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secretariadistritald-my.sharepoint.com/personal/yesanchez_sdmujer_gov_co/Documents/SDM_2026/8222/SeguimientoPA/"/>
    </mc:Choice>
  </mc:AlternateContent>
  <xr:revisionPtr revIDLastSave="0" documentId="8_{745DA3C8-D8DA-4407-8CF8-F35D4B6D9516}" xr6:coauthVersionLast="47" xr6:coauthVersionMax="47" xr10:uidLastSave="{00000000-0000-0000-0000-000000000000}"/>
  <bookViews>
    <workbookView xWindow="-110" yWindow="-110" windowWidth="19420" windowHeight="10300" tabRatio="731" activeTab="3" xr2:uid="{00000000-000D-0000-FFFF-FFFF00000000}"/>
  </bookViews>
  <sheets>
    <sheet name="Instructivo" sheetId="48" r:id="rId1"/>
    <sheet name="ACTIVIDAD_1" sheetId="20" r:id="rId2"/>
    <sheet name="ACTIVIDAD_2" sheetId="49" r:id="rId3"/>
    <sheet name="ACTIVIDAD_3" sheetId="50" r:id="rId4"/>
    <sheet name="ACTIVIDAD_4" sheetId="51" r:id="rId5"/>
    <sheet name="META_PDD_2047" sheetId="38" r:id="rId6"/>
    <sheet name="META_PDD_2042" sheetId="52" r:id="rId7"/>
    <sheet name="PRODUCTO_MGA" sheetId="47" r:id="rId8"/>
    <sheet name="CONTROL DE CAMBIOS" sheetId="40" r:id="rId9"/>
  </sheets>
  <definedNames>
    <definedName name="_xlnm.Print_Area" localSheetId="1">ACTIVIDAD_1!$A$1:$O$31</definedName>
    <definedName name="_xlnm.Print_Area" localSheetId="5">META_PDD_2047!$A$6:$X$20</definedName>
    <definedName name="_xlnm.Print_Area" localSheetId="7">PRODUCTO_MGA!$A$1:$O$19</definedName>
    <definedName name="condicion">#REF!</definedName>
    <definedName name="edad">#REF!</definedName>
    <definedName name="etnias">#REF!</definedName>
    <definedName name="frecuencia">#REF!</definedName>
    <definedName name="genero">#REF!</definedName>
    <definedName name="INDICADOR">#REF!</definedName>
    <definedName name="localidad">#REF!</definedName>
    <definedName name="metas">#REF!</definedName>
    <definedName name="objetivoest">#REF!</definedName>
    <definedName name="objetivos">#REF!</definedName>
    <definedName name="pmr">#REF!</definedName>
    <definedName name="responsable">#REF!</definedName>
    <definedName name="SUBSECRETARIA">#REF!</definedName>
    <definedName name="subsecretarias">#REF!</definedName>
    <definedName name="tactividad">#REF!</definedName>
    <definedName name="tcalculo">#REF!</definedName>
    <definedName name="tindicador">#REF!</definedName>
    <definedName name="tipometa">#REF!</definedName>
    <definedName name="tmet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30" roundtripDataChecksum="xVYwB3UHdHZoYLlS7FHKLwAp3fKOqHG7zICvfbN6ofQ="/>
    </ext>
  </extLst>
</workbook>
</file>

<file path=xl/calcChain.xml><?xml version="1.0" encoding="utf-8"?>
<calcChain xmlns="http://schemas.openxmlformats.org/spreadsheetml/2006/main">
  <c r="N28" i="20" l="1"/>
  <c r="D25" i="50"/>
  <c r="E25" i="50" l="1"/>
  <c r="F25" i="50" s="1"/>
  <c r="C29" i="51"/>
  <c r="C29" i="50"/>
  <c r="C26" i="50"/>
  <c r="F29" i="51" l="1"/>
  <c r="D29" i="50"/>
  <c r="E29" i="50" s="1"/>
  <c r="D26" i="50"/>
  <c r="E26" i="50" s="1"/>
  <c r="D29" i="51"/>
  <c r="E29" i="51" s="1"/>
  <c r="C29" i="20"/>
  <c r="F26" i="50" l="1"/>
  <c r="F29" i="50"/>
  <c r="D29" i="20"/>
  <c r="E29" i="20" s="1"/>
  <c r="C29" i="49"/>
  <c r="E29" i="49" l="1"/>
  <c r="F29" i="20"/>
  <c r="N29" i="20" s="1"/>
  <c r="D29" i="49"/>
  <c r="F29" i="49" s="1"/>
  <c r="C26" i="51"/>
  <c r="C25" i="51"/>
  <c r="C26" i="49"/>
  <c r="C25" i="49"/>
  <c r="C26" i="20"/>
  <c r="C25" i="20"/>
  <c r="D25" i="49" l="1"/>
  <c r="E25" i="49" s="1"/>
  <c r="D25" i="20"/>
  <c r="E25" i="20" s="1"/>
  <c r="D25" i="51"/>
  <c r="E25" i="51" s="1"/>
  <c r="D26" i="49"/>
  <c r="E26" i="49" s="1"/>
  <c r="D26" i="20"/>
  <c r="E26" i="20" s="1"/>
  <c r="D26" i="51"/>
  <c r="E26" i="51" s="1"/>
  <c r="K66" i="49"/>
  <c r="F26" i="38"/>
  <c r="F26" i="51" l="1"/>
  <c r="F26" i="20"/>
  <c r="F25" i="20"/>
  <c r="F25" i="49"/>
  <c r="F25" i="51"/>
  <c r="F26" i="49"/>
  <c r="I116" i="51"/>
  <c r="H116" i="51"/>
  <c r="G116" i="51"/>
  <c r="F116" i="51"/>
  <c r="E116" i="51"/>
  <c r="D116" i="51"/>
  <c r="C116" i="51"/>
  <c r="B116" i="51"/>
  <c r="B34" i="51"/>
  <c r="N29" i="51"/>
  <c r="N28" i="51"/>
  <c r="N27" i="51"/>
  <c r="N26" i="51"/>
  <c r="O26" i="51" s="1"/>
  <c r="N25" i="51"/>
  <c r="N24" i="51"/>
  <c r="I116" i="50"/>
  <c r="H116" i="50"/>
  <c r="G116" i="50"/>
  <c r="F116" i="50"/>
  <c r="E116" i="50"/>
  <c r="D116" i="50"/>
  <c r="C116" i="50"/>
  <c r="B116" i="50"/>
  <c r="B34" i="50"/>
  <c r="N29" i="50"/>
  <c r="N28" i="50"/>
  <c r="N27" i="50"/>
  <c r="N26" i="50"/>
  <c r="N25" i="50"/>
  <c r="N24" i="50"/>
  <c r="I116" i="49"/>
  <c r="H116" i="49"/>
  <c r="G116" i="49"/>
  <c r="F116" i="49"/>
  <c r="E116" i="49"/>
  <c r="D116" i="49"/>
  <c r="C116" i="49"/>
  <c r="B116" i="49"/>
  <c r="B34" i="49"/>
  <c r="N29" i="49"/>
  <c r="N28" i="49"/>
  <c r="N27" i="49"/>
  <c r="N26" i="49"/>
  <c r="N25" i="49"/>
  <c r="N24" i="49"/>
  <c r="O25" i="49" l="1"/>
  <c r="O28" i="51"/>
  <c r="O26" i="49"/>
  <c r="O25" i="51"/>
  <c r="O28" i="49"/>
  <c r="O28" i="50"/>
  <c r="O29" i="50"/>
  <c r="O26" i="50"/>
  <c r="O25" i="50"/>
  <c r="O29" i="49"/>
  <c r="O29" i="51"/>
  <c r="N27" i="20" l="1"/>
  <c r="N26" i="20"/>
  <c r="N25" i="20"/>
  <c r="N24" i="20"/>
  <c r="O25" i="20" l="1"/>
  <c r="O26" i="20"/>
  <c r="O28" i="20"/>
  <c r="O29" i="20"/>
  <c r="B52" i="38" l="1"/>
  <c r="B34" i="20" l="1"/>
  <c r="C116" i="20" l="1"/>
  <c r="D116" i="20"/>
  <c r="E116" i="20"/>
  <c r="F116" i="20"/>
  <c r="G116" i="20"/>
  <c r="H116" i="20"/>
  <c r="I116" i="20"/>
  <c r="B116"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Maritza Angel Hernández</author>
  </authors>
  <commentList>
    <comment ref="J8" authorId="0" shapeId="0" xr:uid="{84E49D7D-A48A-4B4C-B4FC-7A5C33A5ECC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E28" authorId="1" shapeId="0" xr:uid="{18AE6254-4A21-4964-975A-9AC92CDA23FA}">
      <text>
        <r>
          <rPr>
            <b/>
            <sz val="9"/>
            <color indexed="81"/>
            <rFont val="Tahoma"/>
            <family val="2"/>
          </rPr>
          <t>Maritza Angel Hernández:</t>
        </r>
        <r>
          <rPr>
            <sz val="9"/>
            <color indexed="81"/>
            <rFont val="Tahoma"/>
            <family val="2"/>
          </rPr>
          <t xml:space="preserve">
Saldo contrato 258-25. OPS.
Saldo contrato 1034-25, OPS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85829584-2E31-EA4F-A65F-37BEB6A238BA}">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Maritza Angel Hernández</author>
  </authors>
  <commentList>
    <comment ref="J8" authorId="0" shapeId="0" xr:uid="{916A5C3D-6093-414A-9A6A-5CCE83EA96A9}">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E28" authorId="1" shapeId="0" xr:uid="{B25F637C-C02A-42DE-A4B3-8F78A174893B}">
      <text>
        <r>
          <rPr>
            <b/>
            <sz val="9"/>
            <color indexed="81"/>
            <rFont val="Tahoma"/>
            <family val="2"/>
          </rPr>
          <t>Maritza Angel Hernández:</t>
        </r>
        <r>
          <rPr>
            <sz val="9"/>
            <color indexed="81"/>
            <rFont val="Tahoma"/>
            <family val="2"/>
          </rPr>
          <t xml:space="preserve">
Liberación saldo contrato 258/25, OPS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36ADFA14-DC44-4C4F-BB86-06B6C8628A8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132CADBC-13E1-473C-90B1-7CF531C178AE}">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196F97AD-099C-E341-98B6-EC5E5FD75DEF}">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64432E89-4C85-4806-AFE9-446842166EAD}">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8" authorId="0" shapeId="0" xr:uid="{7EC0A14E-7DB1-4DA9-8DCB-506CE0FFA085}">
      <text>
        <r>
          <rPr>
            <sz val="9"/>
            <color indexed="81"/>
            <rFont val="Tahoma"/>
            <family val="2"/>
          </rPr>
          <t>Fecha en la que el cambio solicitado al plan de acción es aprobado</t>
        </r>
      </text>
    </comment>
    <comment ref="B8" authorId="0" shapeId="0" xr:uid="{D2AA1F8D-8B8C-43A0-BB82-3155D43A42F4}">
      <text>
        <r>
          <rPr>
            <sz val="9"/>
            <color indexed="81"/>
            <rFont val="Tahoma"/>
            <family val="2"/>
          </rPr>
          <t>Fecha en la que el cambio solicitado al plan de acción es aprobado</t>
        </r>
      </text>
    </comment>
    <comment ref="C8" authorId="0" shapeId="0" xr:uid="{95F7E6F3-93BD-4026-8340-BDE26B2BBFE3}">
      <text>
        <r>
          <rPr>
            <sz val="9"/>
            <color indexed="81"/>
            <rFont val="Tahoma"/>
            <family val="2"/>
          </rPr>
          <t>Descripción de los cambios realizados en la actialización que corresponda</t>
        </r>
      </text>
    </comment>
    <comment ref="D8" authorId="0" shapeId="0" xr:uid="{26204D2E-C391-4793-8863-4123BB2DED5A}">
      <text>
        <r>
          <rPr>
            <sz val="9"/>
            <color indexed="81"/>
            <rFont val="Tahoma"/>
            <family val="2"/>
          </rPr>
          <t>Justificación del motivo que genera el cambio en el plan de acción</t>
        </r>
      </text>
    </comment>
  </commentList>
</comments>
</file>

<file path=xl/sharedStrings.xml><?xml version="1.0" encoding="utf-8"?>
<sst xmlns="http://schemas.openxmlformats.org/spreadsheetml/2006/main" count="2141" uniqueCount="516">
  <si>
    <t>PROGRAMACIÓN, ACTUALIZACIÓN  Y SEGUIMIENTO PLAN DE ACCIÓN DE PROYECTOS DE INVERSIÓN</t>
  </si>
  <si>
    <t>ENCABEZADO DE TODAS LAS HOJAS</t>
  </si>
  <si>
    <t>ITEM</t>
  </si>
  <si>
    <t xml:space="preserve">DESCRIPCIÓN </t>
  </si>
  <si>
    <t>NOMBRE DEL PROYECTO</t>
  </si>
  <si>
    <t>En este campo se diligencia el nombre del proyecto de inversión como se encuentra en la ficha EBI-D y en la ficha MGA de formulación.</t>
  </si>
  <si>
    <t>PERIODO REPORTADO</t>
  </si>
  <si>
    <t>En este campo se marca con "X"  el mes al cual corresponde el reporte de seguimiento</t>
  </si>
  <si>
    <t>TIPO DE REPORTE</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</si>
  <si>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</si>
  <si>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</si>
  <si>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</si>
  <si>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</si>
  <si>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PRODUCTO MGA</t>
  </si>
  <si>
    <t>En este campo se diligencia el nombre del producto registrado en la ficha MGA, asociado a la actividad correspondiente del proyecto de inversión.</t>
  </si>
  <si>
    <t>INDICADOR ACTIVIDAD</t>
  </si>
  <si>
    <t>En este campo se diligencia el nombre del indicador que se estableció para la actividad correspondiente, debe ser coherente con lo registrado en la hoja de vida de vida de indicadores.</t>
  </si>
  <si>
    <t>OBJETIVO ESTRATÉGICO</t>
  </si>
  <si>
    <t xml:space="preserve">En este campo se diligencia el nombre del Objetivo Estratégico establecido en la estructura Plan de Desarrollo vigente, bajo la cual se encuentra articulado el proyecto de inversión </t>
  </si>
  <si>
    <t>PROGRAMA</t>
  </si>
  <si>
    <t xml:space="preserve">En este campo se diligencia el nombre del Programa de acuerdo con la la estructura Plan de Desarrollo vigente, bajo la cual se encuentra articulado el proyecto de inversión </t>
  </si>
  <si>
    <t>META PDD</t>
  </si>
  <si>
    <t>En este campo se diligencia el nombre de la meta Plan de Desarrollo vigente, al cual se encuentra articulada la actividad correspondiente del proyecto de inversión.</t>
  </si>
  <si>
    <t>EJECUCIÓN PRESUPUESTAL DEL PROYECTO</t>
  </si>
  <si>
    <t>PROGRAMACION DE COMPROMISOS</t>
  </si>
  <si>
    <t>Se diligencia el valor de la programación mensual de compromisos. Para este campo, los insumos son la programación del proyecto coincidente con la programación PAABS.</t>
  </si>
  <si>
    <t>COMPROMISOS</t>
  </si>
  <si>
    <t>Se diligencia el valor de los compromisos efectivamente ejecutados mensualmente. Este dato debe coincidir con las ejecuciones de CRP de los informes BOGDATA.</t>
  </si>
  <si>
    <t>GIROS</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</si>
  <si>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</si>
  <si>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</si>
  <si>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</si>
  <si>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</si>
  <si>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</si>
  <si>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GIROS RESERVAS</t>
  </si>
  <si>
    <t>En este campo se diligencia el valor efectivo de los giros de la reserva para el mes correspondiente, este dato debe coincidir con la autorización de giros del informe de Rersevas de BOGDATA.</t>
  </si>
  <si>
    <t>DESCRIPCIÓN DE LA ACTIVIDAD</t>
  </si>
  <si>
    <t>Este campo se diligencia automaticamente, y corresponde al nombre de la actividad del proyecto de inversión, como quedó formulada tanto en la ficha MGA como en la ficha EBI-D del proyecto de inversión</t>
  </si>
  <si>
    <t>ANUALIZACIÓN DE LA ACTIVIDAD</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</si>
  <si>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</si>
  <si>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t>TIPO DE ANUALIZACIÓN</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</si>
  <si>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</si>
  <si>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PONDERACIÓN ACTIVIDAD</t>
  </si>
  <si>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</si>
  <si>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</si>
  <si>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</si>
  <si>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</si>
  <si>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</si>
  <si>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</si>
  <si>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</si>
  <si>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</si>
  <si>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</si>
  <si>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</si>
  <si>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</si>
  <si>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</si>
  <si>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</si>
  <si>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DESCRIPCIÓN CUALITATIVA  Y PORCENTUAL DEL AVANCE POR TAREA</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</si>
  <si>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</si>
  <si>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</si>
  <si>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</si>
  <si>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</si>
  <si>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</si>
  <si>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</si>
  <si>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</si>
  <si>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</si>
  <si>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</si>
  <si>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</si>
  <si>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</si>
  <si>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</si>
  <si>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</si>
  <si>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</si>
  <si>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OBJETIVO ODS</t>
  </si>
  <si>
    <t>En este campo se diligencia el nombre del Objetivo de Deasarrollo Sostenible al cual se encuentra asociada la Meta Plan Distrital de Desarrollo que compete al proyecto de inversión</t>
  </si>
  <si>
    <t>META ODS</t>
  </si>
  <si>
    <t>En este campo se diligencia el nombre de la Meta del Objetivo de Deasarrollo Sostenible al cual se encuentra asociada la Meta Plan Distrital de Desarrollo que compete al proyecto de inversión</t>
  </si>
  <si>
    <t>INDICADOR META PDD</t>
  </si>
  <si>
    <t>En este campo se diligencia el nombre del Indicador PDD establecido para la Meta Plan de Desarrollo a la que se encuentre asociado el proyecto de inversión y que se encuentran definidos en los documento del Plan de Desarrollo vigente.</t>
  </si>
  <si>
    <t>PROGRAMACIÓN CUATRIENAL INDICADOR PDD</t>
  </si>
  <si>
    <t>En este campo se diligencia en cada vigencia la magnitud numérica del Indicador de la Meta PDD (en valores absolutos o porcentuales), según corresponda con lo establecido en el documento del Plan de Desarrollo vigente.</t>
  </si>
  <si>
    <t>AVANCE ACUMULADO CUATRIENIO</t>
  </si>
  <si>
    <t>En este campo se diligencia la sumatoria de la programación cuatrienal del Indicador PDD, de acuerdo con el tipo de anualización establecido.</t>
  </si>
  <si>
    <t>TIPO DE ANUALIZACIÓN  (Según aplique)</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</si>
  <si>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</si>
  <si>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</si>
  <si>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PROGRAMACIÓN</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</si>
  <si>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</si>
  <si>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EJECUCIÓN</t>
  </si>
  <si>
    <t>Se diligencia la magnitud alcanzada durante el periodo reportado, a fin de cumplir la programación relizada para el indicador</t>
  </si>
  <si>
    <t>AVANCES Y LOGROS MENSUAL (2.000 CARACTERES)</t>
  </si>
  <si>
    <t>En este campo se diligencia lo relacionando a los logros y avances del mes en coherencia con lo registrado en el avance cuantitativo del indicador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</si>
  <si>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</si>
  <si>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</si>
  <si>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</si>
  <si>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BENEFICIOS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</si>
  <si>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</si>
  <si>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EVIDENCIAS DEL AVANCE</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</si>
  <si>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</si>
  <si>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</si>
  <si>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</si>
  <si>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</si>
  <si>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</si>
  <si>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ACTIVIDAD</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</si>
  <si>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</si>
  <si>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</si>
  <si>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</si>
  <si>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</si>
  <si>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EJECUTADO MAGNITUD</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</si>
  <si>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</si>
  <si>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</si>
  <si>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</si>
  <si>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</si>
  <si>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</si>
  <si>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</si>
  <si>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</si>
  <si>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</si>
  <si>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</si>
  <si>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</si>
  <si>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</si>
  <si>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</si>
  <si>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</si>
  <si>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</si>
  <si>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</si>
  <si>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Numero de objetivo</t>
  </si>
  <si>
    <t>En este campo se diligencia el número del objetivo PMR al cual se encuentra asociado el Producto PMR articulado al proyecto de inversión.</t>
  </si>
  <si>
    <t>Objetivo</t>
  </si>
  <si>
    <t>En este campo se diligencia el nombre objetivo PMR al cual se encuentra asociado el Producto PMR articulado al proyecto de inversión.</t>
  </si>
  <si>
    <t>producto</t>
  </si>
  <si>
    <t>En este campo se diligencia el nombre del producto PMR articulado al proyecto de inversión.</t>
  </si>
  <si>
    <t>Numero de indicador de producto</t>
  </si>
  <si>
    <t>En este campo se diligencia el número del indicador PMR articulado al proyecto de inversión.</t>
  </si>
  <si>
    <t>Indicador de Producto</t>
  </si>
  <si>
    <t>En este campo se diligencia el nombre del indicador de producto PMR articulado al proyecto de inversión.</t>
  </si>
  <si>
    <t>Actividad que aporta al indicador</t>
  </si>
  <si>
    <t>En este campo se diligencia el nombre de la actividad del proyecto de inversión que aporta al cumplimiento del indicador PMR, en los casos que aplique y exista relación directa.</t>
  </si>
  <si>
    <t>Naturaleza</t>
  </si>
  <si>
    <t>En este campo se diligencia la naturaleza según corresponda al tipo de indicador, el cual puede ser acumulado, stock o de capacidad.</t>
  </si>
  <si>
    <t>Territorializable</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</si>
  <si>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</si>
  <si>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</si>
  <si>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</si>
  <si>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</si>
  <si>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</si>
  <si>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Meta Anual 2025</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</si>
  <si>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</si>
  <si>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</si>
  <si>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</si>
  <si>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</si>
  <si>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Avance cualitativo</t>
  </si>
  <si>
    <t>En este campo se diligencia la información relacionada con los logros y avances del mes en máximo 250 caracteres, en coherencia con lo registrado en el avance cuantitativo del indicador PMR.</t>
  </si>
  <si>
    <t>FIN INSTRUCTIVO</t>
  </si>
  <si>
    <t>SECRETARÍA DISTRITAL DE LA MUJER</t>
  </si>
  <si>
    <t xml:space="preserve">DIRECCIONAMIENTO ESTRATEGICO </t>
  </si>
  <si>
    <t>ACTIVIDADES</t>
  </si>
  <si>
    <t>Página</t>
  </si>
  <si>
    <t>PROYECTO DE INVERSIÓN</t>
  </si>
  <si>
    <t>BPIN</t>
  </si>
  <si>
    <t>Enero</t>
  </si>
  <si>
    <t>Febrero</t>
  </si>
  <si>
    <t>Marzo</t>
  </si>
  <si>
    <t>Abril</t>
  </si>
  <si>
    <t>FORMULACION</t>
  </si>
  <si>
    <t>Mayo</t>
  </si>
  <si>
    <t>Junio</t>
  </si>
  <si>
    <t>Julio</t>
  </si>
  <si>
    <t>Agosto</t>
  </si>
  <si>
    <t>ACTUALIZACION</t>
  </si>
  <si>
    <t>Septiembre</t>
  </si>
  <si>
    <t>Octubre</t>
  </si>
  <si>
    <t>Noviembre</t>
  </si>
  <si>
    <t>Diciembre</t>
  </si>
  <si>
    <t>SEGUIMIENTO</t>
  </si>
  <si>
    <t xml:space="preserve">ACTIVIDAD DEL PROYECTO </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</si>
  <si>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</si>
  <si>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</si>
  <si>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</si>
  <si>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</si>
  <si>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</si>
  <si>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</si>
  <si>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</si>
  <si>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</si>
  <si>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 xml:space="preserve">                                                                                               DESCRIPCIÓN CUALITATIVA DEL AVANCE POR ACTIVIDAD</t>
  </si>
  <si>
    <t>ENERO</t>
  </si>
  <si>
    <t xml:space="preserve">PROGRAMACIÓN </t>
  </si>
  <si>
    <t>FEBRERO</t>
  </si>
  <si>
    <t>MARZO</t>
  </si>
  <si>
    <t>ABRIL</t>
  </si>
  <si>
    <t>MAYO</t>
  </si>
  <si>
    <t>JUNIO</t>
  </si>
  <si>
    <t>JULIO</t>
  </si>
  <si>
    <t>AGOSTO</t>
  </si>
  <si>
    <t>SEPTIEMBRE</t>
  </si>
  <si>
    <t>OCTUBRE</t>
  </si>
  <si>
    <t xml:space="preserve">NOVIEMBRE </t>
  </si>
  <si>
    <t>DICIEMBRE</t>
  </si>
  <si>
    <t xml:space="preserve">PONDERACIÓN DE LA TAREA
</t>
  </si>
  <si>
    <t>LOGROS Y BENEFICIOS Y RETRASOS Y ALTERNATIVAS DE SOLUCIÓN</t>
  </si>
  <si>
    <t>EVIDENCIAS DE EJECUCIÓN</t>
  </si>
  <si>
    <t>ACUMULADO</t>
  </si>
  <si>
    <t>Código</t>
  </si>
  <si>
    <t>Versión</t>
  </si>
  <si>
    <t>Fecha de Emisión</t>
  </si>
  <si>
    <t>META PLAN DE DESARROLLO</t>
  </si>
  <si>
    <t xml:space="preserve">                                                 REPORTE INDICADOR META PDD</t>
  </si>
  <si>
    <t>TOTAL</t>
  </si>
  <si>
    <t>Formula indicador:</t>
  </si>
  <si>
    <t>Avance mensual</t>
  </si>
  <si>
    <t>Elaboró</t>
  </si>
  <si>
    <t>Firma</t>
  </si>
  <si>
    <t>Aprobó (Según aplique Gerenta de proyecto, Líder técnica y responsable de proceso)</t>
  </si>
  <si>
    <t>Revisó (Oficina Asesora de Planeación)</t>
  </si>
  <si>
    <t>VoBo:</t>
  </si>
  <si>
    <t>Nombre</t>
  </si>
  <si>
    <t>Nombre:</t>
  </si>
  <si>
    <t>Cargo</t>
  </si>
  <si>
    <t>Cargo:</t>
  </si>
  <si>
    <t>PRODUCTO - MGA</t>
  </si>
  <si>
    <t>EJECUCIÓN PRESUPUESTAL DEL PRODUCTO I TRIMESTRE</t>
  </si>
  <si>
    <t>OBJETIVO ESPECIFICO</t>
  </si>
  <si>
    <t>EJECUCIÓN PRESUPUESTAL DEL PRODUCTO II TRIMESTRE</t>
  </si>
  <si>
    <t>EJECUCIÓN PRESUPUESTAL DEL PRODUCTO III TRIMESTRE</t>
  </si>
  <si>
    <t>EJECUCIÓN PRESUPUESTAL DEL PRODUCTO IV TRIMESTRE</t>
  </si>
  <si>
    <t>NOVIEMBRE</t>
  </si>
  <si>
    <t>CONTROL DE CAMBIOS</t>
  </si>
  <si>
    <t>CONTROL DE CAMBIOS EN EL PLAN DE ACCIÓN</t>
  </si>
  <si>
    <t>Fecha de  solicitud del cambio</t>
  </si>
  <si>
    <t>Fecha de aprobación del cambio</t>
  </si>
  <si>
    <t>Cambio</t>
  </si>
  <si>
    <t>Justificación del cambio</t>
  </si>
  <si>
    <t>HOJA CONTROL DE CAMBIOS</t>
  </si>
  <si>
    <t xml:space="preserve">Diligencie la fecha en la que se realizó la solicitud de modificación al plan de acción </t>
  </si>
  <si>
    <t>Diligencie la fecha en la que el cambio solicitado al plan de acción es aprobado</t>
  </si>
  <si>
    <t>Descripción de la información modificada y/o ajustada en el plan de acción</t>
  </si>
  <si>
    <t>Justificación del motivo que genera la modificación y/o ajuste en el plan de acción</t>
  </si>
  <si>
    <t xml:space="preserve"> REPORTE ACTIVIDADES VIGENCIA (Ejecución vigencia)</t>
  </si>
  <si>
    <t xml:space="preserve">Código: DE-FO-5	</t>
  </si>
  <si>
    <t>Versión: 14</t>
  </si>
  <si>
    <t>Fecha de Emisión: 28/04/2025</t>
  </si>
  <si>
    <t>Página 2 de 7</t>
  </si>
  <si>
    <t>Página 3 de 7</t>
  </si>
  <si>
    <t>Página 4 de 7</t>
  </si>
  <si>
    <t>Página 7 de 7</t>
  </si>
  <si>
    <t>8222 - Fortalecimiento de los servicios y estrategias con enfoque diferencial en el sector público y privado que vinculen a la ciudadanía y a las mujeres en sus diferencias y diversidad en Bogotá D.C.</t>
  </si>
  <si>
    <t>Implementar 3 estrategias que contribuyan al reconocimiento y garantía de los  derechos de las mujeres en sus diferencias y diversidad</t>
  </si>
  <si>
    <t>Servicio de promoción de la garantía de derechos</t>
  </si>
  <si>
    <t>2. Bogotá confía en su bien-estar</t>
  </si>
  <si>
    <t>Número de estrategias implementadas que contribuyan al reconocimiento y garantía de los derechos de las mujeres en sus diferencias y diversidad</t>
  </si>
  <si>
    <t>2.12. Bogotá cuida a su gente</t>
  </si>
  <si>
    <t xml:space="preserve"> Implementar 1 Estrategia Distrital de Cuidado Menstrual, con enfoque diferencial</t>
  </si>
  <si>
    <t xml:space="preserve">Número de estrategias implementadas para la Educación Menstrual para el Autoconocimiento y Autocuidado </t>
  </si>
  <si>
    <t>Implementar 1 estrategia de  asistencia técnica dirigidas a los Sectores de la Administración Distrital y al Sector Privado, para la incorporación del enfoque diferencial en los servicios, programas y estrategias dirigidas a mujeres.</t>
  </si>
  <si>
    <t>Documento de lineamientos técnicos</t>
  </si>
  <si>
    <t xml:space="preserve">Número de estrategias para la  Asistencia Técnica implementadas  </t>
  </si>
  <si>
    <t>Implementar 1 estrategia de reconocimiento de la diversidad de las mujeres del Distrito Capital.</t>
  </si>
  <si>
    <t xml:space="preserve">Número de  estrategias de reconocimiento de la diversidad de las mujeres del Distrito Capital, implementadas. </t>
  </si>
  <si>
    <t>Igualdad de género</t>
  </si>
  <si>
    <t>Aprobar y fortalecer políticas acertadas y leyes aplicables para promover la igualdad de género y el empoderamiento de todas las mujeres y niñas a todos los niveles</t>
  </si>
  <si>
    <t>Estrategia de empoderamiento para promover capacidades, liderazgos, participación, incidencia política y transformación de imaginarios culturales</t>
  </si>
  <si>
    <t xml:space="preserve">1- Implementar 3 estrategias que contribuyan al reconocimiento y garantía de los derechos de las mujeres en sus diferencias y diversidad. </t>
  </si>
  <si>
    <t xml:space="preserve">2- Implementar 1 Estrategia Distrital de Cuidado Menstrual, con enfoque diferencial </t>
  </si>
  <si>
    <t xml:space="preserve">3- Implementar 1 estrategia de  asistencia técnica dirigidas a los Sectores de la Administración Distrital y al Sector Privado, para la incorporación del enfoque diferencial en los servicios, programas y estrategias dirigidas a mujeres. </t>
  </si>
  <si>
    <t xml:space="preserve">4-Implementar 1 estrategia de reconocimiento de la diversidad de las mujeres del Distrito Capital.  </t>
  </si>
  <si>
    <t>X</t>
  </si>
  <si>
    <t>x</t>
  </si>
  <si>
    <t>Porcentaje de implementación de la estrategia de transformación cultural</t>
  </si>
  <si>
    <t xml:space="preserve">KARIN LILIANA FORERO </t>
  </si>
  <si>
    <t xml:space="preserve">PROFESIONAL UNIVERSITARIA DED </t>
  </si>
  <si>
    <t xml:space="preserve">LINA TATIANA LOZANO RUIZ </t>
  </si>
  <si>
    <t xml:space="preserve">DIRECTORA ENFOQUE DIFERENCIAL </t>
  </si>
  <si>
    <t xml:space="preserve">JULIANA MARTINEZ LONDOÑO </t>
  </si>
  <si>
    <t>Subsecretaría del Cuidado y Políticas de Igualdad</t>
  </si>
  <si>
    <t>Yurieth Paola Rojas Mayorga</t>
  </si>
  <si>
    <t xml:space="preserve">OFICINA ASESORA DE PLANEACIÓN </t>
  </si>
  <si>
    <t>2042. Desarrollar 4 estrategias de empoderamiento para promover capacidades, liderazgos, participación, incidencia política y transformación de imaginarios culturales, que reproducen los estereotipos de género, en los territorios urbanos y rurales.</t>
  </si>
  <si>
    <t>2047.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t>
  </si>
  <si>
    <t>Constante</t>
  </si>
  <si>
    <t>PRODUCTO 1 - Servicio de promoción de la garantía de derechos</t>
  </si>
  <si>
    <t>PRODUCTO 2 - Documentos de lineamientos técnicos</t>
  </si>
  <si>
    <t>Desarrollar acciones para el conocimiento de los Derechos Humanos de las mujeres por parte de la ciudadanía</t>
  </si>
  <si>
    <t>Fortalecer los procesos de capacitación, sensibilización y acompañamiento a servidoras y servidores públicos y al sector privado para desarrollar acciones con enfoque diferencial en Bogotá</t>
  </si>
  <si>
    <t xml:space="preserve">Implementar la ESTRATEGIA de FORMACIÓN EN HERRAMIENTAS PARA EL EMPODERAMIENTO Y CAPACIDADES EMOCIONALES a través de la   realización de cursos virtuales y espacios de transferencia metodológica y formación, para el desarrollo de capacidades para la transformación de imaginarios y estereotipos, orientados a funcionarias y funcionarios públicos, colaboradores, docentes y equipos técnicos, profesionales de organizaciones sociales, públicas o privadas. </t>
  </si>
  <si>
    <t xml:space="preserve">Acompañar y liderar la Mesa Distrital de Cuidado Menstrual Distrital, desarrollando el plan de acción acordado y articulando las acciones programadas como Jornadas Distritales y Recorridos por la Dignidad Menstrual. </t>
  </si>
  <si>
    <t>Realizar Espacios de Educación Menstrual para el Autocuidado y el Autoconocimiento EMAA dirigidas a las Mujeres en todo curso de vida, focalizando de manera especial las mujeres con mayor vulnerabilidad en sus diferencias y diversidades.</t>
  </si>
  <si>
    <t>Realizar Espacios para la cualificación de equipos, transferencia metodológica y de conocimientos en educación menstrual dirigida a profesionales, técnicos, funcionarios y colaboradores de entidades públicas y privadas.</t>
  </si>
  <si>
    <t xml:space="preserve">Realizar Asistencia Técnica para la incorporación del enfoque diferencial a los sectores de la Administración Distrital. </t>
  </si>
  <si>
    <t xml:space="preserve">2025-8. Sistematizar y organizar una caja de herramientas de las estrategias de la Dirección de Enfoque Diferencial, que aporten a la incorporación del enfoque diferencial en los sectores de la Administración Distrital y el sector privado. 	</t>
  </si>
  <si>
    <t xml:space="preserve">Acompañar espacios y actividades para la transversalización del enfoque diferencial  a demanda de entidades del  sector público y privado. </t>
  </si>
  <si>
    <t>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t>
  </si>
  <si>
    <t>Desarrollar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t>
  </si>
  <si>
    <t xml:space="preserve">Construir  fichas metodológicas para la realización de actividades de capacitación y sensibilización sobre el enfoque diferencial que den cuenta de diseño creativo, experencial y dinámico. </t>
  </si>
  <si>
    <t xml:space="preserve"> Implementar plan de trabajo para la realización de espacios, actividades y eventos orientados al reconocimiento y garantía de los derechos de las mujeres Lesbianas, bisexuales y trans </t>
  </si>
  <si>
    <t xml:space="preserve"> Ejecutar proyecto orientado al reconocimiento y garantía de los derechos de las mujeres con discapacidad y migrantes </t>
  </si>
  <si>
    <t>SUMA</t>
  </si>
  <si>
    <t xml:space="preserve">Implementar la ESTRATEGIA de EDUCACIÓN FLEXIBLE a través de la firma de convenios, acuerdos, planes de trabajo conjunto y/o compromisos con entidades educativas públicas o privadas para fortalecer el desarrollo integral  brindando oportunidades educativas inclusivas y con enfoque diferencial a las mujeres en sus diferencias y diversidades. </t>
  </si>
  <si>
    <t xml:space="preserve">Implementar la ESTRATEGIA de ACCIONES AFIRMATIVAS PARA EL FORTALECIMIENTO DE CAPACIDADES EMOCIONALES Y EMPODERAMIENTO DE LAS MUJERES:  Realizar de Jornadas Significativas,  Semilleros para el empoderamiento, encuentros intergeneracionales y espacios conmemorativos, como acciones orientadas a  la visibilización y transformación de las prácticas de discriminación que afectan a las mujeres en sus diferencias y diversidades. </t>
  </si>
  <si>
    <t>Implementación de acciones afirmativas como semilleros de empoderamiento, Jornadas Significativas y encuentros intergeneracionales, como espacios para abordar los derechos a una vida libre de violencias, educación, participación, adicionalmente,  se realizan Espacios de Conexión Emocional, Escuelas de Educación Emocional AMARTE presenciales y virtuales y Acciones Pedagógicas Para la Eliminación de Barreras y Estigmas en Salud Mental, entre las que se encuentran las Transferencias de Conocimientos y el curso Tejiendo Redes : Derechos Humanos, migración y bienestar emocional en sus dos versiones  para comunidad  y  para servidores y servidoras públicos; todas estas acciones se realizan  con el objetivo de generar capacidades psicoemocionales para el cuidado y bienestar emocional de las mujeres que en sus diferencias y diversidad que  han visto vulnerada su salud mental producto del estigma, la discriminación y las desigualdades, buscando que  las mujeres se reconozcan y se apropien de  prácticas orientadas al  autocuidado y manejo de las emociones como un factor protector, así como al desarrollo de habilidades de afrontamiento y resiliencia, a partir de la generación de espacios de consciencia, cuidado y fortalecimiento  de redes de apoyo.</t>
  </si>
  <si>
    <t>No se presentan retrasos</t>
  </si>
  <si>
    <t xml:space="preserve">No se tienen programadas acciones para el mes de reporte. </t>
  </si>
  <si>
    <t>Con el fin de realizar espacios EMMA se realizó planeación y programación de las acciones a adelantar en el año 2026</t>
  </si>
  <si>
    <t>La estrategia Interinstitucional para el Cuidado Menstrual, Promueve el reconocimiento de la menstruación como un proceso natural que no debe ser estigmatizado, abordándola como una experiencia social, histórica, cultural y personal. Esta perspectiva está asociada a los derechos humanos y, particularmente, a los derechos sexuales y reproductivos, desarrollando acciones concretas en torno a la dignidad menstrual como un derecho humano fundamental, promoviendo el reconocimiento de la menstruación como un derecho fundamental, por lo que se realizan permanentemente jornadas de Educación Menstrual con niñas y adolescentes rurales y campesinas, negras/Afrocolombianas, migrantes, niñas y niños del sistema escolar que habitan en la diferentes localidades de Bogotá.</t>
  </si>
  <si>
    <t xml:space="preserve">No se presentan retrasos </t>
  </si>
  <si>
    <t xml:space="preserve">Con el objetivo de acompañar la mesa distrital de cuidado menstrual para el mes de enero se adelantó proceso contractual del equipo que liderará la estrategia y se avanzó en la programación de indicadores y metas del plan de acción 2026  </t>
  </si>
  <si>
    <t>Con el objetivo de implementar la estrategia distrital de cuidado menstrual para el mes de enero se adelantó proceso contractual del equipo que liderará la estrategia y se avanzó en la programación de indicadores y metas del plan de acción 2026</t>
  </si>
  <si>
    <t xml:space="preserve">Con el objetivo de implementar la estrategia distrital de cuidado menstrual para el mes de enero se  avanzó en la programación de indicadores y metas del plan de acción 2026  </t>
  </si>
  <si>
    <t>Con el fin de implementar la estrategia de formación en herramientas para el empoderamiento y las capacidades psicoemocionales, durante el mes de enero se avanaza con: 
1.	TRANSFERENCIAS DE CONOCIMIENTO: Se realizó un espacio de transferencia de conocimiento con 9 profesionales de la Red de Empleo a personas con Discapacidad RECA. En donde se abordaron temas relacionados con la prevención de violencias basadas en género, reconocimiento de rutas de atención y empoderamiento femenino. 
2.	GESTION Y PLANEACIÓN (i) Se realiza se realiza 1 reunión de  articulación para planificación  de 1 espacio de transferencia  de conocimientos y 1 realización de curso Tejiendo redes orientada a servidores con la delegada de la política pública de salud mental, consumo de sustancias psicoactivas y del fenómeno de habitabilidad en calle para la localidad de Tunjuelito Sub Red sur- de SD Salud en este espacio queda pendiente confirmación de cronogramas</t>
  </si>
  <si>
    <t>https://secretariadistritald-my.sharepoint.com/:f:/g/personal/kforero_sdmujer_gov_co/IgASr5ustkTNQ63nqowa6iFdAXCoJG8S_lEwxrcd8GigwMo?e=xR7cIs</t>
  </si>
  <si>
    <t xml:space="preserve">Para el mes de enero no se tienen programadas acciones para la estrategia de educación flexible </t>
  </si>
  <si>
    <t>https://secretariadistritald-my.sharepoint.com/:b:/g/personal/kforero_sdmujer_gov_co/IQDnnovhpe56QZCZIGlOOHY0AQMuYF2AP0uwSTryjA5Op7w?e=E683XB</t>
  </si>
  <si>
    <t xml:space="preserve">Con el fin de realziar la sistematización y organización de una caja de herramientas, durante el mes de Enero se realizó evaluación del avance durante los años 2024 y 2025 y se organizó la programación de metas y plan de trabajo para la revisión de los documentos existentes en la caja. </t>
  </si>
  <si>
    <t xml:space="preserve">Durante el mes de enero se realizó planeación, organización y articulación de los procesos que se establecerán para la prestación de servicios durante 2026 y consolidación del plan de trabajo del equipo de lengua de señas </t>
  </si>
  <si>
    <t>https://secretariadistritald-my.sharepoint.com/:f:/g/personal/kforero_sdmujer_gov_co/IgDyqqPcTln4QL_7qVmhC8tMAU5lj2YMWkjZvDLvSQ0SZjU?e=cVKBdP</t>
  </si>
  <si>
    <t>proceso de asistencia técnica para la transversalización del enfoque diferencial con una mirada interseccional, dirigida a los Sectores de la Administración Distrital y el sector privado y realización de actividades de apoyo para la transversalización del enfoque diferencial dirigidas a los Sectores de la Administración Distrital.</t>
  </si>
  <si>
    <t>Para el mes de enero no se tiene programación de espacios o actividades de trasnversalización  del enfoque diferencial  a demanda de entidades del  sector público y privado.</t>
  </si>
  <si>
    <t xml:space="preserve">Para el mes de enero no se tienen programadas actividades de asistencia técnica para la la incorporación del enfoque diferencial a los sectores de la Administración Distrital. </t>
  </si>
  <si>
    <t xml:space="preserve">Con el objetivo de Implementar 1 estrategia de  asistencia técnica dirigidas a los Sectores de la Administración Distrital y al Sector Privado, para la incorporación del enfoque diferencial en los servicios, programas y estrategias dirigidas a mujeres, durante el mes de enero se realizaron espacios de planeación, articulación y gestión para la realización de espacios de transversalización y prestación de servicios de lengua de señas, organizando el plan de trabajo y cronogramas para implementar durante el año 2026 </t>
  </si>
  <si>
    <t xml:space="preserve">Durante el mes de enero no se tiene previstas acciones para el desarrollo del plan de acción para la realización de eventos </t>
  </si>
  <si>
    <t xml:space="preserve">Para el mes de enero no se tiene previstas acciones para la construcción de fichas metodológicas </t>
  </si>
  <si>
    <t xml:space="preserve">Durante el mes de enero se realizó planeación, programación de actividades y articulación entre estrategias para la realización del plan de trabajo orientado a población LBT </t>
  </si>
  <si>
    <t xml:space="preserve">Durante el mes de enero se realizó planeación, programación de actividades y articulación entre estrategias para la realización del plan de trabajo orientado a población migrante y con discapacidad </t>
  </si>
  <si>
    <t xml:space="preserve">Con el objetivo de Implementar 1 estrategia de reconocimiento a la diversidad de las mujeres del Distrito Capital, para el mes de enero se realizó planeación, articulación entre estrategias y programación para la realización de acciones afirmativas. </t>
  </si>
  <si>
    <t xml:space="preserve">no se presentan retrasos </t>
  </si>
  <si>
    <t xml:space="preserve">Posiciona e institucionaliza, la realización de conmemoraciones como  acción afirmativa para visibilizar y exaltar el aporte de los grupos poblacionales excluidos e invisibilizados del tejido social y cultural de Bogotá, convirtiéndolos en espacios para destacar el rol de las mujeres en sus diferencias y diversidades en la construcción de ciudad (desde el punto de vista rural-urbano), reconociendo su papel central en prácticas culturales y familiares, promoviendo su inclusión activa en los procesos organizativos y decisiones que impactan su comunidad.  Para lo anterior, se llevan a cabo:
•	Actividades culturales, recreativas, deportivas, conmemoraciones y encuentros diferenciales de visibilización y reconocimiento de las diferencias, diversidades, luchas, aportes, derechos y biografías de las mujeres en sus diferencias y diversidades en Bogotá, para promover la transformación cultural, combatir estereotipos y reducir imaginarios y factores de discriminación que históricamente han afectado a las mujeres 
•	Formulación de guías metodológicas para el abordaje a los diferentes pueblos y comunidades con los que trabaja la Dirección de Enfoque Diferencial Mujer.  </t>
  </si>
  <si>
    <t>https://secretariadistritald-my.sharepoint.com/:f:/g/personal/kforero_sdmujer_gov_co/IgDyqqPcTln4QL_7qVmhC8tMAU5lj2YMWkjZvDLvSQ0SZjU?e=LhTCHp</t>
  </si>
  <si>
    <t xml:space="preserve"> proceso de asistencia técnica para la transversalización del enfoque diferencial con una mirada interseccional, dirigida a los Sectores de la Administración Distrital y el sector privado y realización de actividades de apoyo para la transversalización del enfoque diferencial dirigidas a los Sectores de la Administración Distrital.</t>
  </si>
  <si>
    <t xml:space="preserve">El desarrollo de una estrategia DED  que contribuya al reconocimiento y garantía de los  derechos de las mujeres en sus diferencias y diversidades se realiza a través de Acciones afirmativas para el empoderamiento y fortalecimiento de capacidades emocionales y educación flexible para las mujeres con el objetivo de aportar a la eliminación de estereotipos e imaginarios sexistas, así como, brindar herramientas para el empoderamiento y fortalecimiento de las trayectorias de vida de las mujeres, reconociendo factores protectores y mecanismos para la prevención de las violencias se han realizado. A través de la implementación de la estrategia de cuidado menstrual se realizan talleres de cuidado menstrual a mujeres en sus diferencias y diversidad con especial énfasis en adolescentes entre 14 y 17 años, que reciben atención en Unidad de Protección Integral por estar en riesgo de habitar la calle, experiencias de vida en calle o por ser víctimas de Explotación Sexual Comercial, y que se encuentran en protección. </t>
  </si>
  <si>
    <t>https://secretariadistritald-my.sharepoint.com/:f:/g/personal/kforero_sdmujer_gov_co/IgASr5ustkTNQ63nqowa6iFdAXCoJG8S_lEwxrcd8GigwMo?e=BZsGP0</t>
  </si>
  <si>
    <t>https://secretariadistritald-my.sharepoint.com/:f:/g/personal/kforero_sdmujer_gov_co/IgDMLXe9vZZeSL9600Y8VlPYAUE300CsxNlE2eAliSCFzjk?e=ACxMyg</t>
  </si>
  <si>
    <t>https://secretariadistritald-my.sharepoint.com/:f:/g/personal/kforero_sdmujer_gov_co/IgBCANEm8SDpQ7dKZ0Lh3XI7AdARIIbFSFcyC6uqpBtEZAI?e=dywsW8</t>
  </si>
  <si>
    <t>https://secretariadistritald-my.sharepoint.com/:f:/g/personal/kforero_sdmujer_gov_co/IgBChEbArnDtQ5bSEpLgOfIVAaPVjIg4SKfMP1ndMe7cnB4?e=ILPWtH</t>
  </si>
  <si>
    <t>https://secretariadistritald-my.sharepoint.com/:b:/g/personal/kforero_sdmujer_gov_co/IQCBbn9qdfbNTYSxC-BxeztxAYjX9iQzPdK3HQy4_1E7CJU?e=wBM7GS</t>
  </si>
  <si>
    <t>https://secretariadistritald-my.sharepoint.com/:f:/g/personal/kforero_sdmujer_gov_co/IgDpqF_b0DxzQrHNKaZ5PX7zAdCWKRurNUHEfgJEjuzYhf4?e=dne4Z4</t>
  </si>
  <si>
    <t xml:space="preserve">Para el mes de Enero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ésta estrategia. En este sentido, el avance reportado por el proyecto 8222 corresponde específicamente al desarrollo de acciones para la transversalización del enfoque diferencial y reconocimiento a la diversidad, cuya implementación se ha materializado avanzando en la realización de Asistencia Técnica para la incorporación del enfoque diferencial a los sectores de la Administración Distrital e implementando acciones para el reconocimiento de la diversidad de las mujeres, así:  Desde la Dirección de Enfoque Diferencial en enero se han adelantado espacios de planeación, articulación entre estrategias de la SdMujer y gestión para la realización de espacios de transversalización, prestación de servicios de lengua de señas, y realización de acciones afirmativas, estableciendo el plan de trabajo, con indicadores y cronogramas para implementar durante el año 2026. </t>
  </si>
  <si>
    <r>
      <t xml:space="preserve">Para el mes de Enero con el objetivo de dar cumplimiento a la meta plan de Desarrollo </t>
    </r>
    <r>
      <rPr>
        <i/>
        <sz val="11"/>
        <color theme="1"/>
        <rFont val="Arial"/>
        <family val="2"/>
      </rPr>
      <t>¨Implementar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t>
    </r>
    <r>
      <rPr>
        <sz val="11"/>
        <color theme="1"/>
        <rFont val="Arial"/>
        <family val="2"/>
      </rPr>
      <t xml:space="preserve">, </t>
    </r>
    <r>
      <rPr>
        <u/>
        <sz val="11"/>
        <color theme="1"/>
        <rFont val="Arial"/>
        <family val="2"/>
      </rPr>
      <t xml:space="preserve">se precisa que el proyecto 8222 contribuye directamente al desarrollo del 25% de ésta estrategia. </t>
    </r>
    <r>
      <rPr>
        <sz val="11"/>
        <color theme="1"/>
        <rFont val="Arial"/>
        <family val="2"/>
      </rPr>
      <t xml:space="preserve">En este sentido, el avance reportado por el proyecto 8222 corresponde específicamente al desarrollo de acciones para la transversalización del enfoque diferencial y reconocimiento a la diversidad, cuya implementación se ha materializado avanzando en la realización de Asistencia Técnica para la incorporación del enfoque diferencial a los sectores de la Administración Distrital e implementando acciones para el reconocimiento de la diversidad de las mujeres, así:  Desde la Dirección de Enfoque Diferencial en enero se han adelantado espacios de planeación, articulación entre estrategias de la SdMujer y gestión para la realización de espacios de transversalización, prestación de servicios de lengua de señas, y realización de acciones afirmativas, estableciendo el plan de trabajo, con indicadores y cronogramas para implementar durante el año 2026. </t>
    </r>
  </si>
  <si>
    <r>
      <t xml:space="preserve">Con el fin de implementar la estrategia de formación en herramientas para el empoderamiento y las capacidades psicoemocionales, durante el mes de febrero se avanza con:
CURSOS VIRTUALES: Seguimiento a las participantes del curso Observo, Identifico y Protejo, identificando que en el mes de febrero </t>
    </r>
    <r>
      <rPr>
        <b/>
        <sz val="13"/>
        <color theme="1"/>
        <rFont val="Arial"/>
        <family val="2"/>
      </rPr>
      <t>se certificaron 4 personas</t>
    </r>
    <r>
      <rPr>
        <sz val="13"/>
        <color theme="1"/>
        <rFont val="Arial"/>
        <family val="2"/>
      </rPr>
      <t xml:space="preserve">, fortaleciendo sus conocimientos y competencias en el abordaje de temas relacionados con la prevención y atención de violencias contra la niñez y la adolescencia. 
ARTICULACIÓN: se realiza 1 reunión de  articulación de planificación para la realización de 1 espacio de transferencia  de conocimientos y 1 realización de curso Tejiendo redes servidores con  coordinadores de Centros Intégrate Suba, CAD 30 y Engativá, de igual manera se realiza una reunión de  articulación para planificación  de 1 espacio de transferencia  de conocimientos y 1 realización de curso Tejiendo redes servidores con  profesionales psicosociales de cárcel distrital , pendiente confirmación de cronogramas. </t>
    </r>
  </si>
  <si>
    <t>En el mes de febrero con el objetivo de Implementar la estrategia de Educación Flexible, se avanzó con la planeación y proceso precontractual orientado al patrocinio para la presentación de pruebas SABER-11_2026, y en este proceso se avanza con la  solicitud a diferentes organizaciones una cotización sobre el acompañamiento en las pruebas Saber-11, proyección del anexo técnico para la contratación del proveedor para las pruebas saber-11, remisión del glosario para el anexo técnico y ajuste a las observaciones realizadas por el área de contratación para la cotización en SECOP, adicionalmente se realizó ajuste al formulario de focalización de las 200 mujeres que presentaran las pruebas saber-11. 
Para Febrero también se logra avanzar en la focalización de cursos para el 2026 a realizar a través del convenio SENA- SdMujer.</t>
  </si>
  <si>
    <t xml:space="preserve">Con el objetivo de Acompañar y liderar la Mesa Distrital de Cuidado Menstrual Distrital, en el mes de febrero se realizó la primera mesa del año 2026 en la que se formuló el plan de acción para el año y se definieron las prioridades para cada entidad así: IDIPRON ampliará cobertura mediante recorridos territoriales y ajustará su modelo pedagógico hacia juventud-prevención; SD Mujer focalizará la garantía de derechos de personas menstruantes (énfasis en habitantes de calle), impulsará la formalización de la Mesa y exigirá rigurosidad técnica, mientras el componente jurídico hará seguimiento al decreto en revisión. SDIS priorizó la sistematización del monitoreo de la atención a mujeres, la actualización de la metodología EMAA y la transversalización en la Política de Habitabilidad en Calle; Sd SALUD fortalecerá el componente técnico con lineamientos para asegurar monitoreo y respuesta oportuna. Adicionalmente, SDIS socializó el rediseño del portafolio para habitabilidad en calle con base en el censo 2024, orientado a cerrar brechas oferta-demanda y estructurar el modelo en autocuidado, centros de acogida, hospedaje social y centros de inclusión; los hogares de paso migran a centros de acogida (mínimo 1 semana), se cierra comunidad de vida, se ajustan centros para mujeres y se implementan centros de alta permanencia cognitiva con 250 cupos.
Compromisos (i) Planificación recorrido y jornada: A modo de cierre y con el propósito de materializar los acuerdos alcanzados, se definió el cronograma de actividades proyectadas para el mes de marzo. (ii) El recorrido se realizará el 11 de marzo en la localidad de Suba; el punto de encuentro queda sujetos a confirmación y posterior socialización por parte de la Secretaría Distrital de Integración Social (SDIS). (iii) Posteriormente, se llevará a cabo una jornada de atención y oferta de servicios el 18 de marzo, cuyo despliegue tendrá lugar en el Parque Tercer Milenio. 
</t>
  </si>
  <si>
    <t>Para el mes de febrero con el objetivo de Realizar Espacios de Educación Menstrual para el Autocuidado y el Autoconocimiento EMAA, se realizó reunión de articulación con la referente María de la Subdirección de Aprovechamiento, con el objetivo de articular la realización de espacios EMAA con mujeres recicladoras ambientales, asimismo, lograr la articulación como se venía realizando en las jornadas distritales.</t>
  </si>
  <si>
    <t>Con el objetivo de Realizar Asistencia Técnica para la incorporación del enfoque diferencial a los sectores de la Administración Distrital, para el mes de febrero se  asistió a la reunión convocada por la Dirección de Derechos y Diseño de Política - DDDP para analizar la asistencia técnica brindada a los 15 sectores de la Administración Distrital durante la vigencia anterior, a fin de identificar logros, dificultades y necesidades frente a la transversalización de los enfoques de derechos humanos de las mujeres, género y poblacional-diferencial en la gestión de las entidades. Lo anterior, en cumplimiento de las actividades establecidas en el Procedimiento de Asistencia técnica para la transversalización de los enfoques de derechos humanos de las mujeres, de género y poblacional - diferencial en los sectores de la Administración Distrital. De otra parte, se avanzó en la concertación de acciones de sensibilización dirigidas al personal del Departamento Administrativo del Servicio Civil – DASCD, con la referente del Sector Gestión Pública de la DDDP. Asimismo, se hicieron dos reuniones, una con la referente para mujeres negras/afrocolombianas y otra con las referentes para mujeres lesbianas y bisexuales y mujeres trans, de la DED para definir las metodologías a trabajar en las sensibilizaciones con el DASCD, Adicionalmente, se realizó la revisión y aportes para la incorporación de los enfoques de género y poblacional – diferencial en el PVE - Programa de Vigilancia Epidemiológica en Riesgo Psicosocial 2026 de la Secretaría Distrital de la Mujer, por solicitud de la Dirección de Talento Humano.</t>
  </si>
  <si>
    <t>En febrero con el objetivo de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se avanzó así: 
1.	El 16 de febrero se llevó a cabo el lanzamiento e inicio formal del “Taller Nivel 1”, y posteriormente se desarrollaron las primeras sesiones, centradas en la fundamentación de las temáticas propuestas con 27 formadoras de la Manzana del Cuidado.
2.	En el mes de febrero de 2026 se avanzó en la construcción técnica del documento correspondiente al Nivel II del Taller de Acercamiento a la Lengua de Señas Colombiana (LSC), garantizando la continuidad y coherencia del proceso formativo. De igual manera, se gestionó un espacio de articulación con mujeres Sordas, quienes aceptaron participar en jornadas de socialización dirigidas a las alumnas del segundo nivel. Este componente práctico tiene como propósito fortalecer las habilidades comunicativas y promover un aprendizaje más vivencial y significativo.
3.	Durante el mes de febrero se prestaron 17 servicios de interpretación de lengua de señas así: 10 servicios solicitados por la DED 3 servicios solicitados por los CIOM de Engativá y Bosa y 2 servicios gestionados para las Manzana del Cuidado: uno para Usaquén y uno para Tunjuelito, 1 servicio para la Casa de Justicia San Cristóbal y un servicio para el Consejo Consultivo de Mujeres.</t>
  </si>
  <si>
    <t xml:space="preserve">En febrero con el objetivo de sistematizar y organizar una caja de herramientas de las estrategias de la Dirección de Enfoque Diferencial, que aporten a la incorporación del enfoque diferencial en los sectores de la Administración Distrital y el sector privado, se avanzó en el desarrollo del podcast en el marco de la tarea “Caja de herramientas pedagógicas y metodológicas para visibilizar los saberes y prácticas culturales de las mujeres palenqueras”. El 11 de febrero se recibieron, por parte de María Camila Hincapié López —líder del podcast del semillero Soma LAB del Politécnico Grancolombiano—, las escaletas correspondientes a los cinco capítulos, las cuales fueron compartidas en una carpeta de OneDrive para su revisión y trabajo conjunto. En cuanto al estado de avance, se cuenta con las escaletas ajustadas de los capítulos 1 y 2, correspondientes a las categorías de Expresiones artísticas y Gastronomía, que habían sido previamente retroalimentadas en diciembre de 2025. Asimismo, se realizó la revisión de las escaletas de los capítulos 3, 4 y 5 —relacionados con Cuidado y estética, Rituales fúnebres y Cuidado—, sobre las cuales el 25 de febrero se incorporaron aportes y observaciones, quedando actualmente en proceso de ajuste. </t>
  </si>
  <si>
    <t xml:space="preserve">Durante el mes de febrero, desde la Dirección de Enfoque Diferencial se formuló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que se llevarán a cabo en el 2026,  identificando las acciones estratégicas orientadas a la planeación, articulación, gestión de apoyo, concertación con comunidades y grupos de interés y organización logística de 32 eventos programados. 
Adicionalmente, durante el mes se llevaron a cabo dos reuniones de articulación y planeación. La primera se realizó con las referentas de Enfoque Diferencial y las referentas de Acciones Afirmativas del Sistema Distrital de Cuidado, con el propósito de coordinar acciones y fortalecer el trabajo conjunto. La segunda reunión estuvo orientada a definir lineamientos, responsabilidades y la ruta de trabajo para la planeación, ejecución, seguimiento y cierre de las conmemoraciones y encuentros de Mujeres Indígenas 2026, estableciendo acuerdos clave para el desarrollo organizado y articulado de estas actividades. </t>
  </si>
  <si>
    <t xml:space="preserve">Durante el mes de febrero, con el fin de construir  fichas metodológicas para la realización de actividades de capacitación y sensibilización sobre el enfoque diferencial, se realizó una revisión de las metodologías trabajadas anteriormente, convocando a las referentes, con el fin de ajustar la propuesta previamente construida, incorporando las recomendaciones en invitando al trabajo colaborativo para la creación. De tal manera que se proyectan realizar 12 fichas para el año 2026. Así mismo, se avanzó en realizar la revisión de la metodología de sensibilización sobre lengua de señas colombiana, formulando algunas recomendaciones puntuales para fortalecer el documento. Asimismo, se invitó a la referente a retomar el proceso con el fin de avanzar en la aplicación de la metodología. </t>
  </si>
  <si>
    <t>En el mes de febrero, con el objetivo de Implementar plan de trabajo para la realización de espacios, actividades y eventos orientados al reconocimiento y garantía de los derechos de las mujeres Lesbianas, bisexuales y trans, se avanza con: 
1.	Se realiza asistencia técnica a la dirección de talento humano de la Subred Integrada de Salud Sur Occidente, para la creación del comité de género, inclusión y no discriminación de la entidad, con la participación de 3 funcionarios se aborda la inclusión del enfoque de género y diferencial en la creación del comité en mención, con el fin de conocer los lineamientos y procesos y procedimientos para la inclusión efectiva del enfoque y su transversalización en los demás procesos de la entidad. Ofreciendo el acompañamiento en la creación, desarrollo e implementación del comité, así como espacios de formación y fortalecimiento del enfoque con los funcionarios y funcionarias a cargo.
2.	Reunión de articulación con SDIS con el fin de articular dos actividades de encuentro para mujeres LB, las cuales son la  celebración del día de la visibilidad lésbica y la apertura del Fiestón Lesbiarte en el marco del Festival por la Igualdad, con las cuales se busca visibilizar la contribución de las mujeres LB a la ciudad y fortalecer el proceso de la conmemoración LesBiarte.
3.	Se revisa y depura la oferta del SENA con el fin de determinar cursos de interés para mujeres LB. Además se realiza la difusión de la oferta de matrícula gratuita en la UNAD, así como la difusión y socialización de la oferta educativa EDUCAMAS para la inclusión de mujeres LB en los programas y convocatorias de educación flexible.
4.	Se implementó la jornada de trasnversalización en articulación con la Fundación GAAT y la Estrategia de Autonomía Económica de la SDMujer, abordando de manera central el Sistema Sexo–Género–Orientación Sexual como herramienta conceptual para comprender la diversidad de identidades y expresiones de género. La actividad estuvo dirigida a 21 personas servidoras públicas y contratistas de la Secretaría Distrital de la Mujer (SDMujer).. Durante el encuentro se promovió la reflexión sobre estereotipos, prácticas excluyentes y retos institucionales, así como la identificación de acciones concretas para garantizar una atención respetuosa, libre de discriminación y coherente con la política pública LBT El espacio permitió fortalecer conocimientos técnicos del equipo participante y avanzar en la incorporación transversal del enfoque diferencial en los procesos de acompañamiento para la generación de ingresos y el cierre de brechas de acceso para mujeres Trans y personas con identidades de género diversas.</t>
  </si>
  <si>
    <t>Con el objetivo de ejecutar proyecto orientado al reconocimiento y garantía de los derechos de las mujeres con discapacidad y migrantes, para el mes de febrero se avanzó así: 
1.	Se realizó reunión para generar acciones de articulación entre los componentes de la Dirección de Enfoque Diferencial de la SD Mujer con los coordinadores de Centros Intégrate, quienes brindan una gran atención a población migrante, con el fin de establecer acuerdos de trabajo con la comunidad migrante para el año 2026 y facilitar espacios de conexión emocional con esta población. 
2.	El día 26 de febrero de 2026 en la localidad de Antonio Nariño y Rafael Uribe, se acompañó recorrido  territorial junto a gestoras territoriales de la estrategia casa de todas, para la oferta de los servicios, en estos recorridos se brindó  información sobre documentación regular en mujeres migrantes y temas de planificación tanto para mujeres migrantes irregulares como regulares.  
3.	Se acompañó la reunión de la Comisión Intersectorial Flujos Migratorios Mixtos, con diferentes entidades del distrito que prestan atención y acciones a población migrante, con el fin de armonizar planes de trabajo 2026 y también se asistió a reunión para  audiencia pública liderada por la Personería, respecto a habitabilidad de calle y mujeres migrantes.
4.	Se realizó el primer encuentro para la planeación de la metodología orientada a garantizar el derecho de las mujeres, en sus diversidades, al acceso al trabajo, con especial énfasis en discapacidad, durante este espacio se avanzó significativamente en la construcción del borrador del documento. Queda pendiente su finalización y ajuste, de acuerdo con las recomendaciones y sugerencias de la líder del componente. 
5.	Se realizó una reunión de equipo orientada a fortalecer la gestión interna, la organización del trabajo y la articulación entre los componentes estratégicos. En este espacio se llevó a cabo una presentación y reconocimiento entre las integrantes, considerando la reciente vinculación de algunas profesionales, en donde se socializaron las acciones que viene desarrollando y el plan de acción correspondiente a su componente, lo que permitió identificar puntos de encuentro, posibles articulaciones y responsabilidades compartidas. Asimismo, se definieron estrategias de trabajo conjunto, con el fin de optimizar recursos, evitar duplicidades y fortalecer el enfoque integral de las acciones dirigidas a las mujeres con discapacidad.</t>
  </si>
  <si>
    <t xml:space="preserve">Con el fin de Implementar 1 estrategia de reconocimiento de la diversidad de las mujeres del Distrito Capital, en el mes de febrero, se logró:
1.	Se  avanzó en realizar la revisión de la metodología de sensibilización sobre lengua de señas colombiana, formulando algunas recomendaciones puntuales para fortalecer el documento. Asimismo, se invitó a la referente a retomar el proceso con el fin de avanzar en la aplicación de la metodología. 
2. Se realiza asistencia técnica a la dirección de talento humano de la Subred Integrada de Salud Sur Occidente, para la creación del comité de género, inclusión y no discriminación de la entidad, con la participación de 3 funcionarios se aborda la inclusión del enfoque de género y diferencial en la creación del comité en mención, con el fin de conocer los lineamientos y procesos y procedimientos para la inclusión efectiva del enfoque y su transversalización en los demás procesos de la entidad. Ofreciendo el acompañamiento en la creación, desarrollo e implementación del comité, así como espacios de formación y fortalecimiento del enfoque con los funcionarios a cargo.
3. Se revisa y depura la oferta del SENA con el fin de determinar cursos de interés para mujeres LB. Además, se realiza la difusión de la oferta de matrícula gratuita en la UNAD, así como la difusión y socialización de la oferta educativa EDUCAMAS para la inclusión de mujeres LB en los programas y convocatorias de educación flexible.
4- Se implementó la jornada de trasnversalización en articulación con la Fundación GAAT y la Estrategia de Autonomía Económica de la SDMujer, abordando de manera central el Sistema Sexo–Género–Orientación Sexual como herramienta conceptual para comprender la diversidad de identidades y expresiones de género. La actividad estuvo dirigida a 21 personas servidoras públicas y contratistas de la Secretaría Distrital de la Mujer (SDMujer).El día 26 de febrero de 2026 en la localidad de Antonio Nariño y Rafael Uribe, se acompañó recorrido territorial junto a gestoras territoriales de la estrategia casa de todas, para la oferta de los servicios, en estos recorridos se brindó  información sobre documentación regular en mujeres migrantes y temas de planificación tanto para mujeres migrantes irregulares como regulares.  
7.	Se acompañó la reunión de la Comisión Intersectorial Flujos Migratorios Mixtos, con diferentes entidades del distrito que prestan atención y acciones a población migrante, con el fin de armonizar planes de trabajo 2026 y también se asistió a reunión para  audiencia pública liderada por la Personería, respecto a habitabilidad de calle y mujeres migrantes.
8.	Se realizó el primer encuentro para la planeación de la metodología orientada a garantizar el derecho de las mujeres, en sus diversidades, al acceso al trabajo, con especial énfasis en discapacidad, durante este espacio se avanzó significativamente en la construcción del borrador del documento. Queda pendiente su finalización y ajuste, de acuerdo con las recomendaciones y sugerencias de la líder del componente. </t>
  </si>
  <si>
    <t>Con el fin de Implementar 1 estrategia de reconocimiento de la diversidad de las mujeres del Distrito Capital, en el mes de febrero, se logró:
1.	Se avanzó en realizar la revisión de la metodología de sensibilización sobre lengua de señas colombiana, formulando algunas recomendaciones puntuales para fortalecer el documento. 
2.	Se realiza asistencia técnica a la dirección de talento humano de la Subred Integrada de Salud Sur Occidente, para la creación del comité de género, inclusión y no discriminación de la entidad, con la participación de 3 funcionarios se aborda la inclusión del enfoque de género y diferencial en la creación del comité en mención, con el fin de conocer los lineamientos y procesos y procedimientos para la inclusión efectiva del enfoque y su transversalización en los demás procesos de la entidad. 
3.	Se revisa y depura la oferta del SENA con el fin de determinar cursos de interés para mujeres LB. Además, se realiza la difusión de la oferta de matrícula gratuita en la UNAD, así como la difusión y socialización de la oferta educativa EDUCAMAS para la inclusión de mujeres LB en los programas y convocatorias de educación flexible.
4.	Se implementó la jornada de trasnversalización en articulación con la Fundación GAAT y la Estrategia de Autonomía Económica de la SDMujer, abordando de manera central el Sistema Sexo–Género–Orientación Sexual como herramienta conceptual para comprender la diversidad de identidades y expresiones de género. La actividad estuvo dirigida a 21 personas servidoras públicas y contratistas de la Secretaría Distrital de la Mujer (SDMujer).
5.	El día 26 de febrero de 2026 en la localidad de Antonio Nariño y Rafael Uribe, se acompañó recorrido territorial junto a gestoras territoriales de la estrategia casa de todas, para la oferta de los servicios, en estos recorridos se brindó  información sobre documentación regular en mujeres migrantes y temas de planificación tanto para mujeres migrantes irregulares como regulares.  
6.	Se acompañó la reunión de la Comisión Intersectorial Flujos Migratorios Mixtos, con diferentes entidades del distrito que prestan atención y acciones a población migrante, con el fin de armonizar planes de trabajo 2026 y también se asistió a reunión para  audiencia pública liderada por la Personería, respecto a habitabilidad de calle y mujeres migrantes.
7.	Se realizó el primer encuentro para la planeación de la metodología orientada a garantizar el derecho de las mujeres, en sus diversidades, al acceso al trabajo, con especial énfasis en discapacidad, durante este espacio se avanzó significativamente en la construcción del borrador del documento. Queda pendiente su finalización y ajuste, de acuerdo con las recomendaciones y sugerencias de la líder del componente.</t>
  </si>
  <si>
    <t>Con el objetivo de Implementar 1 estrategia de asistencia técnica dirigidas a los Sectores de la Administración Distrital y al Sector Privado, para la incorporación del enfoque diferencial en los servicios, programas y estrategias dirigidas a mujeres, durante el mes de febrero se avanzó en: 
1. sistematizar y organizar una caja de herramientas de las estrategias de la Dirección de Enfoque Diferencial, que aporten a la incorporación del enfoque diferencial en los sectores de la Administración Distrital y el sector privado, se avanzó en el desarrollo del podcast en el marco de la tarea “Caja de herramientas pedagógicas y metodológicas para visibilizar los saberes y prácticas culturales de las mujeres palenqueras”. 
2. Se llevó a cabo el lanzamiento e inicio formal del “Taller Nivel 1”, y posteriormente se desarrollaron las primeras sesiones, centradas en la fundamentación de las temáticas propuestas con 27 formadoras de la Manzana del Cuidado.
3. Se prestaron 17 servicios de interpretación de lengua de señas así: 10 servicios solicitados por la DED 3 servicios solicitados por los CIOM de Engativá y Bosa y 2 servicios gestionados para las Manzana del Cuidado: uno para Usaquén y uno para Tunjuelito, 1 servicio para la Casa de Justicia San Cristóbal y un servicio para el Consejo Consultivo de Mujeres.
4. Se avanzó en la concertación de acciones de Asistencia Técnica y de sensibilización dirigidas al personal del Departamento Administrativo del Servicio Civil – DASCD, con la referente del Sector Gestión Pública de la DDDP
5. Se realizó la revisión y aportes para la incorporación de los enfoques de género y poblacional – diferencial en el PVE - Programa de Vigilancia Epidemiológica en Riesgo Psicosocial 2026 de la Secretaría Distrital de la Mujer, por solicitud de la Dirección de Talento Humano.</t>
  </si>
  <si>
    <t xml:space="preserve">Para el mes de febrero,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ésta estrategia. En este sentido, el avance reportado por el proyecto 8222 corresponde específicamente al desarrollo de acciones para la transversalización del enfoque diferencial y reconocimiento a la diversidad, cuya implementación se ha materializado avanzando en la realización de Asistencia Técnica para la incorporación del enfoque diferencial a los sectores de la Administración Distrital e implementando acciones para el reconocimiento de la diversidad de las mujeres, así:  
1.	Se llevó a cabo el lanzamiento e inicio formal del “Taller Nivel 1”, y posteriormente se desarrollaron las primeras sesiones, centradas en la fundamentación de las temáticas propuestas con 27 formadoras de la Manzana del Cuidado.
2.	Se prestaron 17 servicios de interpretación de lengua de señas así: 10 servicios solicitados por la DED 3 servicios solicitados por los CIOM de Engativá y Bosa y 2 servicios gestionados para las Manzana del Cuidado: uno para Usaquén y uno para Tunjuelito, 1 servicio para la Casa de Justicia San Cristóbal y un servicio para el Consejo Consultivo de Mujeres.
3.	Se realizó la revisión y aportes para la incorporación de los enfoques de género y poblacional – diferencial en el PVE - Programa de Vigilancia Epidemiológica en Riesgo Psicosocial 2026 de la Secretaría Distrital de la Mujer, por solicitud de la Dirección de Talento Humano.
4.	Se avanzó en el desarrollo del podcast en el marco de la tarea “Caja de herramientas pedagógicas y metodológicas para visibilizar los saberes y prácticas culturales de las mujeres palenqueras”. 
5.	Se avanzó en realizar la revisión de la metodología de sensibilización sobre lengua de señas colombiana, formulando algunas recomendaciones puntuales para fortalecer el documento. 
6.	Se realiza asistencia técnica a la dirección de talento humano de la Subred Integrada de Salud Sur Occidente, para la creación del comité de género, inclusión y no discriminación de la entidad, con la participación de 3 funcionarios se aborda la inclusión del enfoque de género y diferencial en la creación del comité en mención, con el fin de conocer los lineamientos y procesos y procedimientos para la inclusión efectiva del enfoque y su transversalización en los demás procesos de la entidad. 
7.	Se implementó la jornada de transversalización en articulación con la Fundación GAAT y la Estrategia de Autonomía Económica de la SDMujer, abordando de manera central el Sistema Sexo–Género–Orientación Sexual como herramienta conceptual para comprender la diversidad de identidades y expresiones de género. La actividad estuvo dirigida a 21 personas servidoras públicas y contratistas de la Secretaría Distrital de la Mujer (SDMujer). 
8.	Se realizó el primer encuentro para la planeación de la metodología orientada a garantizar el derecho de las mujeres, en sus diversidades, al acceso al trabajo, con especial énfasis en discapacidad, durante este espacio se avanzó significativamente en la construcción del borrador del documento. </t>
  </si>
  <si>
    <t xml:space="preserve">Para el periodo acumulado de enero a febrero,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ésta estrategia. En este sentido, el avance reportado por el proyecto 8222 corresponde específicamente al desarrollo de acciones para la transversalización del enfoque diferencial y reconocimiento a la diversidad, cuya implementación se ha materializado avanzando en la realización de Asistencia Técnica para la incorporación del enfoque diferencial a los sectores de la Administración Distrital e implementando acciones para el reconocimiento de la diversidad de las mujeres, así:  
1.	Se llevó a cabo el lanzamiento e inicio formal del “Taller Nivel 1”, y posteriormente se desarrollaron las primeras sesiones, centradas en la fundamentación de las temáticas propuestas con 27 formadoras de la Manzana del Cuidado.
2.	Se prestaron 17 servicios de interpretación de lengua de señas así: 10 servicios solicitados por la DED 3 servicios solicitados por los CIOM de Engativá y Bosa y 2 servicios gestionados para las Manzana del Cuidado: uno para Usaquén y uno para Tunjuelito, 1 servicio para la Casa de Justicia San Cristóbal y un servicio para el Consejo Consultivo de Mujeres.
3.	Se realizó la revisión y aportes para la incorporación de los enfoques de género y poblacional – diferencial en el PVE - Programa de Vigilancia Epidemiológica en Riesgo Psicosocial 2026 de la Secretaría Distrital de la Mujer, por solicitud de la Dirección de Talento Humano.
4.	Se avanzó en el desarrollo del podcast en el marco de la tarea “Caja de herramientas pedagógicas y metodológicas para visibilizar los saberes y prácticas culturales de las mujeres palenqueras”. 
5.	Se avanzó en realizar la revisión de la metodología de sensibilización sobre lengua de señas colombiana, formulando algunas recomendaciones puntuales para fortalecer el documento. 
6.	Se realiza asistencia técnica a la dirección de talento humano de la Subred Integrada de Salud Sur Occidente, para la creación del comité de género, inclusión y no discriminación de la entidad, con la participación de 3 funcionarios se aborda la inclusión del enfoque de género y diferencial en la creación del comité en mención, con el fin de conocer los lineamientos y procesos y procedimientos para la inclusión efectiva del enfoque y su transversalización en los demás procesos de la entidad. 
7.	Se implementó la jornada de transversalización en articulación con la Fundación GAAT y la Estrategia de Autonomía Económica de la SDMujer, abordando de manera central el Sistema Sexo–Género–Orientación Sexual como herramienta conceptual para comprender la diversidad de identidades y expresiones de género. La actividad estuvo dirigida a 21 personas servidoras públicas y contratistas de la Secretaría Distrital de la Mujer (SDMujer). 
8.	Se realizó el primer encuentro para la planeación de la metodología orientada a garantizar el derecho de las mujeres, en sus diversidades, al acceso al trabajo, con especial énfasis en discapacidad, durante este espacio se avanzó significativamente en la construcción del borrador del documento. </t>
  </si>
  <si>
    <t>https://secretariadistritald-my.sharepoint.com/:f:/g/personal/kforero_sdmujer_gov_co/IgAxLSq6fXGRTaXkEkbgyoUPAX1G1fono-3nhmJHRwSSN3Y?e=ecjzXX</t>
  </si>
  <si>
    <t>https://secretariadistritald-my.sharepoint.com/:f:/g/personal/kforero_sdmujer_gov_co/IgBKQSVKN_uwQbqdQtUGJmw2Af-zC1Srt4LUg9Vfr2WD2B0?e=pEj7eR</t>
  </si>
  <si>
    <t>https://secretariadistritald-my.sharepoint.com/:f:/g/personal/kforero_sdmujer_gov_co/IgCQhWj2wQ82Q6jKlyLheWyPAR69thQggtsmHPBLYBjT_9U?e=HeJLu3</t>
  </si>
  <si>
    <t>https://secretariadistritald-my.sharepoint.com/:f:/g/personal/kforero_sdmujer_gov_co/IgAv-IVIjyQxR5QB1oUUfR7JAe0AnQkawwtcSUl22INyaoA?e=erHuyn</t>
  </si>
  <si>
    <t>https://secretariadistritald-my.sharepoint.com/:f:/g/personal/kforero_sdmujer_gov_co/IgDwSDWEqMsVS5jvrKzFZiMBAW5nLbgCsjOHJR9vnS4_lik?e=KqPu5c</t>
  </si>
  <si>
    <t>https://secretariadistritald-my.sharepoint.com/:f:/g/personal/kforero_sdmujer_gov_co/IgDzUH4wGWfgQoJ5uY-Hu8CQAWds2WOmR8TJiYe7mJMTN-g?e=ydUJha</t>
  </si>
  <si>
    <t>https://secretariadistritald-my.sharepoint.com/:f:/g/personal/kforero_sdmujer_gov_co/IgCcfM8Hsd2ZT7-4g88JJoUTAbVAHhlBKi66e6GUqx4pPcQ?e=a9pFlE</t>
  </si>
  <si>
    <t>https://secretariadistritald-my.sharepoint.com/:f:/g/personal/kforero_sdmujer_gov_co/IgDKC82Wv1msR5xFtP2fb640ASFq4QWf4pBLsf2346h34bQ?e=VDBd76</t>
  </si>
  <si>
    <t>https://secretariadistritald-my.sharepoint.com/:f:/g/personal/kforero_sdmujer_gov_co/IgAzFD_DyjlgQZW6vRR0lqnpAVLTOgTmHrBpYZru3g4tHxw?e=el8m5W</t>
  </si>
  <si>
    <t>https://secretariadistritald-my.sharepoint.com/:f:/g/personal/kforero_sdmujer_gov_co/IgA_0Hd5xBLUQbnR2mR-RUwvAVerbqHl_aPTZcvIbYGjtxg?e=m3fY7l</t>
  </si>
  <si>
    <t>https://secretariadistritald-my.sharepoint.com/:f:/g/personal/kforero_sdmujer_gov_co/IgCeLqx62oTXQIg2LOR8SytNAcYvsYg8ZYP3JcBYXF0bZms?e=Uh8K4D</t>
  </si>
  <si>
    <t>https://secretariadistritald-my.sharepoint.com/:f:/g/personal/kforero_sdmujer_gov_co/IgBIeLXIpgLITb8-FLXwBZJ1AbjI29NQHL5mXHMRnFAKQ4Y?e=zPnmFm</t>
  </si>
  <si>
    <t>https://secretariadistritald-my.sharepoint.com/:f:/g/personal/kforero_sdmujer_gov_co/IgCajHzZ80qCRbIWQ3XqjsQrAQdQMuzHi7gJxklbr6TSaMc?e=3kRToi</t>
  </si>
  <si>
    <t>https://secretariadistritald-my.sharepoint.com/:f:/g/personal/kforero_sdmujer_gov_co/IgCFs9h4xZpARYxEfh1jkRbgAXoN0zgqyiSqNnUBjyYVqj0?e=23zJWf</t>
  </si>
  <si>
    <t>En el perido acumulado de enero a febrero, con el objetivo de Implementar 1 estrategia de asistencia técnica dirigidas a los Sectores de la Administración Distrital y al Sector Privado, para la incorporación del enfoque diferencial en los servicios, programas y estrategias dirigidas a mujeres, se avanzó en: 
1.	sistematizar y organizar una caja de herramientas de las estrategias de la Dirección de Enfoque Diferencial, que aporten a la incorporación del enfoque diferencial en los sectores de la Administración Distrital y el sector privado, se avanzó en el desarrollo del podcast en el marco de la tarea “Caja de herramientas pedagógicas y metodológicas para visibilizar los saberes y prácticas culturales de las mujeres palenqueras”. 
2.	Se llevó a cabo el lanzamiento e inicio formal del “Taller Nivel 1”, y posteriormente se desarrollaron las primeras sesiones, centradas en la fundamentación de las temáticas propuestas con 27 formadoras de la Manzana del Cuidado.
3.	Se prestaron 17 servicios de interpretación de lengua de señas así: 10 servicios solicitados por la DED 3 servicios solicitados por los CIOM de Engativá y Bosa y 2 servicios gestionados para las Manzana del Cuidado: uno para Usaquén y uno para Tunjuelito, 1 servicio para la Casa de Justicia San Cristóbal y un servicio para el Consejo Consultivo de Mujeres.
4.	Se avanzó en la concertación de acciones de Asistencia Técnica y de sensibilización dirigidas al personal del Departamento Administrativo del Servicio Civil – DASCD, con la referente del Sector Gestión Pública de la DDDP
5.	Se realizó la revisión y aportes para la incorporación de los enfoques de género y poblacional – diferencial en el PVE - Programa de Vigilancia Epidemiológica en Riesgo Psicosocial 2026 de la Secretaría Distrital de la Mujer, por solicitud de la Dirección de Talento Humano.</t>
  </si>
  <si>
    <r>
      <t>Con el objetivo de implementar la estrategia de acciones afirmativas para el empoderamiento de las mujeres, en el mes de enero se realizó</t>
    </r>
    <r>
      <rPr>
        <b/>
        <sz val="13"/>
        <color theme="1"/>
        <rFont val="Arial"/>
        <family val="2"/>
      </rPr>
      <t xml:space="preserve"> 1 una jornada significativa con mujeres migrantes y refugiadas (19 mujeres) </t>
    </r>
    <r>
      <rPr>
        <sz val="13"/>
        <color theme="1"/>
        <rFont val="Arial"/>
        <family val="2"/>
      </rPr>
      <t xml:space="preserve">en donde se abordaron temas relacionados con el empoderamiento, proyecto de vida y emociones de las mujeres en el marco de la captura de Nicolas Maduro y las implicaciones para sus vidas. </t>
    </r>
  </si>
  <si>
    <r>
      <t xml:space="preserve">En el mes de febrero con el objetivo de Implementar la estrategia de acciones afirmativas para el empoderamiento de las mujeres, se avanzó con la realización de: 
1.	Se realizaron </t>
    </r>
    <r>
      <rPr>
        <b/>
        <sz val="13"/>
        <color theme="1"/>
        <rFont val="Arial"/>
        <family val="2"/>
      </rPr>
      <t>3 JORNADAS SIGNIFICATIVAS</t>
    </r>
    <r>
      <rPr>
        <sz val="13"/>
        <color theme="1"/>
        <rFont val="Arial"/>
        <family val="2"/>
      </rPr>
      <t xml:space="preserve"> </t>
    </r>
    <r>
      <rPr>
        <b/>
        <sz val="13"/>
        <color theme="1"/>
        <rFont val="Arial"/>
        <family val="2"/>
      </rPr>
      <t>con la participació de 74 mujeres</t>
    </r>
    <r>
      <rPr>
        <sz val="13"/>
        <color theme="1"/>
        <rFont val="Arial"/>
        <family val="2"/>
      </rPr>
      <t xml:space="preserve"> en sus diferencias y diversidad que van a participar en la construcción del mural de 10 marzo en el Salón Comunal de Suba Tibabuyes, así: (i) 14 de febrero. Temas escritura creativa, empoderamiento a través de la construcción línea gráfica del mural en el marco de la conmemoración del 8 de marzo (30 personas) (ii) 21 de febrero Casa de Todas Creación artística mural (35 personas) (iii) 28 de febrero Casa de Todas  Lectura creativa y construcción gráfica de sentires de las mujeres (35 personas)
</t>
    </r>
  </si>
  <si>
    <r>
      <t xml:space="preserve">Con el objetivo de implementar la estrategia de acciones afirmativas, para el fortalecimiento de capacidades psicoemocionales de las mujeres, para el mes de Enero, se realizan </t>
    </r>
    <r>
      <rPr>
        <b/>
        <sz val="12"/>
        <color theme="1"/>
        <rFont val="Arial"/>
        <family val="2"/>
      </rPr>
      <t>2 espacios de conexión emocional</t>
    </r>
    <r>
      <rPr>
        <sz val="12"/>
        <color theme="1"/>
        <rFont val="Arial"/>
        <family val="2"/>
      </rPr>
      <t xml:space="preserve"> </t>
    </r>
    <r>
      <rPr>
        <b/>
        <sz val="12"/>
        <color theme="1"/>
        <rFont val="Arial"/>
        <family val="2"/>
      </rPr>
      <t>ECE</t>
    </r>
    <r>
      <rPr>
        <sz val="12"/>
        <color theme="1"/>
        <rFont val="Arial"/>
        <family val="2"/>
      </rPr>
      <t xml:space="preserve"> </t>
    </r>
    <r>
      <rPr>
        <b/>
        <sz val="12"/>
        <color theme="1"/>
        <rFont val="Arial"/>
        <family val="2"/>
      </rPr>
      <t xml:space="preserve">con la participación de 26 mujeres, así: </t>
    </r>
    <r>
      <rPr>
        <sz val="12"/>
        <color theme="1"/>
        <rFont val="Arial"/>
        <family val="2"/>
      </rPr>
      <t xml:space="preserve">
(i) Un ECE con 19 Mujeres migrantes, refugiadas y retornadas A través de prácticas de escritura, musicales, sensoriales y relacionales, que buscan fortalecer la autorregulación emocional, la conexión con el cuerpo, el reconocimiento de las emociones y el fortalecimiento de los vínculos, promoviendo el disfrute, el gozo y el cuidado mutuo como elementos fundamentales para la convivencia y el bienestar individual y colectivo (ii) ECE con 7mujeres mayoras se abordó un primer acercamiento al enfoque de salud mental, autocuidado y cuidado mutuo, desde una perspectiva comunitaria, relacional y sensible a la etapa del ciclo vital de las participante. 
Adicionalmente, Se realiza  articulación con la  estrategia redes de cuidado comunitario de la subdirección para la vejez SDIS, para establecer acuerdos de trabajo con las mujeres mayores de  Bosa programando el inicio de 2 Escuelas AMARTE para realizar en el mes de febrero.</t>
    </r>
  </si>
  <si>
    <t>Actividades mediante las cuales se brinda acompañamiento, orientación y asesoramiento desde la Direccion de Enfoque Diferencial de la SDMujer a los 15 sectores de la Administración Distrital (incluyendo sus entidades adscritas y vinculadas), con el objetivo de generar, fortalecer y mejorar su comprensión y capacidades para la incorporación de los enfoques de derechos humanos de las mujeres, de género y poblacional-diferencial en sus competencias, planeación y gestión administrativa e institucional. Incluye la transferencia de conocimientos e insumos conceptuales, técnicos y metodológicos para que las políticas públicas, planes, programas, proyectos, estrategias y demás iniciativas y acciones de la Administración Distrital aporten a la garantía de los derechos humanos de las mujeres en sus diferencias y diversidad, al cierre de brechas de género y a la igualdad. Las actividades concretas de asistencia técnica a realizar durante cada vigencia dependen de las solicitudes, necesidades, particularidades y dinámicas de cada sector de la Administración Distrital.</t>
  </si>
  <si>
    <t>https://secretariadistritald-my.sharepoint.com/:f:/g/personal/kforero_sdmujer_gov_co/IgDKC82Wv1msR5xFtP2fb640ASFq4QWf4pBLsf2346h34bQ?e=4154hY</t>
  </si>
  <si>
    <t>En febrero con el objetivo de acompañar espacios y actividades para la transversalización del enfoque diferencial a demanda de entidades del sector público y privado, se avanzó en la definición de la ruta de trabajo relacionada con la creación de la metodología; no obstante, aún no se ha alcanzado la fase de implementación dentro del proceso. A pesar de ello, se adelantaron conversaciones con el Politécnico para explorar la posibilidad de desarrollar en estos espacios las jornadas de asistencia técnica, con el fin de ir gestionando escenarios propicios para su futura ejecución.</t>
  </si>
  <si>
    <t>https://secretariadistritald-my.sharepoint.com/:f:/g/personal/kforero_sdmujer_gov_co/IgDzZtU8un-tR7qO2sU4uYFWAQlElP1dwxq0lTzHUWgtTSU?e=wZvodb</t>
  </si>
  <si>
    <t>https://secretariadistritald-my.sharepoint.com/:f:/g/personal/kforero_sdmujer_gov_co/IgAyBNjleQoLQ53RPKaS2dqeAT_ClzBJLkihpx93OnRktv0?e=Kb0wWO</t>
  </si>
  <si>
    <r>
      <t xml:space="preserve">Para dar cumplimiento a la meta plan de ¨Desarrollar 4 estrategias de empoderamiento para promover capacidades, liderazgos, participación, incidencia política y transformación de imaginarios culturales, que reproducen los estereotipos de género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 los siguientes componentes de la estrategia, para el mes de enero, así:
I.	</t>
    </r>
    <r>
      <rPr>
        <b/>
        <sz val="11"/>
        <color theme="1"/>
        <rFont val="Arial"/>
        <family val="2"/>
      </rPr>
      <t>Se realizan 2 espacios de conexión emocional con la participación de 26 mujeres</t>
    </r>
    <r>
      <rPr>
        <sz val="11"/>
        <color theme="1"/>
        <rFont val="Arial"/>
        <family val="2"/>
      </rPr>
      <t xml:space="preserve">, una jornada significativa con 19 mujeres y una transferencia de conocimiento con 9 profesionales, así: 
II.	1 ECE con 19 Mujeres migrantes, refugiadas y retornadas A través de prácticas de escritura, musicales, sensoriales y relacionales, para fortalecer la autorregulación emocional, la conexión con el cuerpo, el reconocimiento de las emociones  
III.	1 ECE con 7 mujeres mayoras con enfoque de salud mental, autocuidado y cuidado mutuo. 
IV.	</t>
    </r>
    <r>
      <rPr>
        <b/>
        <sz val="11"/>
        <color theme="1"/>
        <rFont val="Arial"/>
        <family val="2"/>
      </rPr>
      <t>1 Jornada Significativa con mujeres migrantes y refugiadas (19 mujeres)</t>
    </r>
    <r>
      <rPr>
        <sz val="11"/>
        <color theme="1"/>
        <rFont val="Arial"/>
        <family val="2"/>
      </rPr>
      <t xml:space="preserve"> en donde se abordaron temas relacionados con el empoderamiento, proyecto de vida y emociones de las mujeres
V.	Se realizó un espacio de transferencia de conocimiento con 9 profesionales de la Red de Empleo a personas con Discapacidad RECA. En donde se abordaron temas relacionados con la prevención de violencias basadas en género, reconocimiento de rutas de atención y empoderamiento femenino</t>
    </r>
  </si>
  <si>
    <r>
      <t xml:space="preserve">Para dar cumplimiento a la meta plan de ¨Desarrollar 4 estrategias de empoderamiento para promover capacidades, liderazgos, participación, incidencia política y transformación de imaginarios culturales, que reproducen los estereotipos de género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 los siguientes componentes de la estrategia, para el mes de enero, así:
I.	Se realizan </t>
    </r>
    <r>
      <rPr>
        <b/>
        <sz val="11"/>
        <color theme="1"/>
        <rFont val="Arial"/>
        <family val="2"/>
      </rPr>
      <t>2 espacios de conexión emocional con la participación de 26 mujeres</t>
    </r>
    <r>
      <rPr>
        <sz val="11"/>
        <color theme="1"/>
        <rFont val="Arial"/>
        <family val="2"/>
      </rPr>
      <t xml:space="preserve">, una jornada significativa con 19 mujeres y una transferencia de conocimiento con 9 profesionales, así: 
II.	1 ECE con 19 Mujeres migrantes, refugiadas y retornadas A través de prácticas de escritura, musicales, sensoriales y relacionales, para fortalecer la autorregulación emocional, la conexión con el cuerpo, el reconocimiento de las emociones  
III.	1 ECE con 7 mujeres mayoras con enfoque de salud mental, autocuidado y cuidado mutuo. 
IV.	</t>
    </r>
    <r>
      <rPr>
        <b/>
        <sz val="11"/>
        <color theme="1"/>
        <rFont val="Arial"/>
        <family val="2"/>
      </rPr>
      <t>1 Jornada Significativa con mujeres migrantes y refugiadas (19 mujeres)</t>
    </r>
    <r>
      <rPr>
        <sz val="11"/>
        <color theme="1"/>
        <rFont val="Arial"/>
        <family val="2"/>
      </rPr>
      <t xml:space="preserve"> en donde se abordaron temas relacionados con el empoderamiento, proyecto de vida y emociones de las mujeres
V.	Se realizó un espacio de transferencia de conocimiento con 9 profesionales de la Red de Empleo a personas con Discapacidad RECA. En donde se abordaron temas relacionados con la prevención de violencias basadas en género, reconocimiento de rutas de atención y empoderamiento femenino</t>
    </r>
  </si>
  <si>
    <r>
      <t xml:space="preserve">Para dar cumplimiento a la meta plan de ¨Desarrollar 4 estrategias de empoderamiento para promover capacidades, liderazgos, participación, incidencia política y transformación de imaginarios culturales, que reproducen los estereotipos de género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 los siguientes componentes de la estrategia, para el mes de febrero, así:
1.	Se realizaron </t>
    </r>
    <r>
      <rPr>
        <b/>
        <sz val="11"/>
        <color theme="1"/>
        <rFont val="Arial"/>
        <family val="2"/>
      </rPr>
      <t>3 JORNADAS SIGNIFICATIVAS con la participación de 74 mujeres</t>
    </r>
    <r>
      <rPr>
        <sz val="11"/>
        <color theme="1"/>
        <rFont val="Arial"/>
        <family val="2"/>
      </rPr>
      <t xml:space="preserve"> en sus diferencias y diversidad que van a participar en la construcción del mural de 10 marzo en el Salón Comunal de Suba Tibabuyes. 
2.	Se realizaron en total </t>
    </r>
    <r>
      <rPr>
        <b/>
        <sz val="11"/>
        <color theme="1"/>
        <rFont val="Arial"/>
        <family val="2"/>
      </rPr>
      <t>5 Escuelas AMARTE, con la participación de 148 mujeres en sus diferencias y diversidades</t>
    </r>
    <r>
      <rPr>
        <sz val="11"/>
        <color theme="1"/>
        <rFont val="Arial"/>
        <family val="2"/>
      </rPr>
      <t xml:space="preserve">, así: 3 escuelas con la participación de 72 mujeres en ASP y 2 escuelas con 76 mujeres mayoras.
3.	Se realizan </t>
    </r>
    <r>
      <rPr>
        <b/>
        <sz val="11"/>
        <color theme="1"/>
        <rFont val="Arial"/>
        <family val="2"/>
      </rPr>
      <t xml:space="preserve">3 Espacios de Conexión Emocional ECE con la participación de 85 mujeres </t>
    </r>
    <r>
      <rPr>
        <sz val="11"/>
        <color theme="1"/>
        <rFont val="Arial"/>
        <family val="2"/>
      </rPr>
      <t>en sus diferencias y diversidades 
4.	Seguimiento a las participantes del curso Observo, Identifico y Protejo, identificando que en el mes de febrero</t>
    </r>
    <r>
      <rPr>
        <b/>
        <sz val="11"/>
        <color theme="1"/>
        <rFont val="Arial"/>
        <family val="2"/>
      </rPr>
      <t xml:space="preserve"> se certificaron 4 personas</t>
    </r>
    <r>
      <rPr>
        <sz val="11"/>
        <color theme="1"/>
        <rFont val="Arial"/>
        <family val="2"/>
      </rPr>
      <t xml:space="preserve">
5.	Se realizaron en total</t>
    </r>
    <r>
      <rPr>
        <b/>
        <sz val="11"/>
        <color theme="1"/>
        <rFont val="Arial"/>
        <family val="2"/>
      </rPr>
      <t xml:space="preserve"> dos espacios de cualificación de equipos</t>
    </r>
    <r>
      <rPr>
        <sz val="11"/>
        <color theme="1"/>
        <rFont val="Arial"/>
        <family val="2"/>
      </rPr>
      <t xml:space="preserve">, transferencia metodológica y de conocimientos en educación menstrual  </t>
    </r>
    <r>
      <rPr>
        <b/>
        <sz val="11"/>
        <color theme="1"/>
        <rFont val="Arial"/>
        <family val="2"/>
      </rPr>
      <t>a 17 funcionarios, así</t>
    </r>
    <r>
      <rPr>
        <sz val="11"/>
        <color theme="1"/>
        <rFont val="Arial"/>
        <family val="2"/>
      </rPr>
      <t>: (i) Cualificación en Cuidado menstrual para mujeres en ASP con la participación de 6 Profesionales de casa de todas en atención a mujeres en ASP (i) Cualificación en Cuidado menstrual Metodología EMAA (Educación Menstrual para el Autocuidado y Autoconocimiento) con la participación de 11 Contratistas profesionales de territorio que hacen parte de las acciones de la UAESP.
6.	Se avanzó con la planeación y proceso precontractual orientado al patrocinio para la presentación de pruebas SABER-11_2026.</t>
    </r>
  </si>
  <si>
    <r>
      <t xml:space="preserve">Para dar cumplimiento a la meta plan de ¨Desarrollar 4 estrategias de empoderamiento para promover capacidades, liderazgos, participación, incidencia política y transformación de imaginarios culturales, que reproducen los estereotipos de género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 los siguientes componentes de la estrategia, para el periodo acumulado de enero a febrero, así:
1.	</t>
    </r>
    <r>
      <rPr>
        <b/>
        <sz val="11"/>
        <color theme="1"/>
        <rFont val="Arial"/>
        <family val="2"/>
      </rPr>
      <t>Se realizaron 4 JORNADAS SIGNIFICATIVAS con la participación de 93 mujeres</t>
    </r>
    <r>
      <rPr>
        <sz val="11"/>
        <color theme="1"/>
        <rFont val="Arial"/>
        <family val="2"/>
      </rPr>
      <t xml:space="preserve"> en sus diferencias y diversidad. 
2.	Se iniciaron en total </t>
    </r>
    <r>
      <rPr>
        <b/>
        <sz val="11"/>
        <color theme="1"/>
        <rFont val="Arial"/>
        <family val="2"/>
      </rPr>
      <t xml:space="preserve">5 Escuelas AMARTE, con la participación de 148 mujeres </t>
    </r>
    <r>
      <rPr>
        <sz val="11"/>
        <color theme="1"/>
        <rFont val="Arial"/>
        <family val="2"/>
      </rPr>
      <t xml:space="preserve">en sus diferencias y diversidades, así: 3 escuelas con la participación de 72 mujeres en ASP y 2 escuelas con 76 mujeres mayoras.
3.	</t>
    </r>
    <r>
      <rPr>
        <b/>
        <sz val="11"/>
        <color theme="1"/>
        <rFont val="Arial"/>
        <family val="2"/>
      </rPr>
      <t xml:space="preserve">Se realizan 5 Espacios de Conexión Emocional ECE con la participación de 111 mujeres.
</t>
    </r>
    <r>
      <rPr>
        <sz val="11"/>
        <color theme="1"/>
        <rFont val="Arial"/>
        <family val="2"/>
      </rPr>
      <t xml:space="preserve">4.	Seguimiento a las participantes del curso Observo, Identifico y Protejo, identificando que en el mes de febrero </t>
    </r>
    <r>
      <rPr>
        <b/>
        <sz val="11"/>
        <color theme="1"/>
        <rFont val="Arial"/>
        <family val="2"/>
      </rPr>
      <t>se certificaron 4 personas</t>
    </r>
    <r>
      <rPr>
        <sz val="11"/>
        <color theme="1"/>
        <rFont val="Arial"/>
        <family val="2"/>
      </rPr>
      <t xml:space="preserve">
5.	Se realizaron en total </t>
    </r>
    <r>
      <rPr>
        <b/>
        <sz val="11"/>
        <color theme="1"/>
        <rFont val="Arial"/>
        <family val="2"/>
      </rPr>
      <t>dos espacios de cualificación de equipos</t>
    </r>
    <r>
      <rPr>
        <sz val="11"/>
        <color theme="1"/>
        <rFont val="Arial"/>
        <family val="2"/>
      </rPr>
      <t>, transferencia metodológica y de conocimientos en educación menstrual,</t>
    </r>
    <r>
      <rPr>
        <b/>
        <sz val="11"/>
        <color theme="1"/>
        <rFont val="Arial"/>
        <family val="2"/>
      </rPr>
      <t xml:space="preserve"> a 17 funcionarios, así</t>
    </r>
    <r>
      <rPr>
        <sz val="11"/>
        <color theme="1"/>
        <rFont val="Arial"/>
        <family val="2"/>
      </rPr>
      <t xml:space="preserve">: (i) Cualificación en Cuidado menstrual para mujeres en ASP con la participación de 6 Profesionales de casa de todas en atención a mujeres en ASP (i) Cualificación en Cuidado menstrual Metodología EMAA (Educación Menstrual para el Autocuidado y Autoconocimiento) con la participación de 11 Contratistas profesionales de territorio que hacen parte de las acciones de la UAESP.
6.	Se avanzó con la planeación y proceso precontractual orientado al patrocinio para la presentación de pruebas SABER-11_2026. 
7.	Se realizó </t>
    </r>
    <r>
      <rPr>
        <b/>
        <sz val="11"/>
        <color theme="1"/>
        <rFont val="Arial"/>
        <family val="2"/>
      </rPr>
      <t xml:space="preserve">un espacio de transferencia de conocimiento con 9 profesionales </t>
    </r>
    <r>
      <rPr>
        <sz val="11"/>
        <color theme="1"/>
        <rFont val="Arial"/>
        <family val="2"/>
      </rPr>
      <t>de la Red de Empleo a personas con Discapacidad RECA. En donde se abordaron temas relacionados con la prevención de violencias basadas en género, reconocimiento de rutas de atención y empoderamiento femenino.</t>
    </r>
  </si>
  <si>
    <t xml:space="preserve">En el periodo acumulado de enero a febrero, con el fin de implementar la estrategia distrital de cuidado menstrual, se realizó la primera Mesa Distrital de Cuidado Menstrual Distrital del año 2026, en la que se formuló el plan de acción para el año y se definieron las prioridades para cada entidad, adicionalmente, se realizaron en total dos espacios de cualificación de equipos, transferencia metodológica y de conocimientos en educación menstrual, a 17 funcionarios, así: (i) Cualificación en Cuidado menstrual para mujeres en ASP con la participación de 6 Profesionales de casa de todas en atención a mujeres en ASP (i) Cualificación en Cuidado menstrual Metodología EMAA (Educación Menstrual para el Autocuidado y Autoconocimiento) con la participación de 11 Contratistas profesionales de territorio que hacen parte de las acciones de la UAESP.  </t>
  </si>
  <si>
    <t xml:space="preserve">Con el objetivo de implementar la estrategia distrital de cuidado menstrual para el mes de febrero se realizó la primera Mesa Distrital de Cuidado Menstrual Distrital del año 2026, en la que se formuló el plan de acción para el año y se definieron las prioridades para cada entidad, adicionalmente, se realizaron en total dos espacios de cualificación de equipos, transferencia metodológica y de conocimientos en educación menstrual a 17 funcionarios así: (i) Cualificación en Cuidado menstrual para mujeres en ASP con la participación de 6 Profesionales de casa de todas en atención a mujeres en ASP (ii) Cualificación en Cuidado menstrual Metodología EMAA (Educación Menstrual para el Autocuidado y Autoconocimiento) con la participación de 11 Contratistas profesionales de territorio que hacen parte de las acciones de la UAESP. </t>
  </si>
  <si>
    <r>
      <t xml:space="preserve">En febrero, con el objetivo de realizar espacios para la cualificación de equipos, transferencia metodológica y de conocimientos en educación menstrual, se realizaron en total </t>
    </r>
    <r>
      <rPr>
        <b/>
        <sz val="12"/>
        <color rgb="FF000000"/>
        <rFont val="Arial"/>
        <family val="2"/>
      </rPr>
      <t>dos espacios de cualificación</t>
    </r>
    <r>
      <rPr>
        <sz val="12"/>
        <color rgb="FF000000"/>
        <rFont val="Arial"/>
        <family val="2"/>
      </rPr>
      <t>, a 17 funcionarios así: (i) Calificación en Cuidado menstrual para mujeres en ASP con la participación de 6 Profesionales de casa de todas en atención a mujeres en ASP (ii) Culificación en Cuidado menstrual Metodología EMAA (Educación Menstrual para el Autocuidado y Autoconocimiento) con la participación de 11 Contratistas profesionales de territorio que hacen parte de las acciones de la UAESP</t>
    </r>
  </si>
  <si>
    <t xml:space="preserve">Con el fin de implementar la estrategia de formación en herramientas para el empoderamiento y las capacidades psicoemocionales, durante el mes de marzo se avanza con:
CURSOS VIRTUALES: Seguimiento a las participantes del curso disponibe en la plataforma virtual de la SdMujer: ¨Observo, Identifico y Protejo¨ para el que se certificaron 10 personas, fortaleciendo sus conocimientos y competencias en el abordaje de temas relacionados con la prevención y atención de violencias contra la niñez y la adolescencia.
CUALIFICACIÓN EQUIPOS PROFESIONALES: Se realizaron tres espacios de transferencia metodológica y de conocimientos en Empoderamiento y capacidades psicoemocionales a 51 funcionarias y funcionarios públicos, así: (i) Transferencia en empoderamiento: equipo de profesionales psicosociales Sub Red de Salud Occidente CAPS Betania 34 Profesionales (ii) Transferencia en empoderamiento:3 docentes colegio Ciudadela Educativa Bosa  (iii) trasferencia capacidades psico emocionales a 14 profesionales UTA de la comisión intersectorial de flujos migratorios mixtos </t>
  </si>
  <si>
    <t>En el mes de marzo con el objetivo de Implementar la estrategia de acciones afirmativas para el empoderamiento de las mujeres, se avanzó con la realización de: 
1.	Se realizaron 10 Jornadas Significativas con la participación de 82 jóvenes de la Universidad Minuto de Dios, 71 mujeres en ASP, 23 indígenas emberá víctimas del conflicto y 32 niñas del colegio ciudadela educativa BOSA. 
2.	Se realizó un encuentro intergeneracional con la participación de 59 mujeres, en el salón comunal de Modelia, en el que se llevó a cabo la construcción colectiva de un mural que representó a mujeres en sus diferencias, diversidades y en distintos cursos de vida. Este espacio permitió el diálogo y el reconocimiento jóvenes, adultas y mayores, quienes, desde sus experiencias, saberes y trayectorias, aportaron a la resignificación de sus identidades y al fortalecimiento de sus procesos de empoderamiento. El ejercicio artístico no solo visibilizó la diversidad de realidades que atraviesan las mujeres, sino que también promovió la sororidad, el reconocimiento de derechos y la construcción de redes de apoyo, generando un impacto positivo en sus vidas al propiciar reflexiones sobre su valor, sus capacidades y su papel transformador en la comunidad. En el marco del avance de gestión y la preparación del evento, se destacan como hitos concretos las acciones de articulación interinstitucional adelantadas con entidades como Espacio Público e Integración Social, así como la vinculación de muralistas de Afromupaz, lo que permitió fortalecer el enfoque territorial, comunitario y diferencial de la actividad. Como logro significativo, se contó con la participación de personas provenientes de diversos sectores, incluyendo población LGBTI, personas con discapacidad y mujeres en distintos cursos de vida, garantizando así un espacio incluyente, representativo y acorde con los principios de diversidad y enfoque interseccional</t>
  </si>
  <si>
    <r>
      <t xml:space="preserve">En el mes de febrero con el objetivo de Implementar la estrategia de acciones afirmativas para el fortalecimiento de capacidades emocionales, se avanzó con la realización de: 
1.	Se iniciaron en total </t>
    </r>
    <r>
      <rPr>
        <b/>
        <sz val="13"/>
        <color theme="1"/>
        <rFont val="Arial"/>
        <family val="2"/>
      </rPr>
      <t>5 Escuelas AMARTE,</t>
    </r>
    <r>
      <rPr>
        <sz val="13"/>
        <color theme="1"/>
        <rFont val="Arial"/>
        <family val="2"/>
      </rPr>
      <t xml:space="preserve"> </t>
    </r>
    <r>
      <rPr>
        <b/>
        <sz val="13"/>
        <color theme="1"/>
        <rFont val="Arial"/>
        <family val="2"/>
      </rPr>
      <t>con la participación de 148 mujeres</t>
    </r>
    <r>
      <rPr>
        <sz val="13"/>
        <color theme="1"/>
        <rFont val="Arial"/>
        <family val="2"/>
      </rPr>
      <t>, realizados asi: 3 con la participación de 72 mujeres en ASP y 2 escuelas con 76 mujeres mayoras, en estas escuelas se han ha trabajado en liderazgo inspirador, violencias basadas en género, - identifico y gestiono mis emociones, toma de decisiones, comunicación asertiva, trabajo en equipo y resolución de conflictos:  así:  (i) escuela amarte mujeres mayores bosa la estación (ii) escuela amarte mujeres mayores bosa carbonel, (iii) escuela amarte mujeres en ASP en nuevo porvenir (iv) escuela amarte mujeres en asp en nuevo porvenir (v) escuela amarte mujeres en ASP estudio webcam alba 
2.	Se realizan</t>
    </r>
    <r>
      <rPr>
        <b/>
        <sz val="13"/>
        <color theme="1"/>
        <rFont val="Arial"/>
        <family val="2"/>
      </rPr>
      <t xml:space="preserve"> 3 Espacios de Conexión Emocional ECE</t>
    </r>
    <r>
      <rPr>
        <sz val="13"/>
        <color theme="1"/>
        <rFont val="Arial"/>
        <family val="2"/>
      </rPr>
      <t xml:space="preserve">, </t>
    </r>
    <r>
      <rPr>
        <b/>
        <sz val="13"/>
        <color theme="1"/>
        <rFont val="Arial"/>
        <family val="2"/>
      </rPr>
      <t>con la participación de 85 mujeres,</t>
    </r>
    <r>
      <rPr>
        <sz val="13"/>
        <color theme="1"/>
        <rFont val="Arial"/>
        <family val="2"/>
      </rPr>
      <t xml:space="preserve"> realizados así: 2 espacios interseccionales en el marco del mural 8M y un espacio con mujeres Trans en ASP.  (i) Febrero 14: ECE Interseccional: promoción del bienestar psicoemocional a través de la escritura creativa con la participación de 35 mujeres en sus diferencias y diversidad. (ii) Febrero 19: ECE con 25 Mujeres Trans en ASP:  se abordó espacio de conexión emocional de mujeres Trans en ASP y  madres Trans, del barrio Santa Fe que han visto afectado su bienestar emocional por las situaciones de seguridad y discriminación del sector. (iii) Febrero 21: ECE con la participación de 34 mujeres en dónde se abordó la promoción del bienestar psicoemocional a través de la pintura, el dibujo y la escultura en plastilina creativa  para realizar primer espacio de co – construcción en el marco del mural del 8m, con mujeres en sus diferencias y diversidad.  </t>
    </r>
  </si>
  <si>
    <t xml:space="preserve">En el mes de marzo con el objetivo de Implementar la estrategia de acciones afirmativas para el fortalecimiento de capacidades psicoemocionales, se avanzó, así: 
1.	Se realizó la última sesión y cierre de las 5 Escuelas AMARTE iniciadas en el mes anterior, con la certificación de 134 mujeres, en estas escuelas se han ha trabajado en liderazgo inspirador, violencias basadas en género, - identifico y gestiono mis emociones, toma de decisiones, comunicación asertiva, trabajo en equipo y resolución de conflictos:  así: (i) escuela amarte mujeres mayores bosa la estación 29 mujeres mayoras certificadas (ii) escuela amarte mujeres mayores bosa carbonel,50 mujeres mayoras certificadas  (iii) escuela amarte mujeres en ASP en nuevo porvenir  20 mujeres en ASP Certificadas (iv) escuela amarte mujeres en ASP en nuevo porvenir 17 mujeres en ASP certificadas  (v) 18 mujeres en ASP certificadas en la escuela amarte estudio webcam alba 
2.	Se realizan 4 Espacios de Conexión Emocional ECE, con la participación de 110 mujeres, realizados así: (i) 25 mujeres migrantes Centro INTEGRATE Engativá (ii) 32 mujeres indígenas emberá víctimas UPI la Florida (iii) 23 víctimas del conflicto parque la hoja Puente Aranda (iv) 30 mujeres campesinas rurales Vereda Quiba Ciudad Bolívar.  </t>
  </si>
  <si>
    <t>En el mes de marzo con el objetivo de Implementar la estrategia de Educación Flexible, se avanzó con: 
ICFES: La planeación y proceso precontractual orientado al patrocinio para la presentación de pruebas SABER-11_2026, y en este proceso se avanza con la oficina jurídica en la proyección de la justificación para la contratación y la definición de la forma de contratación. Adicionalmente durante este mes se realizó convocatoria de inscripción de las mujeres interesadas en presentar la prueba, lo que dio como resultado la preinscripción de 474 mujeres que actualmente se encuentran en revisión de documentación y priorización para ser cubiertas por el beneficio. 
SENA: *Se realizo el seguimiento del convenio SENA-SD MUJER y a partir de ello, se hicieron las solicitudes respectivas para focalizar los cursos identificados por las diferentes referentas poblacionales de la DED, iniciando la convocatoria de las mujeres para organizar los grupos de dichos cursos focalizados. 
ATENEA: Se realiza gestión con Academia Atenea para realizar una metodología de cursos para las poblaciones de la DED y para realizar socialización la oferta a las mujeres que atiende Casa de Todas el 9 de Abril. 
CASA DE TODAS: Se llevan a cabo 3 sesiones del Plan emprendedoras - Curso manicure de forma articulada entre la estrategia Casa de todas y Masglo academia y Diseño de pieza informativa, se convocaron e inscribieron las estudiantes de ciclo V y ciclo VI de Casa de todas, así como otras ciudadanas graduadas en años anteriores y que cumplieron los requisitos para realizar la preinscripción.
OTROS CONVENIOS: Se inicio una conversación con la universidad Pedagógica para implementar un modelo de educación flexible para las poblaciones foco de la DED.</t>
  </si>
  <si>
    <r>
      <t>Con el objetivo de implementar 3 estrategias que contribuyan al reconocimiento y garantía de los  derechos de las mujeres en sus diferencias y diversidad, para el mes de Enero, se realizan</t>
    </r>
    <r>
      <rPr>
        <b/>
        <sz val="11"/>
        <color theme="1"/>
        <rFont val="Arial"/>
        <family val="2"/>
      </rPr>
      <t xml:space="preserve"> 2 espacios de conexión emocional con la participación de 26 mujeres</t>
    </r>
    <r>
      <rPr>
        <sz val="11"/>
        <color theme="1"/>
        <rFont val="Arial"/>
        <family val="2"/>
      </rPr>
      <t xml:space="preserve">, y </t>
    </r>
    <r>
      <rPr>
        <b/>
        <sz val="11"/>
        <color theme="1"/>
        <rFont val="Arial"/>
        <family val="2"/>
      </rPr>
      <t>una jornada significativa con 19 mujeres y una transferencia de conocimiento con 9 profesionales</t>
    </r>
    <r>
      <rPr>
        <sz val="11"/>
        <color theme="1"/>
        <rFont val="Arial"/>
        <family val="2"/>
      </rPr>
      <t>, así: 
(i)	ECE con 19 Mujeres migrantes, refugiadas y retornadas A través de prácticas de escritura, musicales, sensoriales y relacionales, para fortalecer la autorregulación emocional, la conexión con el cuerpo, el reconocimiento de las emociones  
(ii)	ECE con 7 mujeres mayoras con enfoque de salud mental, autocuidado y cuidado mutuo. 
(iii)	Jornada Significativa con mujeres migrantes y refugiadas (19 mujeres) en donde se abordaron temas relacionados con el empoderamiento, proyecto de vida y emociones de las mujeres
(iv)	Se realizó un espacio de transferencia de conocimiento con 9 profesionales de la Red de Empleo a personas con Discapacidad RECA. En donde se abordaron temas relacionados con la prevención de violencias basadas en género, reconocimiento de rutas de atención y empoderamiento femenino</t>
    </r>
  </si>
  <si>
    <r>
      <t xml:space="preserve">Con el objetivo de implementar 3 estrategias que contribuyan al reconocimiento y garantía de los  derechos de las mujeres en sus diferencias y diversidad, para el mes de febrero, se avanza en: 
1.	Se realizaron </t>
    </r>
    <r>
      <rPr>
        <b/>
        <sz val="11"/>
        <color theme="1"/>
        <rFont val="Arial"/>
        <family val="2"/>
      </rPr>
      <t xml:space="preserve">3 JORNADAS SIGNIFICATIVAS con la participación de 74 mujeres </t>
    </r>
    <r>
      <rPr>
        <sz val="11"/>
        <color theme="1"/>
        <rFont val="Arial"/>
        <family val="2"/>
      </rPr>
      <t>en sus diferencias y diversidad que van a participar en la construcción del mural de 10 marzo en el Salón Comunal de Suba Tibabuyes. 
2.	Se realizaron en tota</t>
    </r>
    <r>
      <rPr>
        <b/>
        <sz val="11"/>
        <color theme="1"/>
        <rFont val="Arial"/>
        <family val="2"/>
      </rPr>
      <t xml:space="preserve">l 5 Escuelas AMARTE, con la participación de 148 mujeres </t>
    </r>
    <r>
      <rPr>
        <sz val="11"/>
        <color theme="1"/>
        <rFont val="Arial"/>
        <family val="2"/>
      </rPr>
      <t>en susdiferencias y diversidades, así: 3 escuelas con la participación de 72 mujeres en ASP y 2 escuelas con 76 mujeres mayoras.
3.	Se realizan</t>
    </r>
    <r>
      <rPr>
        <b/>
        <sz val="11"/>
        <color theme="1"/>
        <rFont val="Arial"/>
        <family val="2"/>
      </rPr>
      <t xml:space="preserve"> 3 Espacios de Conexión Emocional ECE con la participación de 85 mujeres</t>
    </r>
    <r>
      <rPr>
        <sz val="11"/>
        <color theme="1"/>
        <rFont val="Arial"/>
        <family val="2"/>
      </rPr>
      <t xml:space="preserve"> en sus diferencias y diversidades 
4.	Seguimiento a las participantes del curso Observo, Identifico y Protejo, identificando que en el mes de febrero</t>
    </r>
    <r>
      <rPr>
        <b/>
        <sz val="11"/>
        <color theme="1"/>
        <rFont val="Arial"/>
        <family val="2"/>
      </rPr>
      <t xml:space="preserve"> se certificaron 4 personas</t>
    </r>
  </si>
  <si>
    <r>
      <t>Con el objetivo de implementar 3 estrategias que contribuyan al reconocimiento y garantía de los  derechos de las mujeres en sus diferencias y diversidad, para el mes de febrero, se avanza en: 
1.	Se realizaron</t>
    </r>
    <r>
      <rPr>
        <b/>
        <sz val="11"/>
        <color theme="1"/>
        <rFont val="Arial"/>
        <family val="2"/>
      </rPr>
      <t xml:space="preserve"> 4 JORNADAS SIGNIFICATIVAS con la participación de 93 mujeres </t>
    </r>
    <r>
      <rPr>
        <sz val="11"/>
        <color theme="1"/>
        <rFont val="Arial"/>
        <family val="2"/>
      </rPr>
      <t>en sus diferencias y diversidad. 
2.	Se iniciaron en total</t>
    </r>
    <r>
      <rPr>
        <b/>
        <sz val="11"/>
        <color theme="1"/>
        <rFont val="Arial"/>
        <family val="2"/>
      </rPr>
      <t xml:space="preserve"> 5 Escuelas AMARTE, con la participación de 148 mujeres</t>
    </r>
    <r>
      <rPr>
        <sz val="11"/>
        <color theme="1"/>
        <rFont val="Arial"/>
        <family val="2"/>
      </rPr>
      <t xml:space="preserve"> en susdiferencias y diversidades, así: 3 escuelas con la participación de 72 mujeres en ASP y 2 escuelas con 76 mujeres mayoras. 
3.	Se realizan </t>
    </r>
    <r>
      <rPr>
        <b/>
        <sz val="11"/>
        <color theme="1"/>
        <rFont val="Arial"/>
        <family val="2"/>
      </rPr>
      <t xml:space="preserve">5 Espacios de Conexión Emocional ECE con la participación de 111 mujeres.
</t>
    </r>
    <r>
      <rPr>
        <sz val="11"/>
        <color theme="1"/>
        <rFont val="Arial"/>
        <family val="2"/>
      </rPr>
      <t xml:space="preserve">4.	Seguimiento a las participantes del curso Observo, Identifico y Protejo, identificando que en el mes de febrero </t>
    </r>
    <r>
      <rPr>
        <b/>
        <sz val="11"/>
        <color theme="1"/>
        <rFont val="Arial"/>
        <family val="2"/>
      </rPr>
      <t>se certificaron 4 personas</t>
    </r>
    <r>
      <rPr>
        <sz val="11"/>
        <color theme="1"/>
        <rFont val="Arial"/>
        <family val="2"/>
      </rPr>
      <t xml:space="preserve">
5.	Se realizó un espacio de</t>
    </r>
    <r>
      <rPr>
        <b/>
        <sz val="11"/>
        <color theme="1"/>
        <rFont val="Arial"/>
        <family val="2"/>
      </rPr>
      <t xml:space="preserve"> transferencia de conocimiento con 9 profesionales</t>
    </r>
    <r>
      <rPr>
        <sz val="11"/>
        <color theme="1"/>
        <rFont val="Arial"/>
        <family val="2"/>
      </rPr>
      <t xml:space="preserve"> de la Red de Empleo a personas con Discapacidad RECA. </t>
    </r>
  </si>
  <si>
    <t xml:space="preserve">Para el mes de marzo con el objetivo de Realizar Espacios de Educación Menstrual para el Autocuidado y el Autoconocimiento EMAA, se realizó un espacio con 30 jóvenes de IDIPRON UPI la 32 Localidad de Puente Aranda, este espacio pedagógico a partir de la metodología EMAA fue orientado a promover el bienestar y el cuidado menstrual mediante información clara sobre el ciclo menstrual, el autocuidado, el autoconocimiento y la eliminación de mitos y estigmas. Durante el espacio se abordaron los derechos menstruales, los imaginarios sociales frente a la menstruación, la anatomía y fisiología del ciclo menstrual, y los elementos de gestión menstrual. </t>
  </si>
  <si>
    <t>En marzo, con el objetivo de realizar espacios para la cualificación de equipos, transferencia metodológica y de conocimientos en educación menstrual, se avanza con la realización de 3 espacios dirigidos a 62 profesionales, así: (i) espacio de cualificación al equipo de la secretaria de salud de la zona rural  en cuidado menstrual mediante la metodología EMAA (Educación Menstrual para el Autocuidado y el Autoconocimiento), con el propósito de fortalecer las capacidades conceptuales, pedagógicas y metodológicas de los equipos territoriales que hacen parte de la Estrategia de Cuidado Menstrual, con 17 participantes. (ii) En articulación con la Secretaría Distrital del Hábitat, este espacio virtual tuvo como propósito fortalecer las capacidades conceptuales, pedagógicas y metodológicas de los, con el fin de consolidar procesos de réplica y multiplicación de la información en los territorios, con la participación de 32 profesionales. (iii) 13 Profesionales contratistas de IDIPRON componente de salud.</t>
  </si>
  <si>
    <t>Con el objetivo de Realizar Asistencia Técnica para la incorporación del enfoque diferencial a los sectores de la Administración Distrital, para el mes de marzo se adelantaron las siguientes acciones:  
1.	Se realizó la revisión y aportes para la incorporación del enfoque poblacional – diferencial en el concepto técnico unificado para la incorporación del enfoque de género en la Política Pública de Habitabilidad en Calle, así como en el Documento de Diagnóstico para la formulación de esta política pública.
2.	Sector Gestión Pública: Se avanzó en coordinar las sensibilizaciones dirigidas al personal del Departamento Administrativo del Servicio Civil – DASCD con las referentes poblacionales de la DED; se definieron posibles fechas de realización de las sensibilizaciones, quedando para el 7 de mayo la de “Equipos con pertenencia: prácticas cotidianas para incluir el enfoque diferencial e interseccional en los ambientes laborales” y para el 4 de junio la de “Talento humano diverso e inclusivo: de la norma a la práctica. Sesgos, microagresiones y respeto a las personas LGBTIQ+ en el trabajo”. 
3.	Se hicieron revisiones a las metodologías mediante reunión con la referente de mujeres negras/afrocolombianas de la DED y mediante correo enviado a las referentes de mujeres lesbianas y bisexuales y mujeres trans con los aportes y observaciones a la metodología enviada por ellas. 
4.	Se acompaño la gestión para identificar prioridades, estrategias para el fortalecimiento de acciones formativas, acciones articuladas de asistencia técnica y en definir la metodología para las jornadas de sensibilización dirigidas a las entidades del sector ambiente, educación, jurídica, integración social, hábitat, mujer, enfocadas en la incorporación de los enfoques de derechos humanos de las mujeres, género y poblacional diferencial.</t>
  </si>
  <si>
    <t>En marzo con el objetivo de sistematizar y organizar una caja de herramientas de las estrategias de la Dirección de Enfoque Diferencial, que aporten a la incorporación del enfoque diferencial en los sectores de la Administración Distrital y el sector privado, se avanzó con: 
•	Se trabajó en la planeación y  preparación del documento herramienta: “Metodología para taller colaborativo y reconocimiento de las particularidades de las mujeres palenqueras que habitan en Bogotá¨, metodología que será utilizada para actividades de transversalización con enfoque palenquero que se desarrollaran con sectores públicos o privados, que tendrá como objetivo comunicar al sector público y privado,  quiénes son las mujeres palenqueras, cómo trabajan de manera colaborativa, cuáles son sus necesidades y si es necesaria una atención con enfoque diferencial qué debería tenerse en cuenta.
•	Se realizaron dos reuniones con la comunidad palenquera, con el fin de revisar los capítulos 1, 2 y 3 de los Podcast sobre los saberes y prácticas culturales de las mujeres y comunidad palenquera (Gastronomía, Expresiones artísticas y cuidado comunitario), así mismo, fueron enviados vía correo electrónico a la líder del semillero Somalá del Politécnico Grancolombiano para los ajustes a las escaletas de los 3 primeros capítulos, siendo ajustados los capítulos 1 y 2 para visto bueno por parte de la comunidad palenquera. 
•	Envío de los ajustes a la propuesta metodológica que permitirá recoger insumos sobre los conceptos específicos de la comunidad palenquera, así mismo se realizaron dos reuniones virtuales, una con el equipo de la DED con el fin de socializar el cronograma y plan de trabajo 2026, en el marco del producto lineamiento de la atención diferencial con enfoque étnico palenquero y la segunda con la comunidad para presentar el plan de trabajo y cronograma.</t>
  </si>
  <si>
    <t>En marzo con el objetivo de acompañar espacios y actividades para la transversalización del enfoque diferencial a demanda de entidades del sector público y privado, se avanzó con la realización de dos espacios así:  
(i) Proceso de transversalización del enfoque diferencial, dirigido a 30 funcionarios de vigilancia del Hospital de Bosa, enfocado en brindar herramientas conceptuales y prácticas para una atención inclusiva hacia personas con orientaciones sexuales e identidades de género diversas. Este espacio permitió incidir directamente en actores clave de primer contacto con la ciudadanía, promoviendo prácticas de respeto, reconocimiento de la identidad y trato digno.
(ii)	sensibilización y capacitación a 60 profesionales contratistas del DADEP, mediante una metodología participativa orientada a cuestionar estereotipos, prejuicios y prácticas discriminatorias. Este espacio profundizó en la comprensión del sistema sexo–género–deseo y su aplicación en escenarios institucionales, fortaleciendo la apropiación del enfoque diferencial en la atención al ciudadano.
En conjunto, estas acciones reflejan un avance acumulado que combina formación técnica, sensibilización y transformación cultural, impactando tanto en niveles operativos como administrativos, y contribuyendo a la consolidación de entornos institucionales más inclusivos.</t>
  </si>
  <si>
    <t>En marzo con el objetivo de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se avanzó así:
1.	CURSO LENGUA DE SEÑAS: Finalización del curso para formadoras de las manzanas de cuidado iniciado en el mes anterior, incluyendo la verificación de objetivos alcanzados y entrega de resultados, 22 participantes certificadas  aprobaron satisfactoriamente el Nivel 1. 
2.	SERVICIOS DE INTERPRETACIÓN: Durante el mes de marzo se prestaron 24 servicios de interpretación de lengua de señas así: 16 servicios solicitados por la DED 4 servicios solicitados por los CIOM de Tunjuelito, San Cristobal, Ciudad Bolívar y 1 servicio para la Manzana del Cuidado de Tunjuelito, 1 por la subsecretaria/ Consejo consultivo CCM y 2 URI Bosa. 
3.	PROTOCOLO PARA LA PRESTACIÓN DEL SERVICIO DE LENGUA DE SEÑAS: Durante el mes de marzo se avanzó en la construcción de la metodología, desarrollando el documento. En este proceso se trabajó en la definición del objetivo de la metodología, así como en la elaboración de la introducción, el marco político y conceptual, y la delimitación del objetivo y el alcance. Adicionalmente, se incluyeron definiciones clave para la comprensión del documento, se inició la identificación de los tipos de servicio y se establecieron de manera preliminar las responsabilidades para el cumplimiento e implementación del protocolo. Este avance corresponde a una primera versión construida por las referentes, la cual quedó pendiente de revisión y ajustes.</t>
  </si>
  <si>
    <t xml:space="preserve">Durante el mes de marzo, con el fin de construir fichas metodológicas para la realización de actividades de capacitación y sensibilización sobre el enfoque diferencial, se avanzó en construir 5 fichas con material que contenga recursos pedagógicos y recomendaciones para el trabajo con mujeres en sus diferencias y diversidades, logrando: 
1.	TALLER ANTIRRACISMO APLICADO. SISTEMAS DE OPRESIÓN E INTERSECCIONALIDAD: borrador de la presentación en PowerPoint para el taller, contemplando su uso en modalidad virtual y su adaptación frente a la presencialidad, tal como se describe en la metodología. Asimismo, se realizó una reunión con las referentes de mujeres negras y afrocolombianas y de mujeres víctimas del conflicto, con el fin de dialogar sobre avances, inquietudes y propuestas en torno a la metodología de trabajo en antirracismo, promoviendo una reflexión y construcción colectiva de posibles enfoques y ajustes.
2.	AJUSTES RAZONABLES PARA GARANTIZAR EL DERECHO AL TRABAJO DE MUJERES EN SUS DIFERENCIAS Y DIVERSIDADES CON ENFASIS EN DISCAPACIDAD: se recibió la primera versión de la metodología sobre ajustes razonables para el acceso al trabajo, titulada “Entre barreras y oportunidades: taller de acercamiento para el acceso al trabajo de mujeres con discapacidad”. Se realizaron correcciones que fueron incorporadas por las referentes y posteriormente entregadas. Actualmente, el documento está pendiente de revisión para definir el espacio de aplicación de la metodología. 
3.	ORIENTACIONES SEXUALES E IDENTIDADES DE GÉNERO: Durante este periodo, las referentes de mujeres lesbianas, bisexuales y trans elaboraron y finalizaron la metodología sobre orientaciones sexuales e identidades de género. Esta fue implementada en un espacio práctico, a partir del cual se identificaron ajustes para fortalecer su aplicación en escenarios virtuales. Actualmente, se solicitó el formato de evaluación y se espera que, con los ajustes realizados, la metodología pueda ser aplicada en su versión final.
4.	SENSIBILIZACIÓN E INTRODUCCIÓN A LA LENGUA DE SEÑAS COLOMBIANA BÁSICO Y LA CULTURA SORDA: Durante este periodo se realizó seguimiento a la metodología, solicitando avances, la incorporación de reflexiones sobre su carácter de sensibilización y la entrega del documento final. En respuesta, la referente para mujeres sordas envió la metodología con correcciones y ajustes, la cual se encuentra pendiente de revisión.
5.	RECOMENDACIONES PARA LA ATENCIÓN A MUJERES VÍCTIMAS DEL CONFLICTO CON ENFOQUE DE GÉNERO Y DIFERENCIAL: Durante este periodo se realizó seguimiento y solicitud de la metodología a las referentes para mujeres víctimas, enfatizando la inclusión de elementos clave como el significado de ser mujer víctima del conflicto, el enfoque de género y el enfoque diferencial. Como resultado, se recibió el borrador titulado “Recomendaciones para la atención a mujeres víctimas”, indicando que en el siguiente mes se avanzará en la construcción de la versión final.
6.	Adicionalmente, durante este mes se realizó seguimiento a las metodologías en construcción, articulando con las referentes para mujeres migrantes, indígenas, rurales, palenqueras y mujeres en ASP, revisando sus avances y enviando definiciones técnicas para su desarrollo. Con el objetivo de ajustar y fortalecer conjuntamente la metodología de atención integral. </t>
  </si>
  <si>
    <t>Para el mes de marzo,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ésta estrategia. En este sentido, el avance reportado por el proyecto 8222 corresponde específicamente al desarrollo de acciones para la transversalización del enfoque diferencial y reconocimiento a la diversidad, cuya implementación se ha materializado avanzando en la realización de Asistencia Técnica para la incorporación del enfoque diferencial a los sectores de la Administración Distrital e implementando acciones para el reconocimiento de la diversidad de las mujeres, así:
1.	Espacio de transversalización del enfoque diferencial, dirigido a 30 funcionarios de vigilancia del Hospital de Bosa, enfocado en brindar herramientas conceptuales y prácticas para una atención inclusiva hacia personas con orientaciones sexuales e identidades de género diversas. Este espacio permitió incidir directamente en actores clave de primer contacto con la ciudadanía, promoviendo prácticas de respeto, reconocimiento de la identidad y trato digno. 2.	Espacio de transversalización, sensibilización y capacitación a 60 profesionales contratistas del DADEP, mediante una metodología participativa orientada a cuestionar estereotipos, prejuicios y prácticas discriminatorias. Este espacio profundizó en la comprensión del sistema sexo–género–deseo y su aplicación en escenarios institucionales, fortaleciendo la apropiación del enfoque diferencial en la atención al ciudadano. 3.	CURSO LENGUA DE SEÑAS: Finalización del curso para formadoras de las manzanas de cuidado iniciado en el mes anterior, incluyendo la verificación de objetivos alcanzados y entrega de resultados, 22 participantes certificadas aprobaron satisfactoriamente el Nivel 1.  4.	SERVICIOS DE INTERPRETACIÓN: Durante el mes de marzo se prestaron 24 servicios de interpretación de lengua de señas así: 16 servicios solicitados por la DED 4 servicios solicitados por los CIOM de Tunjuelito, San Cristobal, Ciudad Bolívar y 1 servicio para la Manzana del Cuidado de Tunjuelito, 1 por la subsecretaria/ Consejo consultivo CCM y 2 URI Bosa.  5.	PROTOCOLO PARA LA PRESTACIÓN DEL SERVICIO DE LENGUA DE SEÑAS: Durante el mes de marzo se avanzó en la construcción de la metodología, desarrollando el documento. En este proceso se trabajó en la definición del objetivo de la metodología, así como en la elaboración de la introducción, el marco político y conceptual, y la delimitación del objetivo y el alcance 6.	Se realizaron dos reuniones con la comunidad palenquera, con el fin de revisar los capítulos 1, 2 y 3 de los Podcast sobre los saberes y prácticas culturales de las mujeres y comunidad palenquera (Gastronomía, Expresiones artísticas y cuidado comunitario), así mismo, fueron enviados vía correo electrónico a la líder del semillero Somalá del Politécnico Grancolombiano para los ajustes a las escaletas de los 3 primeros capítulos, siendo ajustados los capítulos 1 y 2 para visto bueno por parte de la comunidad palenquera.  7.	Se realizó la revisión y aportes para la incorporación del enfoque poblacional – diferencial en el concepto técnico unificado para la incorporación del enfoque de género en la Política Pública de Habitabilidad en Calle, así como en el Documento de Diagnóstico para la formulación de esta política pública. 8.	Con el fin de construir fichas metodológicas para la realización de actividades de capacitación y sensibilización sobre el enfoque diferencial, se avanzó en construir 5 fichas con material que contiene recursos pedagógicos y recomendaciones para el trabajo con mujeres en sus diferencias y diversidades, logrando: (i) TALLER ANTIRRACISMO APLICADO. SISTEMAS DE OPRESIÓN E INTERSECCIONALIDAD: (ii) AJUSTES RAZONABLES PARA GARANTIZAR EL DERECHO AL TRABAJO DE MUJERES EN SUS DIFERENCIAS Y DIVERSIDADES CON ENFASIS EN DISCAPACIDAD (iii) ORIENTACIONES SEXUALES E IDENTIDADES DE GÉNERO (iv) SENSIBILIZACIÓN E INTRODUCCIÓN A LA LENGUA DE SEÑAS COLOMBIANA BÁSICO Y LA CULTURA SORDA (v) RECOMENDACIONES PARA LA ATENCIÓN A MUJERES VÍCTIMAS DEL CONFLICTO CON ENFOQUE DE GÉNERO Y DIFERENCIAL. Adicionalmente, durante este mes se realizó seguimiento a las metodologías en construcción, articulando con las referentes para mujeres migrantes, indígenas, rurales, palenqueras y mujeres en ASP, revisando sus avances y enviando definiciones técnicas para su desarrollo. Con el objetivo de ajustar y fortalecer conjuntamente la metodología de atención integral. 9.	Desarrollo de taller experiencial de foto-pose con mujeres trans, orientado al reconocimiento del cuerpo como territorio de expresión, en articulación con procesos de reflexión sobre diversidad, naturaleza y problemáticas ambientales. participaron 17 mujeres Trans de las cuales 14 son Heterosexuales, 2 Pansexuales y 1 Lesbiana. 10.	Se realizó el segundo encuentro mensual de mujeres Sordas, en el que se abordaron diferentes puntos de interés para ellas, relacionados con lo ofertado por la DED. Este espacio es un momento para resolver inquietudes, brindar información y recopilar intereses de las asistentes. 11.	Apoyo en recorrido  territorial junto a gestoras territoriales de casa de todas, para la oferta de los servicios de la estrategias, en el cual se abordaron 11 establecimientos, donde se abordaron 16 mujeres Migrantes a quienes se les brindo información sobre las estrategias de la DED y rutas para Atención desde la estrategias de la dirección, presentándose necesidades en orientación de Rutas de VBG, Regularización y apoyo psicoemocional, brindándoles las rutas respectivas y agendamientos para su atención.</t>
  </si>
  <si>
    <t>Para el periodo acumulado de enero a marzo,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ésta estrategia. En este sentido, el avance reportado por el proyecto 8222 corresponde específicamente al desarrollo de acciones para la transversalización del enfoque diferencial y reconocimiento a la diversidad, cuya implementación se ha materializado avanzando en la realización de Asistencia Técnica para la incorporación del enfoque diferencial a los sectores de la Administración Distrital e implementando acciones para el reconocimiento de la diversidad de las mujeres, así:  
1.	Espacio de transversalización del enfoque diferencial, dirigido a 30 funcionarios de vigilancia del Hospital de Bosa, enfocado en brindar herramientas conceptuales y prácticas para una atención inclusiva hacia personas con orientaciones sexuales e identidades de género diversas. Este espacio permitió incidir directamente en actores clave de primer contacto con la ciudadanía, promoviendo prácticas de respeto, reconocimiento de la identidad y trato digno. 2.	Espacio de transversalización, sensibilización y capacitación a 60 profesionales contratistas del DADEP, mediante una metodología participativa orientada a cuestionar estereotipos, prejuicios y prácticas discriminatorias. Este espacio profundizó en la comprensión del sistema sexo–género–deseo y su aplicación en escenarios institucionales, fortaleciendo la apropiación del enfoque diferencial en la atención al ciudadano. 3.	CURSO LENGUA DE SEÑAS: Finalización del curso para formadoras de las manzanas de cuidado iniciado en el mes anterior, incluyendo la verificación de objetivos alcanzados y entrega de resultados, 22 participantes certificadas aprobaron satisfactoriamente el Nivel 1.  4.	SERVICIOS DE INTERPRETACIÓN: Durante el mes de marzo se prestaron 41 servicios de interpretación de lengua de señas solicitados por la DED, por los CIOM de Tunjuelito, San Cristobal, Ciudad Bolívar, Engativá y Bosa. Manzana del Cuidado de Tunjuelito y Usaquén, subsecretaria/ Consejo consultivo CCM, URI Bosa y casa de justicia de San Cristobal.  5.	PROTOCOLO PARA LA PRESTACIÓN DEL SERVICIO DE LENGUA DE SEÑAS: Durante el mes de marzo se avanzó en la construcción de la metodología, desarrollando el documento. En este proceso se trabajó en la definición del objetivo de la metodología, así como en la elaboración de la introducción, el marco político y conceptual, y la delimitación del objetivo y el alcance. 6.	Se realizó la revisión y aportes para la incorporación de los enfoques de género y poblacional – diferencial en el PVE - Programa de Vigilancia Epidemiológica en Riesgo Psicosocial 2026 de la Secretaría Distrital de la Mujer, por solicitud de la Dirección de Talento Humano. 7.	Se realizó la revisión y aportes para la incorporación del enfoque poblacional – diferencial en el concepto técnico unificado para la incorporación del enfoque de género en la Política Pública de Habitabilidad en Calle, así como en el Documento de Diagnóstico para la formulación de esta política pública. 9.	Con el fin de construir fichas metodológicas para la realización de actividades de capacitación y sensibilización sobre el enfoque diferencial, se avanzó en construir 5 fichas con material que contiene recursos pedagógicos y recomendaciones para el trabajo con mujeres en sus diferencias y diversidades, logrando: (i) TALLER ANTIRRACISMO APLICADO. SISTEMAS DE OPRESIÓN E INTERSECCIONALIDAD: (ii) AJUSTES RAZONABLES PARA GARANTIZAR EL DERECHO AL TRABAJO DE MUJERES EN SUS DIFERENCIAS Y DIVERSIDADES CON ENFASIS EN DISCAPACIDAD (iii) ORIENTACIONES SEXUALES E IDENTIDADES DE GÉNERO (iv) SENSIBILIZACIÓN E INTRODUCCIÓN A LA LENGUA DE SEÑAS COLOMBIANA BÁSICO Y LA CULTURA SORDA (v) RECOMENDACIONES PARA LA ATENCIÓN A MUJERES VÍCTIMAS DEL CONFLICTO CON ENFOQUE DE GÉNERO Y DIFERENCIAL. Adicionalmente, durante este mes se realizó seguimiento a las metodologías en construcción, articulando con las referentes para mujeres migrantes, indígenas, rurales, palenqueras y mujeres en ASP, revisando sus avances y enviando definiciones técnicas para su desarrollo. Con el objetivo de ajustar y fortalecer conjuntamente la metodología de atención integral. 10.	Desarrollo de taller experiencial de foto-pose con mujeres trans, orientado al reconocimiento del cuerpo como territorio de expresión, en articulación con procesos de reflexión sobre diversidad, naturaleza y problemáticas ambientales. participaron 17 mujeres Trans de las cuales 14 son Heterosexuales, 2 Pansexuales y 1 Lesbiana. 11.	Se realizó el segundo encuentro mensual de mujeres Sordas, en el que se abordaron diferentes puntos de interés para ellas, relacionados con lo ofertado por la DED. Este espacio es un momento para resolver inquietudes, brindar información y recopilar intereses de las asistentes. 12.	Apoyo en recorrido  territorial junto a gestoras territoriales de casa de todas, para la oferta de los servicios de la estrategias, en el cual se abordaron 11 establecimientos, donde se abordaron 16 mujeres Migrantes a quienes se les brindo información sobre las estrategias de la DED y rutas para Atención desde la estrategias de la dirección, presentándose necesidades en orientación de Rutas de VBG, Regularización y apoyo psicoemocional, brindándoles las rutas respectivas y agendamientos para su atención. 13.	Se realiza asistencia técnica a la dirección de talento humano de la Subred Integrada de Salud Sur Occidente, para la creación del comité de género, inclusión y no discriminación de la entidad, con la participación de 3 funcionarios se aborda la inclusión del enfoque de género y diferencial en la creación del comité en mención, con el fin de conocer los lineamientos y procesos y procedimientos para la inclusión efectiva del enfoque y su transversalización en los demás procesos de la entidad.  14.	Se implementó la jornada de trasnversalización en articulación con la Fundación GAAT y la Estrategia de Autonomía Económica de la SDMujer, abordando de manera central el Sistema Sexo–Género–Orientación Sexual como herramienta conceptual para comprender la diversidad de identidades y expresiones de género. La actividad estuvo dirigida a 21 personas servidoras públicas y contratistas de la Secretaría Distrital de la Mujer (SDMujer). 15.	Se realizaron dos reuniones con la comunidad palenquera, con el fin de revisar los capítulos 1, 2 y 3 de los Podcast sobre los saberes y prácticas culturales de las mujeres y comunidad palenquera (Gastronomía, Expresiones artísticas y cuidado comunitario), así mismo, fueron enviados vía correo electrónico a la líder del semillero Somalá del Politécnico Grancolombiano para los ajustes a las escaletas de los 3 primeros capítulos, siendo ajustados los capítulos 1 y 2 para visto bueno por parte de la comunidad palenquera.</t>
  </si>
  <si>
    <t>Para dar cumplimiento a la meta plan de ¨Desarrollar 4 estrategias de empoderamiento para promover capacidades, liderazgos, participación, incidencia política y transformación de imaginarios culturales, que reproducen los estereotipos de género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 los siguientes componentes de la estrategia, para el periodo acumulado de enero a marzo avanza así: 
1.	CURSOS VIRTUALES: Seguimiento a las participantes del curso disponible en la plataforma virtual de la SdMujer: ¨Observo, Identifico y Protejo¨ para el periodo acumulado se certificaron 14 personas. 2.	CUALIFICACIÓN EQUIPOS PROFESIONALES: Se realizaron cuatro espacios de transferencia metodológica y de conocimientos en Empoderamiento y capacidades psicoemocionales a 60 funcionarias y funcionarios públicos. 3.	Se realizaron 14 Jornadas Significativas con la participación de 301 mujeres así: 82 jóvenes de la Universidad Minuto de Dios, 71 mujeres en ASP, 23 indígenas emberá víctimas del conflicto y 32 niñas del colegio ciudadela educativa BOSA, 74 mujeres adultas en sus diferencias y diversidades y 19 mujeres migrantes.  4.	Se realizó un encuentro intergeneracional con la participación de 59 mujeres, en el salón comunal de Modelia, en el que se llevó a cabo la construcción colectiva de un mural que representó a mujeres en sus diferencias, diversidades y en distintos cursos de vida. incluyente, representativo y acorde con los principios de diversidad y enfoque interseccional. 5.	Se realizó la última sesión y cierre de las 5 Escuelas AMARTE iniciadas en el mes anterior, con la certificación de 134 mujeres,:  así: (i) escuela amarte mujeres mayores bosa la estación 29 mujeres mayoras certificadas (ii) escuela amarte mujeres mayores bosa carbonel,50 mujeres mayoras certificadas  (iii) escuela amarte mujeres en ASP en nuevo porvenir  20 mujeres en ASP Certificadas (iv) escuela amarte mujeres en ASP en nuevo porvenir 17 mujeres en ASP certificadas  (v) 18 mujeres en ASP certificadas en la escuela amarte estudio webcam alba  6.	Se realizan 9 Espacios de Conexión Emocional ECE, con la participación de 230 mujeres, realizados así: (i) 25 mujeres migrantes Centro INTEGRATE Engativá (ii) 32 mujeres indígenas emberá víctimas UPI la Florida (iii) 23 víctimas del conflicto parque la hoja Puente Aranda (iv) 30 mujeres campesinas rurales Vereda Quiba Ciudad Bolívar.  (v) 35 mujeres en sus diferencias y diversidad. (vi) 25 Mujeres Trans en ASP y  madres Trans, del barrio Santa Fe (vii) 34 mujeres primer espacio de co – construcción en el marco del mural del 8m, con mujeres en sus diferencias y diversidad (viii) Un ECE con 19 Mujeres migrantes, refugiadas y retornadas (ix) ECE con 7 mujeres mayoras.  7.	ICFES: La planeación y proceso precontractual orientado al patrocinio para la presentación de pruebas SABER-11_2026, y en este proceso se avanza con la oficina jurídica en la proyección de la justificación para la contratación y la definición de la forma de contratación. Adicionalmente durante este mes se realizó convocatoria de inscripción de las mujeres interesadas en presentar la prueba, lo que dio como resultado la preinscripción de 474 mujeres que actualmente se encuentran en revisión de documentación y priorización para ser cubiertas por el beneficio.  8.	JORNADAS POR LA DIGNIDAD MENSTRUAL: Se realizó una jornada en el Parque tercer milenio- Localidad Santafé, participan las entidades de IDIPRON, SDIS, SDS, SdMUJER en el marco del cumplimiento del Acuerdo 883.  Como resultado se atienden por parte de la SdMUJER 13 mujeres.  9.	RECORRIDOS: Se realizó un recorrido en la localidad de Suba como acción territorial de sensibilización, orientación y acercamiento a la oferta institucional y durante el recorrido se realizó el abordaje a 14 personas menstruantes.  10.	Se realizó un espacio EMAA con 30 jóvenes de IDIPRON UPI la 32 Localidad de Puente Aranda, este espacio pedagógico a partir de la metodología EMAA fue orientado a promover el bienestar y el cuidado menstrual mediante información clara sobre el ciclo menstrual, el autocuidado, el autoconocimiento y la eliminación de mitos y estigmas. 11.	Realización de 5 espacios de cualificación de equipos dirigidos a 79 profesionales, así: (i) Cualificación al equipo de la secretaria de salud de la zona rural con 17 participantes. (ii) En articulación con la Secretaría Distrital del Hábitat, espacio virtual, con la participación de 32 profesionales. (iii) 13 Profesionales contratistas de IDIPRON componente de salud.(iv) 6 profesionales de la estrategia casa de todas (v) 11 profesionales de territorio UAESP.</t>
  </si>
  <si>
    <t>https://secretariadistritald-my.sharepoint.com/:f:/g/personal/kforero_sdmujer_gov_co/IgC0Tx-BnWbsRpY5oRxXCvY_ARQon-qik5MtLtSNRr1Nt2M?e=FswxwJ</t>
  </si>
  <si>
    <t>https://secretariadistritald-my.sharepoint.com/:f:/g/personal/kforero_sdmujer_gov_co/IgDVhpO_2U6IRKH8hRO0eZWtAZfONDLSj3XB-PexkY8BM4U?e=H3m5in</t>
  </si>
  <si>
    <t>https://secretariadistritald-my.sharepoint.com/:f:/g/personal/kforero_sdmujer_gov_co/IgCFGTSd-EdDRZ2dfis_W1cUAR1HvDJxj_Wyq254NGI6uHQ?e=uGFdeE</t>
  </si>
  <si>
    <t>https://secretariadistritald-my.sharepoint.com/:f:/g/personal/kforero_sdmujer_gov_co/IgBBG144JIWuS6dz3MnI6ijtAet0vGr-YaVQK1L_PMN0Srw?e=KI1zIy</t>
  </si>
  <si>
    <t>https://secretariadistritald-my.sharepoint.com/:f:/g/personal/kforero_sdmujer_gov_co/IgAJLvYNwlWzQJyGJfUVyMnFAdV_IgvIqfWtTdK7hNyBvA8?e=JR2yyd</t>
  </si>
  <si>
    <t>https://secretariadistritald-my.sharepoint.com/:f:/g/personal/kforero_sdmujer_gov_co/IgA5Mexf-zOBRp798YM74CnKAbkYwHDkBVlTCeVzofMfCRU?e=Wo2HFD</t>
  </si>
  <si>
    <t>https://secretariadistritald-my.sharepoint.com/:f:/g/personal/kforero_sdmujer_gov_co/IgB_Fp_3iPX1TZ-E2LVTSzL4AQtnYJfPrLdOIU4QatqF1Og?e=JHudKD</t>
  </si>
  <si>
    <t>https://secretariadistritald-my.sharepoint.com/:f:/g/personal/kforero_sdmujer_gov_co/IgAANX106ToYSp3d53s1AXWwATyFkaJvItBUqFKAAr5eOu4?e=gvSyqk</t>
  </si>
  <si>
    <t>https://secretariadistritald-my.sharepoint.com/:f:/g/personal/kforero_sdmujer_gov_co/IgA_0Hd5xBLUQbnR2mR-RUwvAVerbqHl_aPTZcvIbYGjtxg?e=iJNNhB</t>
  </si>
  <si>
    <t>https://secretariadistritald-my.sharepoint.com/:f:/g/personal/kforero_sdmujer_gov_co/IgBIeLXIpgLITb8-FLXwBZJ1AbjI29NQHL5mXHMRnFAKQ4Y?e=57gaxN</t>
  </si>
  <si>
    <t>https://secretariadistritald-my.sharepoint.com/:f:/g/personal/kforero_sdmujer_gov_co/IgDihYi4AFu8Q4taANJimo3nAY6KVAl_-DmUdNrVwMmtyOY?e=jNkjRU</t>
  </si>
  <si>
    <t>https://secretariadistritald-my.sharepoint.com/:f:/g/personal/kforero_sdmujer_gov_co/IgAFX4vBx3lhSKq7URPqdZJXAUhXmVQ4JuZbxT-jTqsBIps?e=jOukCq</t>
  </si>
  <si>
    <r>
      <t xml:space="preserve">Con el objetivo de implementar 3 estrategias que contribuyan al reconocimiento y garantía de los derechos de las mujeres en sus diferencias y diversidad, para el mes de marzo, se avanza en:
1.	</t>
    </r>
    <r>
      <rPr>
        <b/>
        <sz val="12"/>
        <color theme="1"/>
        <rFont val="Arial"/>
        <family val="2"/>
      </rPr>
      <t>CURSOS VIRTUALES:</t>
    </r>
    <r>
      <rPr>
        <sz val="12"/>
        <color theme="1"/>
        <rFont val="Arial"/>
        <family val="2"/>
      </rPr>
      <t xml:space="preserve"> Seguimiento a las participantes del curso disponible en la plataforma virtual de la SdMujer: </t>
    </r>
    <r>
      <rPr>
        <b/>
        <sz val="12"/>
        <color theme="1"/>
        <rFont val="Arial"/>
        <family val="2"/>
      </rPr>
      <t>¨Observo, Identifico y Protejo¨ para el cual en marzo se certificaron 10 personas.</t>
    </r>
    <r>
      <rPr>
        <sz val="12"/>
        <color theme="1"/>
        <rFont val="Arial"/>
        <family val="2"/>
      </rPr>
      <t xml:space="preserve">
2.	</t>
    </r>
    <r>
      <rPr>
        <b/>
        <sz val="12"/>
        <color theme="1"/>
        <rFont val="Arial"/>
        <family val="2"/>
      </rPr>
      <t>CUALIFICACIÓN EQUIPOS PROFESIONALES: Se realizaron tres espacios</t>
    </r>
    <r>
      <rPr>
        <sz val="12"/>
        <color theme="1"/>
        <rFont val="Arial"/>
        <family val="2"/>
      </rPr>
      <t xml:space="preserve"> de transferencia metodológica y de conocimientos en Empoderamiento y capacidades psicoemocionales a </t>
    </r>
    <r>
      <rPr>
        <b/>
        <sz val="12"/>
        <color theme="1"/>
        <rFont val="Arial"/>
        <family val="2"/>
      </rPr>
      <t xml:space="preserve">51 funcionarias y funcionarios </t>
    </r>
    <r>
      <rPr>
        <sz val="12"/>
        <color theme="1"/>
        <rFont val="Arial"/>
        <family val="2"/>
      </rPr>
      <t xml:space="preserve">públicos, así: (i) Transferencia en empoderamiento: equipo de profesionales psicosociales Sub Red de Salud Occidente CAPS Betania 34 Profesionales (ii) Transferencia en empoderamiento:3 docentes colegio Ciudadela Educativa Bosa  (iii) trasferencia capacidades psico emocionales a 14 profesionales UTA de la comisión intersectorial de flujos migratorios mixtos.
3.	Se realizaron </t>
    </r>
    <r>
      <rPr>
        <b/>
        <sz val="12"/>
        <color theme="1"/>
        <rFont val="Arial"/>
        <family val="2"/>
      </rPr>
      <t xml:space="preserve">10 Jornadas Significativas con la participación de 82 jóvenes de la Universidad Minuto de Dios, 71 mujeres en ASP, 23 indígenas emberá víctimas del conflicto y 32 niñas del colegio ciudadela educativa BOSA. </t>
    </r>
    <r>
      <rPr>
        <sz val="12"/>
        <color theme="1"/>
        <rFont val="Arial"/>
        <family val="2"/>
      </rPr>
      <t xml:space="preserve">
4.	Se realizó </t>
    </r>
    <r>
      <rPr>
        <b/>
        <sz val="12"/>
        <color theme="1"/>
        <rFont val="Arial"/>
        <family val="2"/>
      </rPr>
      <t>un encuentro intergeneracional con la participación de 59 mujeres</t>
    </r>
    <r>
      <rPr>
        <sz val="12"/>
        <color theme="1"/>
        <rFont val="Arial"/>
        <family val="2"/>
      </rPr>
      <t xml:space="preserve">, en el salón comunal de Modelia, en el que se llevó a cabo la construcción colectiva de un mural que representó a mujeres en sus diferencias, diversidades y en distintos cursos de vida. incluyente, representativo y acorde con los principios de diversidad y enfoque interseccional
5.	</t>
    </r>
    <r>
      <rPr>
        <b/>
        <sz val="12"/>
        <color theme="1"/>
        <rFont val="Arial"/>
        <family val="2"/>
      </rPr>
      <t>Se realizó la última sesión y cierre de las 5 Escuelas AMARTE iniciadas en el mes anterior, con la certificación de 134 mujere</t>
    </r>
    <r>
      <rPr>
        <sz val="12"/>
        <color theme="1"/>
        <rFont val="Arial"/>
        <family val="2"/>
      </rPr>
      <t xml:space="preserve">s,:  así: (i) escuela amarte mujeres mayores bosa la estación 29 mujeres mayoras certificadas (ii) escuela amarte mujeres mayores bosa carbonel,50 mujeres mayoras certificadas  (iii) escuela amarte mujeres en ASP en nuevo porvenir  20 mujeres en ASP Certificadas (iv) escuela amarte mujeres en ASP en nuevo porvenir 17 mujeres en ASP certificadas  (v) 18 mujeres en ASP certificadas en la escuela amarte estudio webcam alba 
6.	Se realizan </t>
    </r>
    <r>
      <rPr>
        <b/>
        <sz val="12"/>
        <color theme="1"/>
        <rFont val="Arial"/>
        <family val="2"/>
      </rPr>
      <t>4 Espacios de Conexión Emocional ECE, con la participación de 110 mujeres</t>
    </r>
    <r>
      <rPr>
        <sz val="12"/>
        <color theme="1"/>
        <rFont val="Arial"/>
        <family val="2"/>
      </rPr>
      <t xml:space="preserve">, realizados así: (i) 25 mujeres migrantes Centro INTEGRATE Engativá (ii) 32 mujeres indígenas emberá víctimas UPI la Florida (iii) 23 víctimas del conflicto parque la hoja Puente Aranda (iv) 30 mujeres campesinas rurales Vereda Quiba Ciudad Bolívar.  
7.	ICFES: La planeación y proceso precontractual orientado al patrocinio para la presentación de pruebas SABER-11_2026, y en este proceso se avanza con la oficina jurídica en la proyección de la justificación para la contratación y la definición de la forma de contratación. Adicionalmente durante este mes se realizó convocatoria de inscripción de las mujeres interesadas en presentar la prueba, lo que dio como resultado la preinscripción de 474 mujeres que actualmente se encuentran en revisión de documentación y priorización para ser cubiertas por el beneficio. 
</t>
    </r>
  </si>
  <si>
    <r>
      <t xml:space="preserve">Con el objetivo de implementar 3 estrategias que contribuyan al reconocimiento y garantía de los  derechos de las mujeres en sus diferencias y diversidad, para el mes de Enero,se realizan </t>
    </r>
    <r>
      <rPr>
        <b/>
        <sz val="11"/>
        <color theme="1"/>
        <rFont val="Arial"/>
        <family val="2"/>
      </rPr>
      <t>2 espacios de conexión emocional con la participación de 26 mujeres, una jornada significativa con 19 mujeres y una transferencia de conocimiento con 9 profesionales</t>
    </r>
    <r>
      <rPr>
        <sz val="11"/>
        <color theme="1"/>
        <rFont val="Arial"/>
        <family val="2"/>
      </rPr>
      <t>, así: 
(i)	ECE con 19 Mujeres migrantes, refugiadas y retornadas A través de prácticas de escritura, musicales, sensoriales y relacionales, para fortalecer la autorregulación emocional, la conexión con el cuerpo, el reconocimiento de las emociones  
(ii)	ECE con 7 mujeres mayoras con enfoque de salud mental, autocuidado y cuidado mutuo. 
(iii)	Jornada Significativa con mujeres migrantes y refugiadas (19 mujeres) en donde se abordaron temas relacionados con el empoderamiento, proyecto de vida y emociones de las mujeres
(iv)	Se realizó u</t>
    </r>
    <r>
      <rPr>
        <b/>
        <sz val="11"/>
        <color theme="1"/>
        <rFont val="Arial"/>
        <family val="2"/>
      </rPr>
      <t>n espacio de transferencia de conocimiento con 9 profesionales</t>
    </r>
    <r>
      <rPr>
        <sz val="11"/>
        <color theme="1"/>
        <rFont val="Arial"/>
        <family val="2"/>
      </rPr>
      <t xml:space="preserve"> de la Red de Empleo a personas con Discapacidad RECA. En donde se abordaron temas relacionados con la prevención de violencias basadas en género, reconocimiento de rutas de atención y empoderamiento femenino</t>
    </r>
  </si>
  <si>
    <t>Con el objetivo de Implementar 1 estrategia de asistencia técnica dirigidas a los Sectores de la Administración Distrital y al Sector Privado, para la incorporación del enfoque diferencial en los servicios, programas y estrategias dirigidas a mujeres, durante el mes de marzo se avanzó en:
1.	Se realizó la revisión y aportes para la incorporación del enfoque poblacional – diferencial en el concepto técnico unificado para la incorporación del enfoque de género en la Política Pública de Habitabilidad en Calle, así como en el Documento de Diagnóstico para la formulación de esta política pública.
2.	Se trabajó en la planeación y  preparación del documento herramienta: “Metodología para taller colaborativo y reconocimiento de las particularidades de las mujeres palenqueras que habitan en Bogotá¨, metodología que será utilizada para actividades de transversalización con enfoque palenquero que se desarrollaran con sectores públicos o privados, que tendrá como objetivo comunicar al sector público y privado,  quiénes son las mujeres palenqueras, cómo trabajan de manera colaborativa, cuáles son sus necesidades y si es necesaria una atención con enfoque diferencial qué debería tenerse en cuenta.
3.	Se realizaron dos reuniones con la comunidad palenquera, con el fin de revisar los capítulos 1, 2 y 3 de los Podcast sobre los saberes y prácticas culturales de las mujeres y comunidad palenquera (Gastronomía, Expresiones artísticas y cuidado comunitario), así mismo, fueron enviados vía correo electrónico a la líder del semillero Somalá del Politécnico Grancolombiano para los ajustes a las escaletas de los 3 primeros capítulos, siendo ajustados los capítulos 1 y 2 para visto bueno por parte de la comunidad palenquera. 
4.	Espacio de transversalización del enfoque diferencial, dirigido a 30 funcionarios de vigilancia del Hospital de Bosa, enfocado en brindar herramientas conceptuales y prácticas para una atención inclusiva hacia personas con orientaciones sexuales e identidades de género diversas. Este espacio permitió incidir directamente en actores clave de primer contacto con la ciudadanía, promoviendo prácticas de respeto, reconocimiento de la identidad y trato digno.
5.	Espacio de transversalización, sensibilización y capacitación a 60 profesionales contratistas del DADEP, mediante una metodología participativa orientada a cuestionar estereotipos, prejuicios y prácticas discriminatorias. Este espacio profundizó en la comprensión del sistema sexo–género–deseo y su aplicación en escenarios institucionales, fortaleciendo la apropiación del enfoque diferencial en la atención al ciudadano.
6.	CURSO LENGUA DE SEÑAS: Finalización del curso para formadoras de las manzanas de cuidado iniciado en el mes anterior, incluyendo la verificación de objetivos alcanzados y entrega de resultados, 22 participantes certificadas aprobaron satisfactoriamente el Nivel 1. 
7.	SERVICIOS DE INTERPRETACIÓN: Durante el mes de marzo se prestaron 24 servicios de interpretación de lengua de señas así: 16 servicios solicitados por la DED 4 servicios solicitados por los CIOM de Tunjuelito, San Cristobal, Ciudad Bolívar y 1 servicio para la Manzana del Cuidado de Tunjuelito, 1 por la subsecretaria/ Consejo consultivo CCM y 2 URI Bosa. 
8.	PROTOCOLO PARA LA PRESTACIÓN DEL SERVICIO DE LENGUA DE SEÑAS: Durante el mes de marzo se avanzó en la construcción de la metodología, desarrollando el documento. En este proceso se trabajó en la definición del objetivo de la metodología, así como en la elaboración de la introducción, el marco político y conceptual, y la delimitación del objetivo y el alcance</t>
  </si>
  <si>
    <t>Con el objetivo de Implementar 1 estrategia de asistencia técnica dirigidas a los Sectores de la Administración Distrital y al Sector Privado, para la incorporación del enfoque diferencial en los servicios, programas y estrategias dirigidas a mujeres, durante el mes de marzo se avanzó en:
1.	Se realizó la revisión y aportes para la incorporación del enfoque poblacional – diferencial en el concepto técnico unificado para la incorporación del enfoque de género en la Política Pública de Habitabilidad en Calle, así como en el Documento de Diagnóstico para la formulación de esta política pública.
2.	Se trabajó en la planeación y  preparación del documento herramienta: “Metodología para taller colaborativo y reconocimiento de las particularidades de las mujeres palenqueras que habitan en Bogotá¨, metodología que será utilizada para actividades de transversalización con enfoque palenquero que se desarrollaran con sectores públicos o privados, que tendrá como objetivo comunicar al sector público y privado,  quiénes son las mujeres palenqueras, cómo trabajan de manera colaborativa, cuáles son sus necesidades y si es necesaria una atención con enfoque diferencial qué debería tenerse en cuenta.
3.	Se realizaron dos reuniones con la comunidad palenquera, con el fin de revisar los capítulos 1, 2 y 3 de los Podcast sobre los saberes y prácticas culturales de las mujeres y comunidad palenquera (Gastronomía, Expresiones artísticas y cuidado comunitario), así mismo, fueron enviados vía correo electrónico a la líder del semillero Somalá del Politécnico Grancolombiano para los ajustes a las escaletas de los 3 primeros capítulos, siendo ajustados los capítulos 1 y 2 para visto bueno por parte de la comunidad palenquera. 
4.	Espacio de transversalización del enfoque diferencial, dirigido a 30 funcionarios de vigilancia del Hospital de Bosa, enfocado en brindar herramientas conceptuales y prácticas para una atención inclusiva hacia personas con orientaciones sexuales e identidades de género diversas. Este espacio permitió incidir directamente en actores clave de primer contacto con la ciudadanía, promoviendo prácticas de respeto, reconocimiento de la identidad y trato digno.
5.	Espacio de transversalización, sensibilización y capacitación a 60 profesionales contratistas del DADEP, mediante una metodología participativa orientada a cuestionar estereotipos, prejuicios y prácticas discriminatorias. Este espacio profundizó en la comprensión del sistema sexo–género–deseo y su aplicación en escenarios institucionales, fortaleciendo la apropiación del enfoque diferencial en la atención al ciudadano.
6.	CURSO LENGUA DE SEÑAS: Finalización del curso para formadoras de las manzanas de cuidado iniciado en el mes anterior, incluyendo la verificación de objetivos alcanzados y entrega de resultados, 22 participantes certificadas aprobaron satisfactoriamente el Nivel 1. 
7.	SERVICIOS DE INTERPRETACIÓN: A marzo se prestaron 41 servicios de interpretación de lengua de señas solicitados por la DED, por los CIOM de Tunjuelito, San Cristobal, Ciudad Bolívar, Engativá y Bosa. Manzana del Cuidado de Tunjuelito y Usaquén, subsecretaria/ Consejo consultivo CCM, URI Bosa y casa de justicia de San Cristobal. 
8.	PROTOCOLO PARA LA PRESTACIÓN DEL SERVICIO DE LENGUA DE SEÑAS: Durante el mes de marzo se avanzó en la construcción de la metodología, desarrollando el documento. En este proceso se trabajó en la definición del objetivo de la metodología, así como en la elaboración de la introducción, el marco político y conceptual, y la delimitación del objetivo y el alcance.
9.	Se realizó la revisión y aportes para la incorporación de los enfoques de género y poblacional – diferencial en el PVE - Programa de Vigilancia Epidemiológica en Riesgo Psicosocial 2026 de la Secretaría Distrital de la Mujer, por solicitud de la Dirección de Talento Humano.</t>
  </si>
  <si>
    <t>https://secretariadistritald-my.sharepoint.com/:f:/g/personal/kforero_sdmujer_gov_co/IgBnljS78llPQqWBAqFwj4FoAbUTvtlh9g1h7X4Lt5_HtOU?e=ez1I4H</t>
  </si>
  <si>
    <t>https://secretariadistritald-my.sharepoint.com/:f:/g/personal/kforero_sdmujer_gov_co/IgCXTVr2XD2kRJpin7ulAODVAXgX7lEUQ1yVOfAXs_T52Yg?e=mfFxVr</t>
  </si>
  <si>
    <t>Con el fin de Implementar 1 estrategia de reconocimiento de la diversidad de las mujeres del Distrito Capital, en el periodo acumulado de enero a marzo, se logró:
1.	Durante el mes de marzo se avanzó en adelantar las acciones estratégicas orientadas a la planeación, articulación, gestión de apoyo, concertación con comunidades y grupos de interés y organización logística de 9 eventos y conmemoraciones, para lo que se realizaron reuniones de concertación con lideres, referentas y representación de raizales, mueres indígenas, mujeres negras y afrocolombianas, víctimas, migrantes, festival lesbiarte y trans-incidencias, muiscas y con discapacidad
2.	Con el fin de construir fichas metodológicas para la realización de actividades de capacitación y sensibilización sobre el enfoque diferencial, se avanzó en construir 5 fichas con material que contiene recursos pedagógicos y recomendaciones para el trabajo con mujeres en sus diferencias y diversidades, logrando: (i) TALLER ANTIRRACISMO APLICADO. SISTEMAS DE OPRESIÓN E INTERSECCIONALIDAD: (ii) AJUSTES RAZONABLES PARA GARANTIZAR EL DERECHO AL TRABAJO DE MUJERES EN SUS DIFERENCIAS Y DIVERSIDADES CON ENFASIS EN DISCAPACIDAD (iii) ORIENTACIONES SEXUALES E IDENTIDADES DE GÉNERO (iv) SENSIBILIZACIÓN E INTRODUCCIÓN A LA LENGUA DE SEÑAS COLOMBIANA BÁSICO Y LA CULTURA SORDA (v) RECOMENDACIONES PARA LA ATENCIÓN A MUJERES VÍCTIMAS DEL CONFLICTO CON ENFOQUE DE GÉNERO Y DIFERENCIAL. Adicionalmente, durante este mes se realizó seguimiento a las metodologías en construcción, articulando con las referentes para mujeres migrantes, indígenas, rurales, palenqueras y mujeres en ASP, revisando sus avances y enviando definiciones técnicas para su desarrollo. Con el objetivo de ajustar y fortalecer conjuntamente la metodología de atención integral.
3.	Desarrollo de taller experiencial de foto-pose con mujeres trans, orientado al reconocimiento del cuerpo como territorio de expresión, en articulación con procesos de reflexión sobre diversidad, naturaleza y problemáticas ambientales. participaron 17 mujeres Trans de las cuales 14 son Heterosexuales, 2 Pansexuales y 1 Lesbiana.
4.	Se realizó el segundo encuentro mensual de mujeres Sordas, en el que se abordaron diferentes puntos de interés para ellas, relacionados con lo ofertado por la DED. Este espacio es un momento para resolver inquietudes, brindar información y recopilar intereses de las asistentes.
5.	Apoyo en recorrido  territorial junto a gestoras territoriales de casa de todas, para la oferta de los servicios de la estrategias, en el cual se abordaron 11 establecimientos, donde se abordaron 16 mujeres Migrantes a quienes se les brindo información sobre las estrategias de la DED y rutas para Atención desde la estrategias de la dirección, presentándose necesidades en orientación de Rutas de VBG, Regularización y apoyo psicoemocional, brindándoles las rutas respectivas y agendamientos para su atención.
6.	Se llevó a cabo una reunión virtual a través de Microsoft Teams con la coordinadora de las Manzanas del Cuidado en donde se socializaron y aclararon los criterios de participación con el fin de facilitar el acceso de mujeres migrantes y refugiadas a la oferta de servicios, promoviendo su vinculación efectiva y garantizando su participación en condiciones de equidad.
7.	Se realiza asistencia técnica a la dirección de talento humano de la Subred Integrada de Salud Sur Occidente, para la creación del comité de género, inclusión y no discriminación de la entidad, con la participación de 3 funcionarios se aborda la inclusión del enfoque de género y diferencial en la creación del comité en mención, con el fin de conocer los lineamientos y procesos y procedimientos para la inclusión efectiva del enfoque y su transversalización en los demás procesos de la entidad. 
8.	Se implementó la jornada de trasnversalización en articulación con la Fundación GAAT y la Estrategia de Autonomía Económica de la SDMujer, abordando de manera central el Sistema Sexo–Género–Orientación Sexual como herramienta conceptual para comprender la diversidad de identidades y expresiones de género. La actividad estuvo dirigida a 21 personas servidoras públicas y contratistas de la Secretaría Distrital de la Mujer (SDMujer).</t>
  </si>
  <si>
    <t>Con el fin de Implementar 1 estrategia de reconocimiento de la diversidad de las mujeres del Distrito Capital, en el mes de marzo, se logró:
1.	Durante el mes de marzo se avanzó en adelantar las acciones estratégicas orientadas a la planeación, articulación, gestión de apoyo, concertación con comunidades y grupos de interés y organización logística de 7 eventos y conmemoraciones, para lo que se realizaron reuniones de concertación con lideres, referentas y representación de mujeres raizales, mueres indígenas, mujeres negras y afrocolombianas, víctimas, migrantes, festival lesbiarte y trans-incidencias
2.	Con el fin de construir fichas metodológicas para la realización de actividades de capacitación y sensibilización sobre el enfoque diferencial, se avanzó en construir 5 fichas con material que contiene recursos pedagógicos y recomendaciones para el trabajo con mujeres en sus diferencias y diversidades, logrando: (i) TALLER ANTIRRACISMO APLICADO. SISTEMAS DE OPRESIÓN E INTERSECCIONALIDAD: (ii) AJUSTES RAZONABLES PARA GARANTIZAR EL DERECHO AL TRABAJO DE MUJERES EN SUS DIFERENCIAS Y DIVERSIDADES CON ENFASIS EN DISCAPACIDAD (iii) ORIENTACIONES SEXUALES E IDENTIDADES DE GÉNERO (iv) SENSIBILIZACIÓN E INTRODUCCIÓN A LA LENGUA DE SEÑAS COLOMBIANA BÁSICO Y LA CULTURA SORDA (v) RECOMENDACIONES PARA LA ATENCIÓN A MUJERES VÍCTIMAS DEL CONFLICTO CON ENFOQUE DE GÉNERO Y DIFERENCIAL. Adicionalmente, durante este mes se realizó seguimiento a las metodologías en construcción, articulando con las referentes para mujeres migrantes, indígenas, rurales, palenqueras y mujeres en ASP, revisando sus avances y enviando definiciones técnicas para su desarrollo. Con el objetivo de ajustar y fortalecer conjuntamente la metodología de atención integral.
3.	Se sostiene reunión con entidades para apoyar en la articulación de una ida a salitre mágico y una galería viva en el marco de la conmemoración descrita, para lo cual se realizan reuniones de articulación, así como la solicitud de brief de comunicaciones.
4.	Desarrollo de taller experiencial de foto-pose con mujeres trans, orientado al reconocimiento del cuerpo como territorio de expresión, en articulación con procesos de reflexión sobre diversidad, naturaleza y problemáticas ambientales. participaron 17 mujeres Trans de las cuales 14 son Heterosexuales, 2 Pansexuales y 1 Lesbiana.
5.	En el marco de la discapacidad, se realizó un encuentro virtual con el Consejo Consultivo de Mujeres, con el fin de identificar las acciones de articulación entre ellas y la DED. Allí se manifestaron los intereses de las mujeres que forman parte del CCM y las metodologías con las que cuenta el componente de Atención a la Diversidad. Se asumieron algunos compromisos y se está  en espera de puntualizar fechas para iniciar las acciones conjuntas.
6.	Se realizó el segundo encuentro mensual de mujeres Sordas, en el que se abordaron diferentes puntos de interés para ellas,  relacionados con lo ofertado por la DED. Este espacio es un momento para resolver inquietudes, brindar información y  recopilar intereses de las asistentes.
7.	Reunión Virtual con lideres migrantes y referentes de mujeres migrantes, refugiadas y retornadas, orientada a establecer acuerdos de trabajo para el año 2026, fortalecer las articulaciones conjuntas y promover la construcción colectiva de propuestas; todo ello en búsqueda de una integración activa de las mujeres migrantes, garantizando su participación efectiva en los procesos.
8.	Apoyo en recorrido  territorial junto a gestoras territoriales de casa de todas, para la oferta de los servicios de la estrategias, en el cual se abordaron 11 establecimientos, donde se abordaron 16 mujeres Migrantes a quienes se les brindo información sobre las estrategias de la DED y rutas para Atención desde la estrategias de la dirección, presentándose necesidades en orientación de Rutas de VBG, Regularización y apoyo psicoemocional, brindándoles las rutas respectivas y agendamientos para su atención.
9.	Se llevó a cabo una reunión virtual a través de Microsoft Teams con la coordinadora de las Manzanas del Cuidado en donde se socializaron y aclararon los criterios de participación con el fin de facilitar el acceso de mujeres migrantes y refugiadas a la oferta de servicios, promoviendo su vinculación efectiva y garantizando su participación en condiciones de equidad.</t>
  </si>
  <si>
    <t>Durante el mes de marzo se avanzó en la gestión y avance del Plan de Acción para la gestión, alistamiento y realización de 32 eventos conmemorativos, talleres, encuentros diferenciales y actividades para la transformación de imaginarios, estereotipos racistas y de discriminación, dirigidos a la ciudadanía y a las mujeres en sus diferencias y diversidades que se llevarán a cabo en el 2026, avanzando con:
1.	Adelantar las acciones estratégicas orientadas a la planeación, articulación, gestión de apoyo, concertación con comunidades y grupos de interés y organización logística de 7 eventos y conmemoraciones, para lo que se realizaron reuniones de concertación con lideres, referentas y representación de mujeres raizales, mueres indígenas, mujeres negras y afrocolombianas, víctimas, migrantes, festival lesbiarte y trans-incidencias</t>
  </si>
  <si>
    <t>https://secretariadistritald-my.sharepoint.com/:f:/g/personal/kforero_sdmujer_gov_co/IgCvdkCOienoTKtFpEWqnJB2AfTP8lVCqG5r6bkf4YFx3FE?e=24HxKX</t>
  </si>
  <si>
    <t>En el mes de marzo, con el objetivo de Implementar plan de trabajo para la realización de espacios, actividades y eventos orientados al reconocimiento y garantía de los derechos de las mujeres Lesbianas, bisexuales y trans, se avanza con: 
1.	Se sostiene reunión con entidades para apoyar en la articulación de una ida a salitre mágico y una galería viva en el marco de la conmemoración LB, para lo cual se realizan reuniones de articulación, así como la solicitud de brief de comunicaciones.
2.	Se realiza la gestión y articulación para la realización de un espacio de asistencia técnica con el DASC, con esto se consolida la guía metodología y se realiza la presentación a usar. Del mismo modo, se realiza reunión para realizar una asistencia técnica a los enlaces SOFIA de la Secretaría de la Mujer, para fortalecer temas de enfoque diferencial de mujeres LBT
3.	Desarrollo de taller experiencial de foto-pose con mujeres trans, orientado al reconocimiento del cuerpo como territorio de expresión, en articulación con procesos de reflexión sobre diversidad, naturaleza y problemáticas ambientales. participaron 17 mujeres Trans de las cuales 14 son Heterosexuales, 2 Pansexuales y 1 Lesbiana.</t>
  </si>
  <si>
    <t>https://secretariadistritald-my.sharepoint.com/:f:/g/personal/kforero_sdmujer_gov_co/IgDFsKUBKWkiTZMTCiVOnf-PAVo-S29qAv1zftK6MTuEEXE?e=ktQLzx</t>
  </si>
  <si>
    <t>https://secretariadistritald-my.sharepoint.com/:f:/g/personal/kforero_sdmujer_gov_co/IgDjPTNnXSKzTYTQkkaXu6dpAdvzU_ngwQg31_l3sHcf1rg?e=BG41u9</t>
  </si>
  <si>
    <r>
      <t>Con el objetivo de implementar 3 estrategias que contribuyan al reconocimiento y garantía de los derechos de las mujeres en sus diferencias y diversidad, para el periodo acumulado de enero a marzo, se avanza en:
1.	CURSOS VIRTUALES: Seguimiento a las participantes del curso disponible en la plataforma virtual de la SdMujer: ¨</t>
    </r>
    <r>
      <rPr>
        <b/>
        <sz val="12"/>
        <color theme="1"/>
        <rFont val="Arial"/>
        <family val="2"/>
      </rPr>
      <t>Observo, Identifico y Protejo¨ para el periodo acumulado se certificaron 14 personas.</t>
    </r>
    <r>
      <rPr>
        <sz val="12"/>
        <color theme="1"/>
        <rFont val="Arial"/>
        <family val="2"/>
      </rPr>
      <t xml:space="preserve">
2.	CUALIFICACIÓN EQUIPOS PROFESIONALES: Se realizaron </t>
    </r>
    <r>
      <rPr>
        <b/>
        <sz val="12"/>
        <color theme="1"/>
        <rFont val="Arial"/>
        <family val="2"/>
      </rPr>
      <t>cuatro espacios</t>
    </r>
    <r>
      <rPr>
        <sz val="12"/>
        <color theme="1"/>
        <rFont val="Arial"/>
        <family val="2"/>
      </rPr>
      <t xml:space="preserve"> de transferencia metodológica y de conocimientos en Empoderamiento y capacidades psicoemocionales a </t>
    </r>
    <r>
      <rPr>
        <b/>
        <sz val="12"/>
        <color theme="1"/>
        <rFont val="Arial"/>
        <family val="2"/>
      </rPr>
      <t>60</t>
    </r>
    <r>
      <rPr>
        <sz val="12"/>
        <color theme="1"/>
        <rFont val="Arial"/>
        <family val="2"/>
      </rPr>
      <t xml:space="preserve"> funcionarias y funcionarios públicos, así: (i) Transferencia en empoderamiento: equipo de profesionales psicosociales Sub Red de Salud Occidente CAPS Betania 34 Profesionales (ii) Transferencia en empoderamiento:3 docentes colegio Ciudadela Educativa Bosa  (iii) trasferencia capacidades psico emocionales: a 14 profesionales UTA de la comisión intersectorial de flujos migratorios mixtos. (iv) transferencia empoderamiento a 9 profesionales psicosociales RECA. 
3.	Se realizaron 1</t>
    </r>
    <r>
      <rPr>
        <b/>
        <sz val="12"/>
        <color theme="1"/>
        <rFont val="Arial"/>
        <family val="2"/>
      </rPr>
      <t>4 Jornadas Significativas con la participación de 301 mujeres</t>
    </r>
    <r>
      <rPr>
        <sz val="12"/>
        <color theme="1"/>
        <rFont val="Arial"/>
        <family val="2"/>
      </rPr>
      <t xml:space="preserve"> así: 82 jóvenes de la Universidad Minuto de Dios, 71 mujeres en ASP, 23 indígenas emberá víctimas del conflicto y 32 niñas del colegio ciudadela educativa BOSA, 74 mujeres adultas en sus diferencias y diversidades y 19 mujeres migrantes. 
4.	Se realizó u</t>
    </r>
    <r>
      <rPr>
        <b/>
        <sz val="12"/>
        <color theme="1"/>
        <rFont val="Arial"/>
        <family val="2"/>
      </rPr>
      <t>n encuentro intergeneracional con la participación de 59 mujeres</t>
    </r>
    <r>
      <rPr>
        <sz val="12"/>
        <color theme="1"/>
        <rFont val="Arial"/>
        <family val="2"/>
      </rPr>
      <t xml:space="preserve">, en el salón comunal de Modelia, en el que se llevó a cabo la construcción colectiva de un mural que representó a mujeres en sus diferencias, diversidades y en distintos cursos de vida. incluyente, representativo y acorde con los principios de diversidad y enfoque interseccional.
5.	Se realizó la última sesión y </t>
    </r>
    <r>
      <rPr>
        <b/>
        <sz val="12"/>
        <color theme="1"/>
        <rFont val="Arial"/>
        <family val="2"/>
      </rPr>
      <t>cierre de las 5 Escuelas AMARTE iniciadas en el mes anterior, con la certificación de 134 mujeres</t>
    </r>
    <r>
      <rPr>
        <sz val="12"/>
        <color theme="1"/>
        <rFont val="Arial"/>
        <family val="2"/>
      </rPr>
      <t xml:space="preserve">,:  así: (i) escuela amarte mujeres mayores bosa la estación 29 mujeres mayoras certificadas (ii) escuela amarte mujeres mayores bosa carbonel,50 mujeres mayoras certificadas  (iii) escuela amarte mujeres en ASP en nuevo porvenir  20 mujeres en ASP Certificadas (iv) escuela amarte mujeres en ASP en nuevo porvenir 17 mujeres en ASP certificadas  (v) 18 mujeres en ASP certificadas en la escuela amarte estudio webcam alba 
6.	Se realizan 9 </t>
    </r>
    <r>
      <rPr>
        <b/>
        <sz val="12"/>
        <color theme="1"/>
        <rFont val="Arial"/>
        <family val="2"/>
      </rPr>
      <t>Espacios de Conexión Emocional ECE, con la participación de 221</t>
    </r>
    <r>
      <rPr>
        <sz val="12"/>
        <color theme="1"/>
        <rFont val="Arial"/>
        <family val="2"/>
      </rPr>
      <t xml:space="preserve"> mujeres, realizados así: (i) 25 mujeres migrantes Centro INTEGRATE Engativá (ii) 32 mujeres indígenas emberá víctimas UPI la Florida (iii) 23 víctimas del conflicto parque la hoja Puente Aranda (iv) 30 mujeres campesinas rurales Vereda Quiba Ciudad Bolívar.  (v) 35 mujeres en sus diferencias y diversidad. (vi) 25 Mujeres Trans en ASP y  madres Trans, del barrio Santa Fe (vii) 34 mujeres primer espacio de co – construcción en el marco del mural del 8m, con mujeres en sus diferencias y diversidad (viii) Un ECE con 19 Mujeres migrantes, refugiadas y retornadas (ix) ECE con 7 mujeres mayoras se abordó un primer acercamiento al enfoque de salud mental, autocuidado y cuidado mutuo, desde una perspectiva comunitaria, relacional y sensible a la etapa del ciclo vital de las participante. 
7.	ICFES: La planeación y proceso precontractual orientado al patrocinio para la presentación de pruebas SABER-11_2026, y en este proceso se avanza con la oficina jurídica en la proyección de la justificación para la contratación y la definición de la forma de contratación. Adicionalmente durante este mes se realizó convocatoria de inscripción de las mujeres interesadas en presentar la prueba, lo que dio como resultado la preinscripción de 474 mujeres que actualmente se encuentran en revisión de documentación y priorización para ser cubiertas por el beneficio. 
8.	CASA DE TODAS: Se llevan a cabo 3 sesiones del Plan emprendedoras - Curso manicure de forma articulada entre la estrategia Casa de todas y Masglo academia. </t>
    </r>
  </si>
  <si>
    <t xml:space="preserve">Implementar la ESTRATEGIA  de ACCIONES AFIRMATIVAS PARA EL FORTALECIMIENTO DE CAPACIDADES EMOCIONALES DE LAS MUJERES a través de la realización de de encuentros con las mujeres en  Espacios de Conexión Emocional  y  Escuelas de Educación Emocional AMAR-TE, como acciones orientadas a  la visibilización y transformación de las prácticas de discriminación que afectan a las mujeres en sus diferencias y diversidades.  </t>
  </si>
  <si>
    <t>Con el objetivo de ejecutar proyecto orientado al reconocimiento y garantía de los derechos de las mujeres con discapacidad y migrantes, para el mes de marzo se avanzó así: 
1.	En el marco de la discapacidad, se realizó un encuentro virtual con el Consejo Consultivo de Mujeres, con el fin de identificar las acciones de articulación entre ellas y la DED. Allí se  manifestaron los intereses de las mujeres que forman parte del CCM y las metodologías con las que cuenta el componente de Atención a la Diversidad. Se asumieron algunos compromisos y se está  en espera de puntualizar fechas para iniciar las acciones conjuntas.
2.	Se realizó el segundo encuentro mensual de mujeres Sordas, en el que se abordaron diferentes puntos de interés para ellas,  relacionados con lo ofertado por la DED. Este espacio es un momento para resolver inquietudes, brindar información y  recopilar intereses de las asistentes.
3.	Se realizó una reunión con lideresas y referentes de mujeres migrantes, refugiadas y retornadas, en la cual se socializó la información sobre el curso Tejiendo Redes, acordando el mes de abril como fecha para su implementación por parte de las lideresas, con el propósito de que posteriormente puedan replicarlo como multiplicadoras.
4.	Reunión Virtual con lideres migrantes y referentes de mujeres migrantes, refugiadas y retornadas, orientada a generar acciones de articulación entre los diferentes componentes de la Dirección de Enfoque Diferencial de la Secretaría de la Mujer, junto con lideresas migrantes. El propósito fue establecer acuerdos de trabajo para el año 2026, fortalecer las articulaciones conjuntas y promover la construcción colectiva de propuestas; todo ello en búsqueda de una integración activa de las mujeres migrantes, garantizando su participación efectiva en los procesos.
5.	Apoyo en recorrido  territorial junto a gestoras territoriales de casa de todas, para la oferta de los servicios de la estrategias, en el cual se abordaron 11 establecimientos, donde se abordaron 16 mujeres Migrantes a quienes se les brindo información sobre las estrategias de la DED y rutas para Atención desde la estrategias de la dirección, presentándose necesidades en orientación de Rutas de VBG, Regularización y apoyo psicoemocional, brindándoles las rutas respectivas y agendamientos para su atención.
6.	El día 25 de marzo de 2026, se llevó a cabo una reunión virtual a través de Microsoft Teams con la coordinadora de las Manzanas del Cuidado en donde se socializaron y aclararon los criterios de participación con el fin de facilitar el acceso de mujeres migrantes y refugiadas a la oferta de servicios, promoviendo su vinculación efectiva y garantizando su participación en condiciones de equidad.</t>
  </si>
  <si>
    <t xml:space="preserve">En el mes de abril con el objetivo de Implementar la estrategia de acciones afirmativas para el empoderamiento de las mujeres, se avanzó con la realización de: 4 Jornadas Significativas con la participación de 16 Jóvenes Casa de la Juventud Usme y 15 jóvenes Casa de Protección Barrios Unidos, 15 mujeres indígenas víctimas Emberá, 15 mujeres en ASP estudio Web – Cam Teusaquillo y 9 mujeres adultas Casa de la Juventud Usme. estos son espacios lúdico-pedagógico donde participaron mujeres en sus diferencias y diversidades, para recibir herramientas que contribuyan al desarrollo de capacidades que promueven la transformación de imaginarios y prácticas sexistas que les afectan, a partir de la garantía de derechos, el reconocimiento de factores protectores, redes de apoyo y mecanismos para la prevención de las violencias y empoderamiento femenino. </t>
  </si>
  <si>
    <t xml:space="preserve">En el mes de abril con el objetivo de Implementar la estrategia de acciones afirmativas para el fortalecimiento de capacidades psicoemocionales, se avanzó, así: 
•	Se inició 1 Escuela AMARTE con la participación de 56 mujeres, en esta escuela se ha trabajado en liderazgo inspirador, violencias basadas en género, identificar y gestionar emociones, toma de decisiones, comunicación asertiva, trabajo en equipo y resolución de conflictos en tres sesiones realizadas durante el mes de abril. 
•	7 Espacios de Conexión Emocional ECE, con la participación de 160 mujeres, realizados así: (i, ii, iii) 3 ECE con 64 Mujeres Migrantes y Refugiadas, acercando a las participantes a las rutas de atención y recursos disponibles para el fortalecimiento de su bienestar y el ejercicio pleno de sus derechos. (iv) 1 ECE con 14 Mujeres Campesinas y rurales (v) 1 ECE con 45 Mujeres Jóvenes En el marco del Encuentro Académico de Socioemocionalidad FUCS, se llevó a cabo un espacio de conexión emocional con jóvenes, en el que se socializó el componente de capacidades psicoemocionales y su impacto en la vida cotidiana. (vi) 1 ECE con 22 Mujeres privadas de la libertad Jóvenes. se desarrolla un ejercicio de imaginación activa. Con una breve guía, se les propuso visualizar cómo sería una tierra habitada por jóvenes que viven desde el cuidado, la libertad y la expresión genuina, realizado en la cárcel distrital de barones y anexo de mujeres de Bogotá, localidad San Cristobal (vii) 1 ECE con 15 Mujeres adultas y mayoras, espacio guiado por  Aromaterapia </t>
  </si>
  <si>
    <t>Con el fin de implementar la estrategia de formación en herramientas para el empoderamiento y las capacidades psicoemocionales, durante el mes de abril se avanza con:
CURSOS VIRTUALES: (i) OBSERVO, IDENTIFICO Y PROTEJO: Seguimiento a las participantes del curso disponible en la plataforma virtual de la SdMujer: ¨Observo, Identifico y Protejo¨ para el que se certificaron 365 personas, fortaleciendo sus conocimientos y competencias en el abordaje de temas relacionados con la prevención y atención de violencias contra la niñez y la adolescencia. (ii) TEJIENDO REDES: Se cuenta con 29 personas inscritas para Tejiendo redes comunidad y 21 personas inscritas para Tejiendo Redes servidores para dar inicio en mes de mayo de acuerdo con la creación de usuarios de parte del equipo de  gestión del conocimiento.
CUALIFICACIÓN EQUIPOS PROFESIONALES: 
Se realizaron tres espacios de transferencia metodológica y de conocimientos en capacidades psicoemocionales a 63 funcionarias y funcionarios públicos, así: 
(i)	Transferencia Capacidades Psicoemocionales 15 profesionales del equipo Transformaciones culturales Sd Mujer; CIOM Santafé.
(ii)	Transferencia Capacidades Psicoemocionales 29 profesionales del equipo PAPSIVI Secretaria de Salud; Casa Gitana. 
(iii)	Transferencia Capacidades Psicoemocionales equipo rural sub red sur Secretaria de Salud; Casa de la cultura Tunjuelito</t>
  </si>
  <si>
    <t>https://secretariadistritald-my.sharepoint.com/:f:/g/personal/kforero_sdmujer_gov_co/IgClFOcrvrV2Q4SzpovpuINaAaQu0ZFGksq_oLT1K4vS2hc?e=cQhujI</t>
  </si>
  <si>
    <t>https://secretariadistritald-my.sharepoint.com/:f:/g/personal/kforero_sdmujer_gov_co/IgDVkZU-bhZzT54ksVL6TeT-AedOypj4WVa6LgtwXwRnTWU?e=9nQAwF</t>
  </si>
  <si>
    <r>
      <t xml:space="preserve">Con el objetivo de implementar 3 estrategias que contribuyan al reconocimiento y garantía de los derechos de las mujeres en sus diferencias y diversidad, para el mes de abril, se avanza en:
1.	</t>
    </r>
    <r>
      <rPr>
        <b/>
        <sz val="12"/>
        <color theme="1"/>
        <rFont val="Arial"/>
        <family val="2"/>
      </rPr>
      <t>CURSOS VIRTUALES</t>
    </r>
    <r>
      <rPr>
        <sz val="12"/>
        <color theme="1"/>
        <rFont val="Arial"/>
        <family val="2"/>
      </rPr>
      <t>: i) Curso disponible en la plataforma virtual de la SdMujer: ¨</t>
    </r>
    <r>
      <rPr>
        <b/>
        <sz val="12"/>
        <color theme="1"/>
        <rFont val="Arial"/>
        <family val="2"/>
      </rPr>
      <t>Observo, Identifico y Protejo¨ para el que se certificaron 365</t>
    </r>
    <r>
      <rPr>
        <sz val="12"/>
        <color theme="1"/>
        <rFont val="Arial"/>
        <family val="2"/>
      </rPr>
      <t xml:space="preserve"> personas (ii) </t>
    </r>
    <r>
      <rPr>
        <b/>
        <sz val="12"/>
        <color theme="1"/>
        <rFont val="Arial"/>
        <family val="2"/>
      </rPr>
      <t xml:space="preserve">TEJIENDO REDES: Se cuenta con 29 personas inscritas para Tejiendo redes comunidad y 21 personas inscritas para Tejiendo Redes servidores </t>
    </r>
    <r>
      <rPr>
        <sz val="12"/>
        <color theme="1"/>
        <rFont val="Arial"/>
        <family val="2"/>
      </rPr>
      <t xml:space="preserve">para dar inicio en mes de mayo de acuerdo con la creación de usuarios de parte del equipo de  gestión del conocimiento.
2.	</t>
    </r>
    <r>
      <rPr>
        <b/>
        <sz val="12"/>
        <color theme="1"/>
        <rFont val="Arial"/>
        <family val="2"/>
      </rPr>
      <t>CUALIFICACIÓN EQUIPOS PROFESIONALES</t>
    </r>
    <r>
      <rPr>
        <sz val="12"/>
        <color theme="1"/>
        <rFont val="Arial"/>
        <family val="2"/>
      </rPr>
      <t xml:space="preserve">: Se realizaron </t>
    </r>
    <r>
      <rPr>
        <b/>
        <sz val="12"/>
        <color theme="1"/>
        <rFont val="Arial"/>
        <family val="2"/>
      </rPr>
      <t>tres espacios de transferencia metodológica y de conocimientos en capacidades psicoemocionales a 63 funcionarias y funcionarios públicos</t>
    </r>
    <r>
      <rPr>
        <sz val="12"/>
        <color theme="1"/>
        <rFont val="Arial"/>
        <family val="2"/>
      </rPr>
      <t xml:space="preserve">, así: (i) 15 profesionales del equipo Transformaciones culturales Sd Mujer; CIOM Santafé.(ii) 29 profesionales del equipo PAPSIVI Secretaria de Salud; Casa Gitana. (iii) 19 profesionales del equipo rural subred sur Secretaria de Salud; Casa de la cultura Tunjuelito
3.	Con el objetivo de Implementar la estrategia de acciones afirmativas para el empoderamiento de las mujeres, se avanzó con la realización de: </t>
    </r>
    <r>
      <rPr>
        <b/>
        <sz val="12"/>
        <color theme="1"/>
        <rFont val="Arial"/>
        <family val="2"/>
      </rPr>
      <t>cuatro 4 Jornadas Significativas con la participación de 16 Jóvenes Casa de la Juventud Usme y 15 jóvenes Casa de Protección Barrios Unidos, 15 mujeres indígenas víctimas Emberá, 15 mujeres en ASP estudio Web – Cam Teusaquillo y 9 mujeres adultas Casa de la Juventud Usme</t>
    </r>
    <r>
      <rPr>
        <sz val="12"/>
        <color theme="1"/>
        <rFont val="Arial"/>
        <family val="2"/>
      </rPr>
      <t xml:space="preserve">
4.	</t>
    </r>
    <r>
      <rPr>
        <b/>
        <sz val="12"/>
        <color theme="1"/>
        <rFont val="Arial"/>
        <family val="2"/>
      </rPr>
      <t xml:space="preserve">1 Escuela AMARTE con la participación de 38 mujeres adultas de la UNAD. </t>
    </r>
    <r>
      <rPr>
        <sz val="12"/>
        <color theme="1"/>
        <rFont val="Arial"/>
        <family val="2"/>
      </rPr>
      <t xml:space="preserve">
5.	</t>
    </r>
    <r>
      <rPr>
        <b/>
        <sz val="12"/>
        <color theme="1"/>
        <rFont val="Arial"/>
        <family val="2"/>
      </rPr>
      <t>7 Espacios de Conexión Emocional ECE, con la participación de 160 mujeres</t>
    </r>
    <r>
      <rPr>
        <sz val="12"/>
        <color theme="1"/>
        <rFont val="Arial"/>
        <family val="2"/>
      </rPr>
      <t>, realizados así: (i, ii, iii) 3 ECE con 64 Mujeres Migrantes y Refugiadas, (iv) 1 ECE con 14 Mujeres Campesinas y rurales (v) 1 ECE con 45 Mujeres Jóvenes (vi) 1 ECE con 22 Mujeres privadas de la libertad Jóvenes, realizado en la cárcel distrital de barones y anexo de mujeres de Bogotá, localidad San Cristobal (vii) 1 ECE con 15 Mujeres adultas y mayoras. 
6.	ICFES: Durante el mes de abril se realiza proceso contractual y firma contrato DE PRESTACIÓN DE SERVICIOS No. 926 de 2026 CELEBRADO ENTRE LA SECRETARÍA DISTRITAL DE LA MUJER Y MINDSIT S.A.S. con objeto: poyar la estrategia de Educación Flexible de la Dirección de Enfoque Diferencial en el desarrollo y articulación de las diferentes actividades que se requieran en el marco de la presentación del Examen de Estado de la Educación Media, SABER 11 por parte de un grupo de mujeres en su diversidad. Adicionalmente se terminó la revisión documental de las 474 mujeres que se presentaron interesadas en este patrocinio logrando la confirmación de preinscripción de 200 mujeres en sus diferencias y diversidades.</t>
    </r>
  </si>
  <si>
    <t>Con el objetivo de implementar 3 estrategias que contribuyan al reconocimiento y garantía de los derechos de las mujeres en sus diferencias y diversidad, para el periodo acumulado de enero a abril, se avanza en:
1.	CURSOS VIRTUALES: cursos disponible en la plataforma virtual de la SdMujer: ¨Observo, Identifico y Protejo¨ para el periodo acumulado se certificaron 379 personas. (ii) TEJIENDO REDES: Se cuenta con 29 personas inscritas para Tejiendo redes comunidad y 21 personas inscritas para Tejiendo Redes servidores para dar inicio en mes de mayo de acuerdo con la creación de usuarios de parte del equipo de  gestión del conocimiento.
2.	CUALIFICACIÓN EQUIPOS PROFESIONALES: Se realizaron siete espacios de transferencia metodológica y de conocimientos en Empoderamiento y capacidades psicoemocionales a 123 funcionarias y funcionarios públicos, así: (i) Transferencia en empoderamiento: equipo de profesionales psicosociales Sub Red de Salud Occidente CAPS Betania 34 Profesionales (ii) Transferencia en empoderamiento 3 docentes colegio Ciudadela Educativa Bosa  (iii) trasferencia capacidades psico emocionales: a 14 profesionales UTA de la comisión intersectorial de flujos migratorios mixtos (iv) transferencia empoderamiento a 9 profesionales psicosociales RECA. (v) trasferencia capacidades psico emocionales: 15 profesionales del equipo Transformaciones culturales SdMujer; CIOM Santafé (vi) trasferencia capacidades psico emocionales: 29 profesionales del equipo PAPSIVI secretaria de Salud (vii) trasferencia capacidades psico emocionales:19 profesionales del equipo rural subred sur secretaria de Salud. 
3.	Se realizaron 18 Jornadas Significativas con la participación de 371 mujeres así: 82 jóvenes de la Universidad Minuto de Dios, 71 mujeres en ASP, 15 mujeres en ASP estudio Web – Cam Teusaquillo, 38 indígenas emberá víctimas del conflicto, 32 niñas del colegio ciudadela educativa BOSA, 74 mujeres adultas en sus diferencias y diversidades, 19 mujeres migrantes, 25 Jóvenes y adultas Casa de la Juventud Usme y 15 jóvenes Casa de Protección Barrios Unidos. 
4.	Se realizó un encuentro intergeneracional con la participación de 59 mujeres, en el salón comunal de Modelia, en el que se llevó a cabo la construcción colectiva de un mural que representó a mujeres en sus diferencias, diversidades y en distintos cursos de vida. incluyente, representativo y acorde con los principios de diversidad y enfoque interseccional.
5.	Se realizó cierre de las 5 Escuelas AMARTE con la certificación de 134 mujeres,:  así: (i) escuela amarte mujeres mayores bosa la estación 29 mujeres mayoras certificadas (ii) escuela amarte mujeres mayores bosa carbonel,50 mujeres mayoras certificadas  (iii) escuela amarte mujeres en ASP en nuevo porvenir  20 mujeres en ASP Certificadas (iv) escuela amarte mujeres en ASP en nuevo porvenir 17 mujeres en ASP certificadas  (v) 18 mujeres en ASP certificadas en la escuela amarte estudio webcam alba 
6. Se inició la sexta Escuela AMARTE con la inscripción y participación de 38 mujeres adultas de la UNAD. 
7. Se realizan 16 Espacios de Conexión Emocional ECE, con la participación de 381 mujeres, realizados con la participación de: 32 mujeres indígenas emberá víctimas UPI la Florida, 23 víctimas del conflicto parque la hoja Puente Aranda, 44 mujeres campesinas y rurales,  35 mujeres en sus diferencias y diversidad, 25 Mujeres Trans en ASP y  madres Trans, del barrio Santa Fe, 25 mujeres primer espacio de co – construcción en el marco del mural del 8m, con mujeres en sus diferencias y diversidad, 108  Mujeres migrantes, refugiadas y retornadas, 7 mujeres mayoras, 45 Mujeres Jóvenes, 22 Mujeres privadas de la libertad Jóvenes, realizado en la cárcel distrital de barones y anexo de mujeres de Bogotá y 15 Mujeres adultas y mayoras.
8. ICFES: se realiza proceso contractual y firma contrato DE PRESTACIÓN DE SERVICIOS No. 926 de 2026 CELEBRADO ENTRE LA SECRETARÍA DISTRITAL DE LA MUJER Y MINDSIT S.A.S. con objeto: poyar la estrategia de Educación Flexible de la Dirección de Enfoque Diferencial en el desarrollo y articulación de las diferentes actividades que se requieran en el marco de la presentación del Examen de Estado de la Educación Media, SABER 11 por parte de un grupo de mujeres en su diversidad. Adicionalmente se terminó la revisión documental de las 474 mujeres que se presentaron interesadas en este patrocinio logrando la confirmación de preinscripción de 200 mujeres en sus diferencias y diversidades
9. CASA DE TODAS: Se llevan a cabo 3 sesiones del Plan emprendedoras - Curso manicure de forma articulada entre la estrategia Casa de todas y Masglo academia.</t>
  </si>
  <si>
    <t>https://secretariadistritald-my.sharepoint.com/:f:/g/personal/kforero_sdmujer_gov_co/IgCq53jx7Z9iSbNI2UjKID3uAQ37xw5YSq_zJe_lLfZX74E?e=qbTQnu</t>
  </si>
  <si>
    <t>https://secretariadistritald-my.sharepoint.com/:f:/g/personal/kforero_sdmujer_gov_co/IgD-7Xcm6u6EQ5MyBAXCbTa1AWUeGmkgzWy_AlqrI5EpvTU?e=JgBUbe</t>
  </si>
  <si>
    <t>https://secretariadistritald-my.sharepoint.com/:f:/g/personal/kforero_sdmujer_gov_co/IgCXvY0RWf7KTpBVMrTZoSHvAbRuE4Yq_-_26sk17fzHDAk?e=a8EHTC</t>
  </si>
  <si>
    <r>
      <t>En abril, con el objetivo de realizar espacios para la cualificación de equipos, transferencia metodológica y de conocimientos en educación menstrual, se avanza con la realización de</t>
    </r>
    <r>
      <rPr>
        <b/>
        <sz val="12"/>
        <color theme="1"/>
        <rFont val="Arial"/>
        <family val="2"/>
      </rPr>
      <t xml:space="preserve"> 2 espacios dirigidos a 30 profesionales</t>
    </r>
    <r>
      <rPr>
        <sz val="12"/>
        <color theme="1"/>
        <rFont val="Arial"/>
        <family val="2"/>
      </rPr>
      <t>, así: (i) un espacio virtual teams de cualificación a un equipo de 12 Profesionales y contratistas del Instituto de Protección y bienestar Animal. (ii) EMAA realizado en articulación con la Secretaría Distrital de Integración Social (SDIS) participaron 18 profesionales</t>
    </r>
  </si>
  <si>
    <t>Con el objetivo de Realizar Asistencia Técnica para la incorporación del enfoque diferencial a los sectores de la Administración Distrital, para el mes de abril se adelantaron las siguientes acciones:  SECTOR INTEGRACIÓN SOCIAL: Se realizó reunión con la Subdirección para la Infancia de la Secretaría Distrital de Integración Social con el objetivo de revisar una propuesta de articulación interinstitucional orientada al fortalecimiento de capacidades técnicas de los equipos de esta dependencia que desarrollan su quehacer en los territorios del Distrito Capital. Se realizó revisión y aportes a la propuesta de formación elaborada y remitida por la referenta de la DDYDP del Sector Integración Social, la cual está dirigida a la Subdirección para la Discapacidad de la SDIS, en el marco de la asistencia técnica. El documento con control de cambios, aportes y comentarios se remitió a la referente con una propuesta de reunión para la retroalimentación y definición de una propuesta que cuente con el aval de las dos dependencias. Y adicionalmente, se realizó la lectura detallada y se comentó el documento técnico denominado: "Propuesta de curso para el fortalecimiento de capacidades orientadas a la transversalización de los enfoques de derechos humanos de las mujeres, de género y poblacional diferencial, dirigida a los equipos de la Subdirección para la Discapacidad de la Secretaría Distrital de Integración Social."
SECTOR MUJERES: Se realizó la revisión y aportes para la incorporación del enfoque poblacional – diferencial en el Manual de Inducción de la SDMujer realizando lectura detallada del Manual, se hicieron comentarios generales sobre el objetivo, alcance y estructura y recomendaciones para la inclusión del enfoque poblacional – diferencial y también se revisó el documento técnico: Propuesta de Curso de formación: Gestión Social con enfoques de género, derechos humanos de las mujeres y poblacional-diferencial para el sector hábitat para la entidad Caja de Vivienda Pupular. 
SECTOR EDUCACIÓN: Participación en la Mesa Interuniversitaria Sello en Igualdad: Buenas prácticas y acciones afirmativas “Estrategia Universitaria por la Igualdad”, teniendo en cuenta que el laboratorio está a cargo de la DED para abordar la inclusión de mujeres en sus diferencias y diversidad en la educación superior, con el objetivo de fortalecer la articulación entre la Secretaría Distrital de la Mujer (SDMujer) y las Instituciones de Educación Superior (IES) que hacen parte del Sello en Igualdad, mediante la presentación formal de la Estrategia Universitaria por la Igualdad, con el fin de identificar compromisos y acciones afirmativas que amplíen las oportunidades de las trayectorias educativas de las mujeres beneficiarias de la SDMujer". 
SECTOR GESTIÓ JURÍDICA: Se realizó una reunión con la Secretaría Jurídica Distrital y varias dependencias de la Secretaría Distrital de la Mujer (DDDP, DTDP, DSC, DED) con el fin de establecer acuerdos que contribuyan a la implementación de uno de los cuatro productos de la PPMYEG 2020-2030, a cargo de dicha entidad, en el marco de la formulación del Plan de Asistencia Técnica para el Sector 2026, a saber, el 4.1.6: "Orientación con enfoques de género, diferencial y de derechos de las mujeres, a las mujeres para la constitución de entidades sin ánimo de lucro".</t>
  </si>
  <si>
    <t>En abril con el objetivo de sistematizar y organizar una caja de herramientas de las estrategias de la Dirección de Enfoque Diferencial, que aporten a la incorporación del enfoque diferencial en los sectores de la Administración Distrital y el sector privado, se avanzó con: 
-Podcast: se realizó acompañamiento a la comunidad palenquera en la revisión de los capítulos 4 y 5(Rituales fúnebres y cuidados comunitarios)- en los cuales se realizaron aportes que dan cuenta de la cosmovisión palenquera, posteriormente la referente palenquera envió vía correo a  la estudiante líder del Podcast del semillero Somalá del Politécnico Grancolombiano, los documentos trabajados con la comunidad, para incorporar los ajustes a las escaletas de los capítulos 4 y 5.
-Metodologías sistematizadas de los semilleros: fueron enviadas a la directora de Enfoque Diferencial y al equipo de trabajo, con nuevos ajustes técnicos (de forma y fondo), para su revisión, convalidación y envío a la oficina de comunicaciones de la SDMujer para su diagramación.
-Directorio digital de emprendimientos de mujeres palenqueras: se realizaron dos(2) reuniones de articulación 1-con la líder de la estrategia de Autonomía Económica para las mujeres de la  Subsecretaria del Cuidado y Políticas de Igualdad de la SDMujer, con el fin de revisar acciones de construcción del directorio o portafolio de emprendimientos palenqueros, se establecieron fechas para consolidar la propuesta en mesas de trabajo con entidad aliada y 1- en continuidad a los compromisos de la primera reunión , se realizó espacio con la líder del Politécnico Gran Colombiano, que tuvo como objetivo definir la articulación entre la Secretaría Distrital de la Mujer y el Politécnico para el acompañamiento en branding y visibilización de emprendimientos de mujeres palenqueras en Bogotá.  
-Lineamiento: se realizó un (1) espacio presencial con la comunidad palenquera, tuvo como fin avanzar en la construcción de los 10 conceptos específicos la comunidad palenquera como aporte al lineamiento con enfoque palenquero; se implementó una metodología que permitió recoger insumos para consolidar y finalizar este capítulo.</t>
  </si>
  <si>
    <r>
      <t xml:space="preserve">En abril con el objetivo de acompañar espacios y actividades para la transversalización del enfoque diferencial a demanda de entidades del sector público y privado, se avanzó con la realización de cuatro </t>
    </r>
    <r>
      <rPr>
        <b/>
        <sz val="12"/>
        <color theme="1"/>
        <rFont val="Arial"/>
        <family val="2"/>
      </rPr>
      <t xml:space="preserve">4 espacios de transversalización, con la participación de 81 participantes, así:  </t>
    </r>
    <r>
      <rPr>
        <sz val="12"/>
        <color theme="1"/>
        <rFont val="Arial"/>
        <family val="2"/>
      </rPr>
      <t xml:space="preserve">
1.	Orientaciones y mecanismos para la incorporación, implementación y apropiación del enfoque antirracista: Se llevó a cabo el primer espacio de aplicación de la metodología, dirigido a 22 estudiantes de la Licenciatura en Biología de la Universidad Distrital.
2.	Espacio para 20 funcionarios y funcionarias de la Casa de Igualdad de Oportunidades- Santa fe para fortalecer las capacidades de las y los servidores públicos, para orientar procesos de regularización migratoria y brindar una atención basada en el respeto, la no discriminación y la prevención de la xenofobia, incorporando un enfoque de género, diferencial y de derechos humanos.
3.	Transversalización de enfoque diferencial y ASP con Universidad Distrital 10 participantes.  
4.	Se desarrolló la jornada de transferencia de conocimiento con profesionales y gestores de la Secretaría Distrital de Salud (PAPSIVI), quienes transversalizan el enfoque de víctimas del conflicto armado e intercambio de herramientas para la incorporación del enfoque diferencial de víctimas en los procesos de atención. y con la participación de 29 personas, dentro de ellas 13 mujeres víctimas del conflicto armado.
En conjunto, estas acciones reflejan un avance acumulado que combina formación técnica, sensibilización y transformación cultural, impactando tanto en niveles operativos como administrativos, y contribuyendo a la consolidación de entornos institucionales más inclusivos.</t>
    </r>
  </si>
  <si>
    <r>
      <t>En abril con el objetivo de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se avanzó así:
1.	CURSO LENGUA DE SEÑAS: S</t>
    </r>
    <r>
      <rPr>
        <b/>
        <sz val="12"/>
        <color theme="1"/>
        <rFont val="Arial"/>
        <family val="2"/>
      </rPr>
      <t xml:space="preserve">e dio inicio a dos cursos de Lenguaje de Señas Colombiano (uno virtual y uno presencial) con 92 profesionales inscritas, </t>
    </r>
    <r>
      <rPr>
        <sz val="12"/>
        <color theme="1"/>
        <rFont val="Arial"/>
        <family val="2"/>
      </rPr>
      <t xml:space="preserve">así: (i) Se iniciaron las clases virtuales del segundo grupo de Nivel 1 dirigidas a un equipo de 70 profesionales de Duplas Psicojurídicas de la Dirección del Sistema Distrital de Cuidado (manzanas de cuidado) . Las sesiones se llevan a cabo los jueves de 9:00 a 11:00 a. m. a través de la plataforma Microsoft Teams. (ii) Iniciaron las sesiones presenciales del Nivel 2 en la Casa LGBTI Sebastián Romero dirigido a 22 formadoras de la manzana del cuidado. El cronograma establecido para este grupo son los lunes de 9:00 a. m. a 12:00 m
2.	SERVICIOS DE INTERPRETACIÓN: </t>
    </r>
    <r>
      <rPr>
        <b/>
        <sz val="12"/>
        <color theme="1"/>
        <rFont val="Arial"/>
        <family val="2"/>
      </rPr>
      <t>se prestaron 11 servicios de interpretación de lengua de seña</t>
    </r>
    <r>
      <rPr>
        <sz val="12"/>
        <color theme="1"/>
        <rFont val="Arial"/>
        <family val="2"/>
      </rPr>
      <t>s así: 9 servicios solicitados por la DED, 1 servicio solicitado por prensa de la SdMujer y 1 servicio para la Sesión ordinaria de la Mesa Coordinadora – CCMB
3.	PROTOCOLO PARA LA PRESTACIÓN DEL SERVICIO DE LENGUA DE SEÑAS: Se avanzó en la construcción de la metodología, logrando: identificar el proceso más adecuado y resolver dudas relacionadas con su construcción. Actualmente, el documento se encuentra en control de cambios y ha sido trabajado de manera progresiva.</t>
    </r>
  </si>
  <si>
    <t>https://secretariadistritald-my.sharepoint.com/:f:/g/personal/kforero_sdmujer_gov_co/IgApulMknHOhTrRFwFI3yzZZAeS1YloB4lRzXzQjh9Czfdg?e=q3dket</t>
  </si>
  <si>
    <t>https://secretariadistritald-my.sharepoint.com/:f:/g/personal/kforero_sdmujer_gov_co/IgDf1DMJOKi_RLXeJxx3yfuKAfKOwTdCr05RQ7cY5g0Z8No?e=ToBczs</t>
  </si>
  <si>
    <t>https://secretariadistritald-my.sharepoint.com/:f:/g/personal/kforero_sdmujer_gov_co/IgDk3qq-lrJHQo-pc4f8hjRGAQFwvBQJuFu7LjvJQm5TKF4?e=7q0dDb</t>
  </si>
  <si>
    <t>https://secretariadistritald-my.sharepoint.com/:f:/g/personal/kforero_sdmujer_gov_co/IgA_0Hd5xBLUQbnR2mR-RUwvAVerbqHl_aPTZcvIbYGjtxg?e=svtMbC</t>
  </si>
  <si>
    <t>Con el objetivo de Implementar 1 estrategia de asistencia técnica dirigidas a los Sectores de la Administración Distrital y al Sector Privado, para la incorporación del enfoque diferencial en los servicios, programas y estrategias dirigidas a mujeres, durante el mes de abril se avanzó en:
1.	Se avanzó con la realización de cuatro 4 espacios de transversalización, con la participación de 81 participantes, así: (i) Orientaciones y mecanismos para la incorporación, implementación y apropiación del enfoque antirracista: Se llevó a cabo el primer espacio de aplicación de la metodología, dirigido a 22 estudiantes de la Licenciatura en Biología de la Universidad Distrital. (ii) Espacio para 20 funcionarios y funcionarias de la Casa de Igualdad de Oportunidades- Santa fe para fortalecer las capacidades de las y los servidores públicos, para orientar procesos de regularización migratoria y brindar una atención basada en el respeto, la no discriminación y la prevención de la xenofobia, incorporando un enfoque de género, diferencial y de derechos humanos. (iii) Transversalización de enfoque diferencial y ASP con Universidad Distrital 10 participantes.  (iv)  Se desarrolló la jornada de transferencia de conocimiento con profesionales y gestores de la Secretaría Distrital de Salud (PAPSIVI), quienes transversalizan el enfoque de víctimas del conflicto armado e intercambio de herramientas para la incorporación del enfoque diferencial de víctimas en los procesos de atención. y con la participación de 29 personas, dentro de ellas 13 mujeres víctimas del conflicto armado.
2.	CURSO LENGUA DE SEÑAS: Se dio inicio a dos cursos de Lenguaje de Señas Colombiano (uno virtual y uno presencial) con 92 profesionales inscritas, así: (i) Se iniciaron las clases virtuales del segundo grupo de Nivel 1 dirigidas a un equipo de 70 profesionales de Duplas Psicojurídicas de la Dirección del Sistema Distrital de Cuidado (manzanas de cuidado) . Las sesiones se llevan a cabo los jueves de 9:00 a 11:00 a. m. a través de la plataforma Microsoft Teams. (ii) Iniciaron las sesiones presenciales del Nivel 2 en la Casa LGBTI Sebastián Romero dirigido a 22 formadoras de la manzana del cuidado. El cronograma establecido para este grupo son los lunes de 9:00 a. m. a 12:00 m
3.	SERVICIOS DE INTERPRETACIÓN: se prestaron 11 servicios de interpretación de lengua de señas así: 9 servicios solicitados por la DED, 1 servicio solicitado por prensa de la SdMujer y 1 servicio para la Sesión ordinaria de la Mesa Coordinadora – CCMB
4.	PROTOCOLO PARA LA PRESTACIÓN DEL SERVICIO DE LENGUA DE SEÑAS: Se avanzó en la construcción de la metodología, logrando: identificar el proceso más adecuado y resolver dudas relacionadas con su construcción. Actualmente, el documento se encuentra en control de cambios y ha sido trabajado de manera progresiva.
5.	Se realizó revisión y aportes a la propuesta de formación elaborada y remitida por la referenta de la DDYDP del Sector Integración Social, la cual está dirigida a la Subdirección para la Discapacidad de la SDIS, en el marco de la asistencia técnica
6.	Se realizó la revisión y aportes para la incorporación del enfoque poblacional – diferencial en el Manual de Inducción de la SDMujer realizando lectura detallada del Manual, se hicieron comentarios generales sobre el objetivo, alcance y estructura y recomendaciones para la inclusión del enfoque poblacional – diferencial y también se revisó el documento técnico: Propuesta de Curso de formación: Gestión Social con enfoques de género, derechos humanos de las mujeres y poblacional-diferencial para el sector hábitat para la entidad Caja de Vivienda Pupular.
7.	Podcast: se realizó acompañamiento a la comunidad palenquera en la revisión de los capítulos 4 y 5(Rituales fúnebres y cuidados comunitarios)- en los cuales se realizaron aportes que dan cuenta de la cosmovisión palenquera, posteriormente la referente palenquera envió vía correo a  la estudiante líder del Podcast del semillero Somalá del Politécnico Grancolombiano, los documentos trabajados con la comunidad, para incorporar los ajustes a las escaletas de los capítulos 4 y 5.
8.	Lineamiento: se realizó un (1) espacio presencial con la comunidad palenquera, tuvo como fin avanzar en la construcción de los 10 conceptos específicos la comunidad palenquera como aporte al lineamiento con enfoque palenquero; se implementó una metodología que permitió recoger insumos para consolidar y finalizar este capítulo.</t>
  </si>
  <si>
    <t xml:space="preserve">Con el objetivo de desarrollar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para el año 2026 se formuló plan de trabajo y cronograma que proyecta la realización de 29 eventos durante 2026. De estos eventos proyectados durante el mes de abril se avanzó en la gestión, alistamiento, acuerdos con las comunidades y articulación para la realización de 10 de los eventos proyectados, así: 
Adelantar las acciones estratégicas orientadas a la planeación, articulación, gestión de apoyo, concertación con comunidades y grupos de interés y organización logística de 10 eventos y conmemoraciones, para lo que se realizaron reuniones de concertación con lideres, referentas y comunidad y representantes de mujeres raizales, mueres indígenas, mujeres muiscas Suba y Bosa, ASP, migrantes, festival lesbiarte y trans-incidencias. </t>
  </si>
  <si>
    <t>Durante el mes de abril con el fin de construir fichas metodológicas para la realización de actividades de capacitación y sensibilización sobre el enfoque diferencial, y de acuerdo con el plan de acción formulado para el cumplimiento de la tarea, se proyecta la elaboración y realización de pilotos de prueba para 13 fichas metodológicas durante 2026. De estas fichas durante el mes de abril se avanzó en la formulación y actividades para la implementación de 9 metodologías, así: (i)“Taller hablemos de racismo para construir prácticas antirracistas en las entidades”, palabras clave como antirracismo aplicado, sistemas de opresión e interseccionalidad. Posteriormente, se llevó a cabo una prueba piloto con estudiantes de la Licenciatura en Biología de la Universidad Distrital. El objetivo del taller fue sensibilizar a las y los participantes sobre las manifestaciones del racismo en los contextos institucionales y promover acciones que fortalezcan una atención con enfoque diferencial étnico e interseccional. Este espacio evaluado para recoger recomendaciones para ajustar la metodología. (ii) taller “Ajustes razonables para garantizar el derecho al trabajo de mujeres en sus diferencias y diversidades, con énfasis en discapacidad”, se realizó la revisión de la metodología y se envió para revisión por parte del equipo jurídico. (iii) Se definieron y ajustaron los elementos metodológicos para el desarrollo del taller de enfoque diferencial. (iv) Revisión de la metodología Sensibilización e introducción a la lengua de señas colombiana básico y la cultura sorda, se programaron espacios para la implementación. (v) Enfoque Diferencial poblacional con enfoque en mujeres indígenas en Bogotá se realizó corrección del documento y se entregó una versión ajustada de la metodología. Actualmente, el documento se encuentra en proceso de revisión y se está a la espera de su validación. Asimismo, se concretó una ruta para la aplicación de la metodología. (vi) ¿Porqué hablamos de enfoque diferencial e interseccionalidad en la ruralidad ajustes a la metodología realizados y se proyectaron espacios para la realización de la prueba piloto. Actualmente, el documento se encuentra en proceso de revisión (vii) Recomendaciones para la atención a mujeres víctimas del conflicto con enfoque de género y diferencial. se recibió el documento diseñado por la referente, en el cual se evidencia el avance en la construcción de la metodología. Actualmente se encuentra en revisión (viii) Taller informativo para la atención a mujeres migrantes en Bogotá. se realizó la revisión de la metodología. Posterior a la aplicación de prueba piloto de  implementación, se realizó evaluación de la prueba piloto de la metodología, y con base en sus resultados, se proyecta la realización de ajustes y correcciones a la misma. (iv) taller “Actividades sexuales pagas: dinámicas y lineamientos de atención a mujeres”. Posterior a la aplicación de prueba piloto de  implementación, se propuso un espacio de evaluación de la metodología, con el fin de continuar fortaleciendo y ajustando el documento</t>
  </si>
  <si>
    <t xml:space="preserve">En el mes de abril, con el objetivo de Implementar plan de trabajo para la realización de espacios, actividades y eventos orientados al reconocimiento y garantía de los derechos de las mujeres Lesbianas, bisexuales y trans, se avanza con: 
1.	Se llevan a cabo dos actividades de encuentro con 84 mujeres LB, así: (i) Para la reivindicación de su derecho al ocio y el tiempo libre con una salida a Salitre mágico con 64 Mujeres LB, disidentes del género y la sexualidad, con la apropiación del espacio público y la transformación de imaginarios frente a las diversidades sexuales (II) una actividad de visibilización y memoria para conmemorar la visibilidad lésbica con la participación de 20 mujeres LB. un conversatorio de reconocimiento a 5 lesbianas de la ciudad de Bogotá con apuestas sociales, culturales y políticas; así como con muestras artísticas y deportivas y con la realización de un podcast reivindicativo de la memoria de las luchas de las mujeres lesbianas y bisexuales.
2.	Se realizó la revisión y generación de aportes técnicos al documento "Nota Concepto Atenea_270326",  con el fin de asegurar que la futura ruta de formación de la Academia Atenea integre un enfoque interseccional.  Se enfatizó en la necesidad de reconocer a la mujer trans como un sujeto transversal,  considerando variables como la migración,  la discapacidad y la pertenencia étnica.  Entre las recomendaciones clave,  se incluyó la garantía del uso del nombre identitario en plataformas virtuales para evitar la deserción por misgendering, la optimización de contenidos para dispositivos de baja gama y la implementación de metodologías asincrónicas que respeten los tiempos de las mujeres en actividades sexuales pagadas o trabajos informales.  
3.	En el marco de la conmemoración del Día de la Visibilidad Trans,  se lideraron las acciones de coordinación interinstitucional y logística para el desarrollo de la jornada al derecho del Goce y Disfrute en el Parque Salitre Mágico,  orientada a 12 mujeres Trans y sus familiares. 
4.	Se brindó acompañamiento técnico para transformar el enfoque tradicional del certamen "Mujer T", priorizando el reconocimiento del activismo, la labor social y las trayectorias comunitarias sobre los criterios estéticos. Este espacio permitió posicionar el proceso como una plataforma de incidencia política y ciudadana para las mujeres trans en el territorio.  </t>
  </si>
  <si>
    <t>Con el objetivo de ejecutar proyecto orientado al reconocimiento y garantía de los derechos de las mujeres con discapacidad y migrantes, para el mes de abril se avanzó así: 
1.	Se realizaron dos espacios de esparcimiento y reconocimiento al derecho al descanso y tiempo libre de las mujeres migrantes con la participación de 146 mujeres migrantes así: (i) visita al parque salitre mágico 97 mujeres migrantes (ii) dia de recreación en el parque salitre mágico con 49 mujeres migrantes.  En estos espacios las mujeres tuvieron la oportunidad de disfrutar de todas las atracciones, de fortalecer sus redes de apoyo y reconocer su derecho a la recreación. 
2.	En el marco de las acciones de presencia territorial y articulación intersectorial, el día 15 de abril se realizó el acompañamiento a recorridos territoriales en coordinación con la dupla de la estrategia Casa de Todas, conformada en esta oportunidad por una gestora territorial y una profesional del área jurídica. Esta actividad se desarrolló conforme a la programación previamente definida por Casa de Todas, orientada a la intervención en establecimientos donde se desarrollan Actividades Sexuales Pagadas (ASP). El recorrido se llevó a cabo en las localidades de Ciudad Bolívar y Kennedy, contando con el apoyo vehicular dispuesto por el componente logístico. Durante la jornada se visitaron un total de diez (10) establecimientos, en los cuales se brindó información directa en territorio sobre la oferta institucional disponible, con énfasis en los servicios dirigidos a población migrante. Como resultado de la intervención, se logró la identificación de veinticinco (25) mujeres migrantes, a quienes se les socializó la ruta de atención y los servicios ofrecidos por la Dirección de Enfoque Diferencial (DED), promoviendo el acceso a mecanismos de orientación, protección y garantía de derechos. Estas acciones contribuyen al fortalecimiento de las estrategias de acercamiento institucional y a la ampliación de la cobertura en la atención a poblaciones en contextos de vulnerabilidad
3.	Se llevaron a cabo dos espacios dirigidos a mujeres con discapacidad, orientados a promover el acceso a actividades recreativas, el disfrute del tiempo libre y el fortalecimiento de la autonomía, con el objetivo de garantizar espacios de esparcimiento inclusivo que favorezcan la autonomía, la participación y el derecho al ocio de las mujeres con discapacidad</t>
  </si>
  <si>
    <t>https://secretariadistritald-my.sharepoint.com/:f:/g/personal/kforero_sdmujer_gov_co/IgAyni6w7jPEQaAtgPPDmNCaAaAoxKPL32vy2HXWupaPj5Y?e=tyIa9S</t>
  </si>
  <si>
    <t>https://secretariadistritald-my.sharepoint.com/:f:/g/personal/kforero_sdmujer_gov_co/IgAtFIM6TayXQIjVofQF7hueATVcVBWZuGwdNGxpYM81A0Q?e=SaDXga</t>
  </si>
  <si>
    <t>Para dar cumplimiento a la meta plan de ¨Desarrollar 4 estrategias de empoderamiento para promover capacidades, liderazgos, participación, incidencia política y transformación de imaginarios culturales, que reproducen los estereotipos de género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 los siguientes componentes de la estrategia, para el mes de marzo, así:
1.	CURSOS VIRTUALES: Seguimiento a las participantes del curso disponible en la plataforma virtual de la SdMujer: ¨Observo, Identifico y Protejo¨ para el cual en marzo se certificaron 10 personas. 2.	CUALIFICACIÓN EQUIPOS PROFESIONALES: Se realizaron tres espacios de transferencia metodológica y de conocimientos en Empoderamiento y capacidades psicoemocionales a 51 funcionarias y funcionarios públicos.
3.	Se realizaron 10 Jornadas Significativas con la participación de 82 jóvenes de la Universidad Minuto de Dios, 71 mujeres en ASP, 23 indígenas emberá víctimas del conflicto y 32 niñas del colegio ciudadela educativa BOSA.  4.	Se realizó un encuentro intergeneracional con la participación de 59 mujeres, en el salón comunal de Modelia, en el que se llevó a cabo la construcción colectiva de un mural que representó a mujeres en sus diferencias, diversidades y en distintos cursos de vida. incluyente, representativo y acorde con los principios de diversidad y enfoque interseccional
5.	Se realizó la última sesión y cierre de las 5 Escuelas AMARTE iniciadas en el mes anterior, con la certificación de 134 mujeres,:  así: (i) escuela amarte mujeres mayores bosa la estación 29 mujeres mayoras certificadas (ii) escuela amarte mujeres mayores bosa carbonel,50 mujeres mayoras certificadas  (iii) escuela amarte mujeres en ASP en nuevo porvenir  20 mujeres en ASP Certificadas (iv) escuela amarte mujeres en ASP en nuevo porvenir 17 mujeres en ASP certificadas  (v) 18 mujeres en ASP certificadas en la escuela amarte estudio webcam alba  6.	Se realizan 4 Espacios de Conexión Emocional ECE, con la participación de 110 mujeres, realizados así: (i) 25 mujeres migrantes Centro INTEGRATE Engativá (ii) 32 mujeres indígenas emberá víctimas UPI la Florida (iii) 23 víctimas del conflicto parque la hoja Puente Aranda (iv) 30 mujeres campesinas rurales Vereda Quiba Ciudad Bolívar.  
7.	ICFES: La planeación y proceso precontractual orientado al patrocinio para la presentación de pruebas SABER-11_2026, y en este proceso se avanza con la oficina jurídica en la proyección de la justificación para la contratación y la definición de la forma de contratación. Adicionalmente durante este mes se realizó convocatoria de inscripción de las mujeres interesadas en presentar la prueba, lo que dio como resultado la preinscripción de 474 mujeres que actualmente se encuentran en revisión de documentación y priorización para ser cubiertas por el beneficio. 
8.	JORNADAS POR LA DIGNIDAD MENSTRUAL: Se realizó una jornada en el Parque tercer milenio- Localidad Santafé, participan las entidades de IDIPRON, SDIS, SDS, SdMUJER en el marco del cumplimiento del Acuerdo 883.  Como resultado se atienden por parte de la SdMUJER 13 mujeres.  9.	RECORRIDOS: Se realizó un recorrido en la localidad de Suba como acción territorial de sensibilización, orientación y acercamiento a la oferta institucional y durante el recorrido se realizó el abordaje a 14 personas menstruantes.  10.	Se realizó un espacio con 30 jóvenes de IDIPRON UPI la 32 Localidad de Puente Aranda, este espacio pedagógico a partir de la metodología EMAA fue orientado a promover el bienestar y el cuidado menstrual mediante información clara sobre el ciclo menstrual, el autocuidado, el autoconocimiento y la eliminación de mitos y estigmas. 11.	Realización de 3 espacios de cualificación de equipos en metodología para el cuidado menstrual, dirigidos a 62 profesionales, así: (i) Cualificación al equipo de la secretaria de salud de la zona rural con 17 participantes. (ii) En articulación con la Secretaría Distrital del Hábitat, espacio virtual, con la participación de 32 profesionales. (iii) 13 Profesionales contratistas de IDIPRON componente de salud.</t>
  </si>
  <si>
    <t>https://secretariadistritald-my.sharepoint.com/:f:/g/personal/kforero_sdmujer_gov_co/IgBJSAUGJWG3Tr5vtjMIrrgsAaG-xPhTgxrOmfiXRrB6Z8E?e=w0Fwks</t>
  </si>
  <si>
    <t>En el mes de abril con el objetivo de Implementar la estrategia de Educación Flexible, se avanzó con: 
ICFES: Durante el mes de abril se realiza proceso contractual y firma contrato DE PRESTACIÓN DE SERVICIOS No. 926 de 2026 CELEBRADO ENTRE LA SECRETARÍA DISTRITAL DE LA MUJER Y MINDSIT S.A.S. con objeto: poyar la estrategia de Educación Flexible de la Dirección de Enfoque Diferencial en el desarrollo y articulación de las diferentes actividades que se requieran en el marco de la presentación del Examen de Estado de la Educación Media, SABER 11 por parte de un grupo de mujeres en su diversidad. Adicionalmente se terminó la revisión documental de las 474 mujeres que se presentaron interesadas en este patrocinio logrando la confirmación de preinscripción de 200 mujeres en sus diferencias y diversidades. 
ATENEA: Se realiza reunión con Academia ATENEA para revisar la nota concepto y desarrollar la ruta de cursos para las poblaciones de la DED. Se espera que Academia Atenea pueda desarrollar la ruta de cursos para la DED y sus poblaciones. 
CASA DE TODAS: Reunión con Crea la Pepita para cursos de Teatro para mujeres ASP. Mediante Pieza comunicativa se realiza convocatoria para la inscripción de mujeres ASP para el taller de teatro
UNIVERSIDAD PEDAGOGICA:  Se realiza reunión para realizar un Acuerdo de Voluntades con el objetivo de implementar el modelo de educación flexible de la universidad en un grupo poblacional con el que trabaja la DED.      UNIVERSIDAD NACIONAL: Reunion para Explorar y definir posibilidades de articulación entre la Secretaría Distrital 
de la Mujer y la Universidad Nacional de Colombia para facilitar rutas de  acceso, información, acompañamiento y empoderamiento educativo dirigidas a mujeres participantes del componente de Educación Flexible,  particularmente aquellas que presentarán la prueba Saber 11, así como  mujeres vinculadas a programas especiales de admisión y permanencia universitaria.</t>
  </si>
  <si>
    <t>https://secretariadistritald-my.sharepoint.com/:f:/g/personal/kforero_sdmujer_gov_co/IgB01I4GCNvMRod-NV9HTSMwARGwrWkm5xpAnmnzhyhbscM?e=3ivJe7</t>
  </si>
  <si>
    <r>
      <t xml:space="preserve">Para el mes de abril con el objetivo de Realizar Espacios de Educación Menstrual para el Autocuidado y el Autoconocimiento EMAA, se realizaron diez </t>
    </r>
    <r>
      <rPr>
        <b/>
        <sz val="12"/>
        <color theme="1"/>
        <rFont val="Arial"/>
        <family val="2"/>
      </rPr>
      <t>10 espacios EMAA</t>
    </r>
    <r>
      <rPr>
        <sz val="12"/>
        <color theme="1"/>
        <rFont val="Arial"/>
        <family val="2"/>
      </rPr>
      <t xml:space="preserve"> con la participación de  </t>
    </r>
    <r>
      <rPr>
        <b/>
        <sz val="12"/>
        <color theme="1"/>
        <rFont val="Arial"/>
        <family val="2"/>
      </rPr>
      <t>193 mujeres</t>
    </r>
    <r>
      <rPr>
        <sz val="12"/>
        <color theme="1"/>
        <rFont val="Arial"/>
        <family val="2"/>
      </rPr>
      <t xml:space="preserve"> en sus diferecnias y diversidades, así: (i) un espacio pedagógico EMAA con 20 mujeres privadas de la libertad Cárcel Distrital, localidad San Cristóbal (ii) un espacio pedagógico EMAA con 20 adolescentes IDIPRON UPI Perdomo, localidad Ciudad Bolívar. (iii) un espacio pedagógico EMAA con 19 adolescentes Fundación Cares; localidad Mártires (iv) un espacio pedagógico EMAA con 16 mujeres privadas de la libertad Cárcel Distrital, localidad San Cristóbal (v) un espacio pedagógico EMAA con 18 adolescentes y jóvenes IDIPRON UPI Santa Lucía, localidad Rafael Uribe (vi) un espacio pedagógico EMAA con 22 jóvenes, IDIPRON Conservatorio, localidad Mártires (vii) un espacio pedagógico EMAA con 36 jóvenes IDIPRON UPI Perdomo, localidad Ciudad Bolívar. (viii) tres espacios EMAA con 42 mujeres adultas y mayoras. 
Estos espacios pedagógicos a partir de la metodología EMAA fueron orientados a promover el bienestar y el cuidado menstrual mediante información clara sobre el ciclo menstrual, el autocuidado, el autoconocimiento y la eliminación de mitos y estigmas. Durante los espacios se abordaron los derechos menstruales, los imaginarios sociales frente a la menstruación, la anatomía y fisiología del ciclo menstrual, y los elementos de gestión menstrual.</t>
    </r>
  </si>
  <si>
    <r>
      <t>Con el objetivo de Implementar 1 estrategia de asistencia técnica dirigidas a los Sectores de la Administración Distrital y al Sector Privado, para la incorporación del enfoque diferencial en los servicios, programas y estrategias dirigidas a mujeres, durante el mes de abril se avanzó en: 1.	Se trabajó en el documento herramienta: “Metodología para taller colaborativo y reconocimiento de las particularidades de las mujeres palenqueras que habitan en Bogotá¨, metodología que será utilizada para actividades de transversalización con enfoque palenquero que se desarrollaran con sectores públicos o privados. 2.	 Podcast: se realizó acompañamiento a la comunidad palenquera en la revisión de los capítulos 4 y 5(Rituales fúnebres y cuidados comunitarios)- en los cuales se realizaron aportes que dan cuenta de la cosmovisión palenquera, posteriormente la referente palenquera envió vía correo a la estudiante líder del Podcast del semillero Somalá del Politécnico Grancolombiano, los documentos trabajados con la comunidad, para incorporar los ajustes a las escaletas de los capítulos 4 y 5. 3.	Se avanzó con la realización de cuatro</t>
    </r>
    <r>
      <rPr>
        <b/>
        <sz val="12"/>
        <color theme="1"/>
        <rFont val="Arial"/>
        <family val="2"/>
      </rPr>
      <t xml:space="preserve"> 6 espacios de transversalización, con la participación de 171 participantes</t>
    </r>
    <r>
      <rPr>
        <sz val="12"/>
        <color theme="1"/>
        <rFont val="Arial"/>
        <family val="2"/>
      </rPr>
      <t>, así: (i) Orientaciones y mecanismos para la incorporación, implementación y apropiación del enfoque antirracista, dirigido a 22 estudiantes de la Licenciatura en Biología de la Universidad Distrital. (ii) Espacio para 20 funcionarios y funcionarias de la Casa de Igualdad de Oportunidades- Santa fe para fortalecer las capacidades de las y los servidores públicos, para orientar procesos de regularización migratoria y brindar una atención basada en el respeto, la no discriminación y la prevención de la xenofobia, incorporando un enfoque de género, diferencial y de derechos humanos. (iii) Transversalización de enfoque diferencial y ASP con Universidad Distrital 10 participantes.  (iv)  jornada de transferencia de conocimiento con profesionales y gestores de la Secretaría Distrital de Salud (PAPSIVI), quienes transversalizan el enfoque de víctimas del conflicto armado e intercambio de herramientas para la incorporación del enfoque diferencial de víctimas en los procesos de atención. y con la participación de 29 personas, dentro de ellas 13 mujeres víctimas del conflicto armado. (v) transversalización del enfoque diferencial, dirigido a 30 funcionarios de vigilancia del Hospital de Bosa, enfocado en brindar herramientas conceptuales y prácticas para una atención inclusiva hacia personas con orientaciones sexuales e identidades de género diversas. (vi) Espacio de transversalización, sensibilización y capacitación a 60 profesionales contratistas del DADEP, mediante una metodología participativa orientada a cuestionar estereotipos, prejuicios y prácticas discriminatorias.  4.	CURSO LENGUA DE SEÑAS: Finalización del curso para formadoras de las manzanas de cuidado iniciado en el mes anterior, incluyendo la verificación de objetivos alcanzados y entrega de resultados, 22 participantes certificadas aprobaron satisfactoriamente el 1Nivel  5.	Se dio inicio a dos cursos de Lenguaje de Señas Colombiano (uno virtual y uno presencial) con 92 profesionales inscritas, así: (i) Curso virtual del segundo grupo de Nivel 1 dirigidas a un equipo de 70 profesionales de Duplas Psicojurídicas de la Dirección del Sistema Distrital de Cuidado (manzanas de cuidado) . (ii) Iniciaron las sesiones presenciales del Nivel 2 en la Casa LGBTI Sebastián Romero dirigido a 22 formadoras de la manzana del cuidado. 6.	SERVICIOS DE INTERPRETACIÓN: se prestaron 52  servicios de interpretación de lengua de señas solicitados por la DED, por los CIOM de Tunjuelito, San Cristobal, Ciudad Bolívar, Engativá y Bosa. Manzana del Cuidado de Tunjuelito y Usaquén, subsecretaria/ Consejo consultivo CCM, URI Bosa y casa de justicia de San Cristobal, oficina de prensa de la SdMujer y  Sesión ordinaria de la Mesa Coordinadora – CCMB 7.	PROTOCOLO PARA LA PRESTACIÓN DEL SERVICIO DE LENGUA DE SEÑAS: Se avanzó en la construcción de la metodología, logrando: identificar el proceso más adecuado y resolver dudas relacionadas con su construcción. Actualmente, el documento se encuentra en control de cambios y ha sido trabajado de manera progresiva. 8.	Se realizó la revisión y aportes para la incorporación de los enfoques de género y poblacional – diferencial en el PVE - Programa de Vigilancia Epidemiológica en Riesgo Psicosocial 2026 de la Secretaría Distrital de la Mujer, por solicitud de la Dirección de Talento Humano. 9.	Se realizó revisión y aportes a la propuesta de formación elaborada y remitida por la referenta de la DDYDP del Sector Integración Social, la cual está dirigida a la Subdirección para la Discapacidad de la SDIS, en el marco de la asistencia técnica.  10.	Se realizó la revisión y aportes para la incorporación del enfoque poblacional – diferencial en el Manual de Inducción de la SDMujer realizando lectura detallada del Manual, se hicieron comentarios generales sobre el objetivo, alcance y estructura y recomendaciones para la inclusión del enfoque poblacional – diferencial y también se revisó el documento técnico: Propuesta de Curso de formación: Gestión Social con enfoques de género, derechos humanos de las mujeres y poblacional-diferencial para el sector hábitat para la entidad Caja de Vivienda Pupular</t>
    </r>
  </si>
  <si>
    <t>https://secretariadistritald-my.sharepoint.com/:f:/g/personal/kforero_sdmujer_gov_co/IgAGJ3rUokafTafDF4g5Mm73ATKbHiywqGu6VsezMMY39_Q?e=CRtewP</t>
  </si>
  <si>
    <t>https://secretariadistritald-my.sharepoint.com/:f:/g/personal/kforero_sdmujer_gov_co/IgD0AHfLu0o9TrGJM4bGtFTcAaEDMy1jBPJEk0wkQAV1yZE?e=HZCFAd</t>
  </si>
  <si>
    <t>Con el fin de Implementar 1 estrategia de reconocimiento de la diversidad de las mujeres del Distrito Capital, en el mes de abril, se logró: 
1.	Con el objetivo de desarrollar Plan de Acción para la realización de eventos conmemorativos y actividades para la transformación de imaginarios, estereotipos racistas y de discriminación, para el año 2026 se formuló plan de trabajo y cronograma que proyecta la realización de 29 eventos durante 2026; de estos eventos proyectados durante el mes de abril se avanzó en la gestión, alistamiento, acuerdos con las comunidades y articulación para la realización de 10 de los eventos proyectados, para lo que se realizaron reuniones de concertación con lideres, referentas y comunidad y representantes de mujeres raizales, mueres indígenas, mujeres muiscas Suba y Bosa, ASP, migrantes, festival lesbiarte y trans-incidencias.  
2.	se avanzó en la formulación y actividades para la implementación de 9 metodologías, así: (i)“Taller hablemos de racismo para construir prácticas antirracistas en las entidades”, palabras clave como antirracismo aplicado, sistemas de opresión e interseccionalidad. Posteriormente, se llevó a cabo una prueba piloto con estudiantes de la Licenciatura en Biología de la Universidad Distrital. (ii) taller “Ajustes razonables para garantizar el derecho al trabajo de mujeres en sus diferencias y diversidades, con énfasis en discapacidad”, se realizó la revisión de la metodología y se envió para revisión jurídica. (iii) Se definieron y ajustaron los elementos metodológicos para el desarrollo del taller de enfoque diferencial. (iv) Revisión de la metodología Sensibilización e introducción a la lengua de señas colombiana básico y la cultura sorda, se programaron espacios para la implementación. (v) Enfoque Diferencial poblacional con enfoque en mujeres indígenas en Bogotá se realizó corrección del documento y se entregó una versión ajustada de la metodología. Actualmente, en proceso de revisión y se está a la espera de su validación, se concretó una ruta para la aplicación de la metodología. (vi) ¿Porqué hablamos de enfoque diferencial e interseccionalidad en la ruralidad ajustes a la metodología realizados y se proyectaron espacios para la realización de la prueba piloto. el documento se encuentra en proceso de revisión (vii) Recomendaciones para la atención a mujeres víctimas del conflicto con enfoque de género y diferencial. avance en la construcción de la metodología. que se encuentra en revisión (viii) Taller informativo para la atención a mujeres migrantes en Bogotá. se realizó la revisión de la metodología. Posterior a la aplicación de prueba piloto de  implementación, se realizó evaluación y con base en sus resultados, se proyecta la realización de ajustes y correcciones. (iv) taller “Actividades sexuales pagas: dinámicas y lineamientos de atención a mujeres”. Posterior a la aplicación de prueba piloto de  implementación, se propuso un espacio de evaluación con el fin de continuar fortaleciendo y ajustando el documento 3.	Se llevan a cabo dos actividades de encuentro con 84 mujeres LB, así: (i) Para la reivindicación de su derecho al ocio y el tiempo libre con una salida a Salitre mágico con 64 Mujeres LB, disidentes del género y la sexualidad, con la apropiación del espacio público y la transformación de imaginarios frente a las diversidades sexuales (II) una actividad de visibilización y memoria para conmemorar la visibilidad lésbica con la participación de 20 mujeres LB. un conversatorio de reconocimiento a 5 lesbianas de la ciudad de Bogotá con apuestas sociales, culturales y políticas; así como con muestras artísticas y deportivas y con la realización de un podcast reivindicativo de la memoria de las luchas de las mujeres lesbianas y bisexuales. 4.Se realizó la revisión y generación de aportes técnicos al documento "Nota Concepto Atenea_270326",  con el fin de asegurar que la futura ruta de formación de la Academia Atenea integre un enfoque interseccional.   5.	En el marco de la conmemoración del Día de la Visibilidad Trans,  se lideraron las acciones de coordinación interinstitucional y logística para el desarrollo de la jornada al derecho del Goce y Disfrute en el Parque Salitre Mágico,  orientada a 12 mujeres Trans y sus familiares.  6.	Se brindó acompañamiento técnico para transformar el enfoque tradicional del certamen "Mujer T", priorizando el reconocimiento del activismo, la labor social y las trayectorias comunitarias sobre los criterios estéticos.  7.	Se realizaron dos espacios de esparcimiento y reconocimiento al derecho al descanso y tiempo libre de las mujeres migrantes con la participación de 146 mujeres migrantes así: (i) visita al parque salitre mágico 97 mujeres migrantes (ii) dia de recreación en el parque salitre mágico con 49 mujeres migrantes.  En estos espacios las mujeres tuvieron la oportunidad de disfrutar de todas las atracciones, de fortalecer sus redes de apoyo y reconocer su derecho a la recreación.  8.	Se llevaron a cabo dos espacios dirigidos a mujeres con discapacidad, orientados a promover el acceso a actividades recreativas, el disfrute del tiempo libre y el fortalecimiento de la autonomía, con el objetivo de garantizar espacios de esparcimiento inclusivo que favorezcan la autonomía, la participación y el derecho al ocio de las mujeres con discapacidad.</t>
  </si>
  <si>
    <t>Con el fin de Implementar 1 estrategia de reconocimiento de la diversidad de las mujeres del Distrito Capital, en el periodo acumulado de enero a abril, se logró:
1.	Con el objetivo de desarrollar Plan de Acción para la realización de eventos conmemorativos y actividades para la transformación de imaginarios, estereotipos racistas y de discriminación, para el año 2026 se formuló plan de trabajo y cronograma que proyecta la realización de 29 eventos durante 2026; de estos eventos proyectados durante el mes de abril se avanzó en la gestión, alistamiento, acuerdos con las comunidades y articulación para la realización de 10 de los eventos proyectados, para lo que se realizaron reuniones de concertación con lideres, referentas y comunidad y representantes de mujeres raizales, mueres indígenas, mujeres muiscas Suba y Bosa, ASP, migrantes, festival lesbiarte y trans-incidencias.   2.	se avanzó en la formulación y actividades para la implementación de 9 metodologías, así: (i)“Taller hablemos de racismo para construir prácticas antirracistas en las entidades”, palabras clave como antirracismo aplicado, sistemas de opresión e interseccionalidad. Posteriormente, se llevó a cabo una prueba piloto con estudiantes de la Licenciatura en Biología de la Universidad Distrital. (ii) taller “Ajustes razonables para garantizar el derecho al trabajo de mujeres en sus diferencias y diversidades, con énfasis en discapacidad”, se realizó la revisión de la metodología y se envió para revisión jurídica. (iii) Se definieron y ajustaron los elementos metodológicos para el desarrollo del taller de enfoque diferencial. (iv) Revisión de la metodología Sensibilización e introducción a la lengua de señas colombiana básico y la cultura sorda, se programaron espacios para la implementación. (v) Enfoque Diferencial poblacional con enfoque en mujeres indígenas en Bogotá se realizó corrección del documento y se entregó una versión ajustada de la metodología. Actualmente, en proceso de revisión y se está a la espera de su validación, se concretó una ruta para la aplicación de la metodología. (vi) ¿Porqué hablamos de enfoque diferencial e interseccionalidad en la ruralidad ajustes a la metodología realizados y se proyectaron espacios para la realización de la prueba piloto. el documento se encuentra en proceso de revisión (vii) Recomendaciones para la atención a mujeres víctimas del conflicto con enfoque de género y diferencial. avance en la construcción de la metodología. que se encuentra en revisión (viii) Taller informativo para la atención a mujeres migrantes en Bogotá. se realizó la revisión de la metodología. Posterior a la aplicación de prueba piloto de  implementación, se realizó evaluación y con base en sus resultados, se proyecta la realización de ajustes y correcciones. (iv) taller “Actividades sexuales pagas: dinámicas y lineamientos de atención a mujeres”. Posterior a la aplicación de prueba piloto de  implementación, espacio de evaluación con el fin de continuar fortaleciendo y ajustando el documento  3.	Desarrollo de taller experiencial de foto-pose con mujeres trans,. participaron 17 mujeres Trans de las cuales 14 son Heterosexuales, 2 Pansexuales y 1 Lesbiana.4.	Se realizó el segundo encuentro mensual de mujeres Sordas, en el que se abordaron diferentes puntos de interés para ellas, relacionados con lo ofertado por la DED. 5.	recorrido  territorial junto a gestoras territoriales de casa de todas, para la oferta de los servicios de la estrategias, en el cual se abordaron 21 establecimientos, donde se abordaron 41 mujeres Migrantes  7.	Se realiza asistencia técnica a la dirección de talento humano de la Subred Integrada de Salud Sur Occidente, para la creación del comité de género, inclusión y no discriminación de la entidad, con la participación de 3 funcionarios.   8.	Se implementó la jornada de trasnversalización en articulación con la Fundación GAAT y la Estrategia de Autonomía Económica de la SDMujer, La actividad estuvo dirigida a 21 personas servidoras públicas y contratistas de la Secretaría Distrital de la Mujer (SDMujer).9. Se llevan a cabo dos actividades de encuentro con 84 mujeres LB, así: (i) Para la reivindicación de su derecho al ocio y el tiempo libre con una salida a Salitre mágico con 64 Mujeres LB, disidentes del género y la sexualidad, con la apropiación del espacio público y la transformación de imaginarios frente a las diversidades sexuales (II) una actividad de visibilización y memoria para conmemorar la visibilidad lésbica con la participación de 20 mujeres LB. 10. Desarrollo de la jornada al derecho del Goce y Disfrute en el Parque Salitre Mágico,  orientada a 12 mujeres Trans y sus familiares.   11. Acompañamiento técnico para transformar el enfoque tradicional del certamen "Mujer T", priorizando el reconocimiento del activismo, la labor social y las trayectorias comunitarias sobre los criterios estéticos.  12. Se realizaron dos espacios de esparcimiento y reconocimiento al derecho al descanso y tiempo libre de las mujeres migrantes con la participación de 146 mujeres migrantes así: (i) visita al parque salitre mágico 97 mujeres migrantes (ii) Día de recreación en el parque salitre mágico con 49 mujeres migrantes. 13. Se llevaron a cabo dos espacios dirigidos a mujeres con discapacidad, orientados a promover el acceso a actividades recreativas, el disfrute del tiempo libre y el fortalecimiento de la autonomía, con el objetivo de garantizar espacios de esparcimiento inclusivo que favorezcan la autonomía, la participación y el derecho al ocio de las mujeres con discapacidad</t>
  </si>
  <si>
    <t>Para el periodo acumulado de enero a abril, con el objetivo de dar cumplimiento a la meta plan de Desarrollo ¨Implementar 1 estrategia de transformación cultural  se ha  avanzando en la realización de Asistencia Técnica para la incorporación del enfoque diferencial a los sectores de la Administración Distrital e implementando acciones para el reconocimiento de la diversidad de las mujeres, así:   1.	Se trabajó en el documento herramienta: “Metodología para taller colaborativo y reconocimiento de las particularidades de las mujeres palenqueras que habitan en Bogotá¨, metodología que será utilizada para actividades de transversalización con enfoque palenquero que se desarrollaran con sectores públicos o privados.  2.	 Podcast: se realizó acompañamiento a la comunidad palenquera en la revisión de los capítulos 4 y 5(Rituales fúnebres y cuidados comunitarios)- en los cuales se realizaron aportes que dan cuenta de la cosmovisión palenquera, posteriormente la referente palenquera envió vía correo a la estudiante líder del Podcast del semillero Somalá del Politécnico Grancolombiano, los documentos trabajados con la comunidad, para incorporar los ajustes a las escaletas de los capítulos 4 y 5. 3.	 3. Se avanzó con la realización de seis 6 espacios de transversalización, con la participación de 171 participantes 4.	CURSO LENGUA DE SEÑAS: Finalización del curso para formadoras de las manzanas de cuidado, incluyendo la verificación de objetivos alcanzados y entrega de resultados, 22 participantes certificadas aprobaron satisfactoriamente el 1 Nivel   5.	Se dio inicio a dos cursos de Lenguaje de Señas Colombiano (uno virtual y uno presencial) con 92 profesionales inscritas, así: (i) Curso virtual del segundo grupo de Nivel 1 dirigidas a un equipo de 70 profesionales de Duplas Psicojurídicas de la Dirección del Sistema Distrital de Cuidado (manzanas de cuidado) . (ii) Iniciaron las sesiones presenciales del Nivel 2 en la Casa LGBTI Sebastián Romero dirigido a 22 formadoras de la manzana del cuidado.  6.	SERVICIOS DE INTERPRETACIÓN: se prestaron 52  servicios de interpretación de lengua de señas solicitados por la DED, por los CIOM de Tunjuelito, San Cristobal, Ciudad Bolívar, Engativá y Bosa. Manzana del Cuidado de Tunjuelito y Usaquén, subsecretaria/ Consejo consultivo CCM, URI Bosa y casa de justicia de San Cristobal, oficina de prensa de la SdMujer y  Sesión ordinaria de la Mesa Coordinadora – CCMB  7. Con el objetivo de desarrollar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para el año 2026 se formuló plan de trabajo y cronograma que proyecta la realización de 29 eventos durante 2026; de estos eventos proyectados durante el periodo acumulado se avanzó en la gestión, alistamiento, acuerdos con las comunidades y articulación para la realización de 10 de los eventos proyectados, para lo que se realizaron reuniones de concertación con lideres, referentas y comunidad y representantes de mujeres raizales, mueres indígenas, mujeres muiscas Suba y Bosa, ASP, migrantes, festival lesbiarte y trans-incidencias.  8.	se avanzó en la formulación y actividades para la implementación de 9 metodologías, así: (i)“Taller hablemos de racismo para construir prácticas antirracistas en las entidades”, palabras clave como antirracismo aplicado, sistemas de opresión e interseccionalidad.. (ii) taller “Ajustes razonables para garantizar el derecho al trabajo de mujeres en sus diferencias y diversidades, con énfasis en discapacidad”, (iii) Se definieron y ajustaron los elementos metodológicos para el desarrollo del taller de enfoque diferencial. (iv) Revisión de la metodología Sensibilización e introducción a la lengua de señas colombiana básico y la cultura sorda (v) Enfoque Diferencial poblacional con enfoque en mujeres indígenas en Bogotá (vi) ¿Porqué hablamos de enfoque diferencial e interseccionalidad en la ruralidad. (vii) Recomendaciones para la atención a mujeres víctimas del conflicto con enfoque de género y diferencial. (viii) Taller informativo para la atención a mujeres migrantes en Bogotá (iv) taller “Actividades sexuales pagas: dinámicas y lineamientos de atención a mujeres”.  9.	Desarrollo de taller experiencial de foto-pose con mujeres trans,. participaron 17 mujeres Trans de las cuales 14 son Heterosexuales, 2 Pansexuales y 1 Lesbiana. 10.	Se realizó el segundo encuentro mensual de mujeres Sordas, en el que se abordaron diferentes puntos de interés para ellas, relacionados con lo ofertado por la DED.  11. Apoyo en recorrido territorial junto a gestoras territoriales de casa de todas, para la oferta de los servicios de la estrategias, en el cual se abordaron 21 establecimientos, donde se abordaron 41 mujeres Migrantes a quienes se les brindo información sobre las estrategias de la DED y rutas Rutas de VBG, Regularización y apoyo psicoemocional, brindándoles las rutas respectivas y agendamientos para su atención. 12. Se realiza asistencia técnica a la dirección de talento humano de la Subred Integrada de Salud Sur Occidente, para la creación del comité de género, inclusión y no discriminación de la entidad, con la participación de 3 funcionarios.   13.	Se implementó la jornada de trasnversalización en articulación con la Fundación GAAT y la Estrategia de Autonomía Económica de la SDMujer, abordando de manera central el Sistema Sexo–Género–Orientación Sexual como herramienta conceptual para comprender la diversidad de identidades y expresiones de género. La actividad estuvo dirigida a 21 personas servidoras públicas y contratistas de la Secretaría Distrital de la Mujer (SDMujer). 14. Se llevan a cabo dos actividades de encuentro con 84 mujeres LB, así: (i) Para la reivindicación de su derecho al ocio y el tiempo libre con una salida a Salitre mágico con 64 Mujeres LB, disidentes del género y la sexualidad, con la apropiación del espacio público y la transformación de imaginarios frente a las diversidades sexuales (II) una actividad de visibilización y memoria para conmemorar la visibilidad lésbica con la participación de 20 mujeres LB. 15. Desarrollo de la jornada al derecho del Goce y Disfrute en el Parque Salitre Mágico,  orientada a 12 mujeres Trans y sus familiares.  11. Acompañamiento técnico para transformar el enfoque tradicional del certamen "Mujer T", priorizando el reconocimiento del activismo, la labor social y las trayectorias comunitarias sobre los criterios estéticos.  16. Se realizaron dos espacios de esparcimiento y reconocimiento al derecho al descanso y tiempo libre de las mujeres migrantes con la participación de 146 mujeres migrantes así: (i) visita al parque salitre mágico 97 mujeres migrantes (ii) dia de recreación en el parque salitre mágico con 49 mujeres migrantes.    17. Se llevaron a cabo dos espacios dirigidos a mujeres con discapacidad, orientados a promover el acceso a actividades recreativas, el disfrute del tiempo libre y el fortalecimiento de la autonomía, con el objetivo de garantizar espacios de esparcimiento inclusivo que favorezcan la autonomía, la participación y el derecho al ocio de las mujeres con discapacidad</t>
  </si>
  <si>
    <t xml:space="preserve">•	Para el mes de abril , con el objetivo de dar cumplimiento a la meta plan de Desarrollo ¨Implementar 1 estrategia de transformación cultural  se ha  avanzando en la realización de Asistencia Técnica para la incorporación del enfoque diferencial a los sectores de la Administración Distrital e implementando acciones para el reconocimiento de la diversidad de las mujeres, así:
•	Se avanzó con la realización de cuatro 4 espacios de transversalización, con la participación de 81 participantes, así: (i) Orientaciones y mecanismos para la incorporación, implementación y apropiación del enfoque antirracista: dirigido a 22 estudiantes de la Licenciatura en Biología de la Universidad Distrital. (ii) Espacio para 20 funcionarios y funcionarias de la Casa de Igualdad de Oportunidades- Santa fe para fortalecer las capacidades de las y los servidores públicos, para orientar procesos de regularización migratoria y brindar una atención basada en el respeto, la no discriminación y la prevención de la xenofobia, incorporando un enfoque de género, diferencial y de derechos humanos. (iii) Transversalización de enfoque diferencial y ASP con Universidad Distrital 10 participantes.  (iv)  Se desarrolló la jornada de transferencia de conocimiento con profesionales y gestores de la Secretaría Distrital de Salud (PAPSIVI), con la participación de 29 personas, dentro de ellas 13 mujeres víctimas del conflicto armado.
•	CURSO LENGUA DE SEÑAS: Se dio inicio a dos cursos de Lenguaje de Señas Colombiano (uno virtual y uno presencial) con 92 profesionales inscritas, así: (i) Se iniciaron las clases virtuales del segundo grupo de Nivel 1 dirigidas a un equipo de 70 profesionales de Duplas Psicojurídicas de la Dirección del Sistema Distrital de Cuidado (manzanas de cuidado) (ii) Iniciaron las sesiones presenciales del Nivel 2 en la Casa LGBTI Sebastián Romero dirigido a 22 formadoras de la manzana del cuidado.  •	SERVICIOS DE INTERPRETACIÓN: se prestaron 11 servicios de interpretación de lengua de señas así: 9 servicios solicitados por la DED, 1 servicio solicitado por prensa de la SdMujer y 1 servicio para la Sesión ordinaria de la Mesa Coordinadora – CCMB •	PROTOCOLO PARA LA PRESTACIÓN DEL SERVICIO DE LENGUA DE SEÑAS: Se avanzó en la construcción de la metodología, logrando: identificar el proceso más adecuado y resolver dudas relacionadas con su construcción. Actualmente, el documento se encuentra en control de cambios y ha sido trabajado de manera progresiva.
•	Podcast: se realizó acompañamiento a la comunidad palenquera en la revisión de los capítulos 4 y 5(Rituales fúnebres y cuidados comunitarios)- en los cuales se realizaron aportes que dan cuenta de la cosmovisión palenquera, posteriormente la referente palenquera envió vía correo a  la estudiante líder del Podcast del semillero Somalá del Politécnico Grancolombiano, los documentos trabajados con la comunidad, para incorporar los ajustes a las escaletas de los capítulos 4 y 5.
•	Lineamiento: se realizó un (1) espacio presencial con la comunidad palenquera, tuvo como fin avanzar en la construcción de los 10 conceptos específicos la comunidad palenquera como aporte al lineamiento con enfoque palenquero; se implementó una metodología que permitió recoger insumos para consolidar y finalizar este capítulo.
•	Con el objetivo de desarrollar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para el año 2026 se formuló plan de trabajo y cronograma que proyecta la realización de 29 eventos durante 2026; de estos eventos proyectados durante el mes de abril se avanzó en la gestión, alistamiento, acuerdos con las comunidades y articulación para la realización de 10 de los eventos proyectados, para lo que se realizaron reuniones de concertación con lideres, referentas y comunidad y representantes de mujeres raizales, mueres indígenas, mujeres muiscas Suba y Bosa, ASP, migrantes, festival lesbiarte y trans-incidencias.  
•	se avanzó en la formulación y actividades para la implementación de 9 metodologías, así: (i)“Taller hablemos de racismo para construir prácticas antirracistas en las entidades”, palabras clave como antirracismo aplicado, sistemas de opresión e interseccionalidad. (ii) taller “Ajustes razonables para garantizar el derecho al trabajo de mujeres en sus diferencias y diversidades, con énfasis en discapacidad” (iii) Se definieron y ajustaron los elementos metodológicos para el desarrollo del taller de enfoque diferencial. (iv) Revisión de la metodología Sensibilización e introducción a la lengua de señas colombiana básico y la cultura sorda (v) Enfoque Diferencial poblacional con enfoque en mujeres indígenas en Bogotá. (vi) ¿Por qué hablamos de enfoque diferencial e interseccionalidad en la ruralidad ajustes a la metodología realizados y se proyectaron espacios para la realización de la prueba piloto? (vii) Recomendaciones para la atención a mujeres víctimas del conflicto con enfoque de género y diferencial. (viii) Taller informativo para la atención a mujeres migrantes en Bogotá. (iv) taller “Actividades sexuales pagas: dinámicas y lineamientos de atención a mujeres”. 
•	Se llevan a cabo dos actividades de encuentro con 84 mujeres LB, así: (i) Para la reivindicación de su derecho al ocio y el tiempo libre con una salida a Salitre mágico con 64 Mujeres LB, disidentes del género y la sexualidad, con la apropiación del espacio público y la transformación de imaginarios frente a las diversidades sexuales (ii) una actividad de visibilización y memoria para conmemorar la visibilidad lésbica con la participación de 20 mujeres LB. un conversatorio de reconocimiento a 5 lesbianas de la ciudad de Bogotá con apuestas sociales, culturales y políticas; 
•	Acciones de coordinación interinstitucional y logística para el desarrollo de la jornada al derecho del Goce y Disfrute en el Parque Salitre Mágico,  orientada a 12 mujeres Trans y sus familiares.  
•	Se brindó acompañamiento técnico para transformar el enfoque tradicional del certamen "Mujer T", priorizando el reconocimiento del activismo, la labor social y las trayectorias comunitarias sobre los criterios estéticos.  
•	Se realizaron dos espacios de esparcimiento y reconocimiento al derecho al descanso y tiempo libre de las mujeres migrantes con la participación de 146 mujeres migrantes así: (i) visita al parque salitre mágico 97 mujeres migrantes (ii) dia de recreación en el parque salitre mágico con 49 mujeres migrantes.   •	Se llevaron a cabo dos espacios dirigidos a mujeres con discapacidad, orientados a promover el acceso a actividades recreativas, el disfrute del tiempo libre y el fortalecimiento de la autonomía, con el objetivo de garantizar espacios de esparcimiento inclusivo que favorezcan la autonomía. </t>
  </si>
  <si>
    <t xml:space="preserve">Para dar cumplimiento a la meta plan de ¨Desarrollar 4 estrategias de empoderamiento se ha avanzado a través de los siguientes componentes de la estrategia, para el mes de abril, así: 
1.	CURSOS VIRTUALES: i) Curso disponible en la plataforma virtual de la SdMujer: ¨Observo, Identifico y Protejo¨ para el que se certificaron 365 personas (ii) TEJIENDO REDES: Se cuenta con 29 personas inscritas para Tejiendo redes comunidad y 21 personas inscritas para Tejiendo Redes servidores. 
2.	CUALIFICACIÓN EQUIPOS PROFESIONALES: Se realizaron tres espacios de transferencia metodológica y de conocimientos en capacidades psicoemocionales a 63 funcionarias y funcionarios públicos, así: (i) 15 profesionales del equipo Transformaciones culturales Sd Mujer; CIOM Santafé.(ii) 29 profesionales del equipo PAPSIVI Secretaria de Salud; Casa Gitana. (iii) 19 profesionales del equipo rural subred sur Secretaria de Salud; Casa de la cultura Tunjuelito
3.	Con el objetivo de Implementar la estrategia de acciones afirmativas para el empoderamiento de las mujeres, se avanzó con la realización de: cuatro 4 Jornadas Significativas con la participación de 16 Jóvenes Casa de la Juventud Usme y 15 jóvenes Casa de Protección Barrios Unidos, 15 mujeres indígenas víctimas Emberá, 15 mujeres en ASP estudio Web – Cam Teusaquillo y 9 mujeres adultas Casa de la Juventud Usme 
4.	Apertura e inicio de 1 Escuela AMARTE con la inscripción de 38 mujeres adultas de la UNAD.  Y 7 Espacios de Conexión Emocional ECE, con la participación de 160 mujeres, realizados así: (i, ii, iii) 3 ECE con 64 Mujeres Migrantes y Refugiadas, (iv) 1 ECE con 14 Mujeres Campesinas y rurales (v) 1 ECE con 45 Mujeres Jóvenes (vi) 1 ECE con 22 Mujeres privadas de la libertad Jóvenes, realizado en la cárcel distrital de barones y anexo de mujeres de Bogotá, localidad San Cristobal (vii) 1 ECE con 15 Mujeres adultas y mayoras. 
5.	ICFES: Durante el mes de abril se realiza proceso contractual y firma contrato DE PRESTACIÓN DE SERVICIOS No. 926 de 2026 CELEBRADO ENTRE LA SECRETARÍA DISTRITAL DE LA MUJER Y MINDSIT S.A.S. con objeto: poyar la estrategia de Educación Flexible de la Dirección de Enfoque Diferencial en el desarrollo y articulación de las diferentes actividades que se requieran en el marco de la presentación del Examen de Estado de la Educación Media, SABER 11 por parte de un grupo de mujeres en su diversidad. Adicionalmente se terminó la revisión documental de las 474 mujeres que se presentaron interesadas en este patrocinio logrando la confirmación de preinscripción de 200 mujeres en sus diferencias y diversidades.
6.	se realizó la tercera Mesa Distrital de Cuidado Menstrual Distrital del año 2026 y de acuerdo con la planeación, se avanzó con: RECORRIDOS: Se realizó un recorrido en la localidad de Puente Aranda (Canal Comuneros) durante el recorrido se realizó el abordaje por parte de la SdMujer a 11 personas menstruantes en habitabilidad de calle con pedagogía EMAA y CUALIFICACIÓN EQUIPOS: 2 espacios para la cualificación de equipos, transferencia metodológica y de conocimientos en educación menstrual, dirigidos a 30 profesionales, así: (i) un espacio virtual teams de cualificación a un equipo de 12 Profesionales y contratistas del Instituto de Protección y bienestar Animal. (ii) EMAA realizado en articulación con la Secretaría Distrital de Integración Social (SDIS) participaron 18 profesionales.
7.	EMAA: Para el mes de abril con el objetivo de Realizar Espacios de Educación Menstrual para el Autocuidado y el Autoconocimiento EMAA, se realizaron diez 10 espacios EMAA con la participación de 193  mujeres, así: (i) un espacio pedagógico EMAA con 20 mujeres privadas de la libertad Cárcel Distrital, localidad San Cristóbal (ii) un espacio pedagógico EMAA con 20 adolescentes IDIPRON UPI Perdomo, localidad Ciudad Bolívar. (iii) un espacio pedagógico EMAA con 19 adolescentes Fundación Cares; localidad Mártires (iv) un espacio pedagógico EMAA con 16 mujeres privadas de la libertad Cárcel Distrital, localidad San Cristóbal (v) un espacio pedagógico EMAA con 18 adolescentes y jóvenes IDIPRON UPI Santa Lucía, localidad Rafael Uribe (vi) un espacio pedagógico EMAA con 22 jóvenes, IDIPRON Conservatorio, localidad Mártires (vii) un espacio pedagógico EMAA con 36 jóvenes IDIPRON UPI Perdomo, localidad Ciudad Bolívar. (viii) tres espacios EMAA con 42 mujeres adultas y mayoras.  </t>
  </si>
  <si>
    <t>Para dar cumplimiento a la meta plan de ¨Desarrollar 4 estrategias de empoderamiento  se ha avanzado a través de los siguientes componentes de la estrategia, para el periodo acumulado de enero a abril  así: 1.	CURSOS VIRTUALES: cursos disponible en la plataforma virtual de la SdMujer: ¨Observo, Identifico y Protejo¨ para el periodo acumulado se certificaron 379 personas. (ii) TEJIENDO REDES: Se cuenta con 29 personas inscritas para Tejiendo redes comunidad y 21 personas inscritas para Tejiendo Redes servidores para dar inicio en mes de mayo.
2.	CUALIFICACIÓN EQUIPOS PROFESIONALES: Se realizaron siete espacios de transferencia metodológica y de conocimientos en Empoderamiento y capacidades psicoemocionales a 123 funcionarias y funcionarios públicos, así: (i) Transferencia en empoderamiento: equipo de profesionales psicosociales Sub Red de Salud Occidente CAPS Betania 34 Profesionales (ii) Transferencia en empoderamiento 3 docentes colegio Ciudadela Educativa Bosa  (iii) trasferencia capacidades psico emocionales: a 14 profesionales UTA de la comisión intersectorial de flujos migratorios mixtos (iv) transferencia empoderamiento a 9 profesionales psicosociales RECA. (v) trasferencia capacidades psico emocionales: 15 profesionales del equipo Transformaciones culturales SdMujer; CIOM Santafé (vi) trasferencia capacidades psico emocionales: 29 profesionales del equipo PAPSIVI secretaria de Salud (vii) trasferencia capacidades psico emocionales:19 profesionales del equipo rural subred sur secretaria de Salud. 
3.	Se realizaron 18 Jornadas Significativas con la participación de 371 mujeres así: 82 jóvenes de la Universidad Minuto de Dios, 71 mujeres en ASP, 15 mujeres en ASP estudio Web – Cam Teusaquillo, 38 indígenas emberá víctimas del conflicto, 32 niñas del colegio ciudadela educativa BOSA, 74 mujeres adultas en sus diferencias y diversidades, 19 mujeres migrantes, 25 Jóvenes y adultas Casa de la Juventud Usme y 15 jóvenes Casa de Protección Barrios Unidos. 
4.	Se realizó un encuentro intergeneracional con la participación de 59 mujeres, en el salón comunal de Modelia. 
5.	Se realizó cierre de las 5 Escuelas AMARTE con la certificación de 134 mujeres y  se inició la sexta Escuela AMARTE con la inscripción y participación de 38 mujeres adultas de la UNAD.  
6. Se realizan 16 Espacios de Conexión Emocional ECE, con la participación de 381 mujeres, realizados con la participación de: 32 mujeres indígenas emberá víctimas UPI la Florida, 23 víctimas del conflicto parque la hoja Puente Aranda, 44 mujeres campesinas y rurales,  35 mujeres en sus diferencias y diversidad, 25 Mujeres Trans en ASP y  madres Trans, del barrio Santa Fe, 25 mujeres primer espacio de co – construcción en el marco del mural del 8m, con mujeres en sus diferencias y diversidad, 108  Mujeres migrantes, refugiadas y retornadas, 7 mujeres mayoras, 45 Mujeres Jóvenes, 22 Mujeres privadas de la libertad Jóvenes, realizado en la cárcel distrital de barones y anexo de mujeres de Bogotá y 15 Mujeres adultas y mayoras.
6. ICFES: se realiza proceso contractual y firma contrato DE PRESTACIÓN DE SERVICIOS No. 926 de 2026 CELEBRADO ENTRE LA SECRETARÍA DISTRITAL DE LA MUJER Y MINDSIT S.A.S. con objeto: poyar la estrategia de Educación Flexible de la Dirección de Enfoque Diferencial en el desarrollo y articulación de las diferentes actividades que se requieran en el marco de la presentación del Examen de Estado de la Educación Media, SABER 11 por parte de un grupo de mujeres en su diversidad. Adicionalmente se terminó la revisión documental de las 474 mujeres que se presentaron interesadas en este patrocinio logrando la confirmación de preinscripción de 200 mujeres en sus diferencias y diversidades 
7. CASA DE TODAS: Se llevan a cabo 3 sesiones del Plan emprendedoras - Curso manicure de forma articulada entre la estrategia Casa de todas y Masglo academia.
8. JORNADAS POR LA DIGNIDAD MENSTRUAL: Se realizó una jornada en el Parque tercer milenio- Localidad Santafé, se atienden por parte de la SdMUJER 13 mujeres.  
9. RECORRIDOS: Se realizaron dos 2 recorridos, abordando 25 mujeres habitantes de calle o en riesgo de estarlo, así: (i) localidad de Suba o se realizó el abordaje a 14 personas menstruantes (ii) localidad de Puente Aranda (Canal Comuneros) durante el recorrido se realizó el abordaje por parte de la SdMujer a 11 personas menstruantes en habitabilidad de calle 
10. EMAA: Espacios de Educación Menstrual para el Autocuidado y el Autoconocimiento EMAA, se realizaron once 11 espacios EMAA con la participación de 223 mujeres, así: (i) EMAA con 20 mujeres privadas de la libertad Cárcel Distrital, localidad San Cristóbal (ii) EMAA con 20 adolescentes IDIPRON UPI Perdomo, localidad Ciudad Bolívar. (iii) EMAA con 19 adolescentes Fundación Cares; localidad Mártires (iv) EMAA con 16 mujeres privadas de la libertad Cárcel Distrital, localidad San Cristóbal (v) EMAA con 18 adolescentes y jóvenes IDIPRON UPI Santa Lucía, localidad Rafael Uribe (vi)  EMAA con 22 jóvenes, IDIPRON Conservatorio, localidad Mártires (vii) EMAA con 36 jóvenes IDIPRON UPI Perdomo, localidad Ciudad Bolívar. (viii) tres espacios EMAA con 42 mujeres adultas y mayoras. (iv) EMMA con 30 jóvenes de IDIPRON UPI la 32 Localidad de Puente Aranda.
11. Realización de siete 7 espacios de cualificación de equipos dirigidos a 109 profesionales, así: (i) Cualificación al equipo de la secretaria de salud de la zona rural con 17 participantes. (ii) En articulación con la Secretaría Distrital del Hábitat, espacio virtual, con la participación de 32 profesionales. (iii) 13 Profesionales contratistas de IDIPRON componente de salud (iv) 6 profesionales de la estrategia casa de todas (v) 11 profesionales de territorio UAESP. (vi) un espacio virtual teams de cualificación a un equipo de 12 Profesionales y contratistas del Instituto de Protección y bienestar Animal. (vii) EMAA realizado en articulación con la Secretaría Distrital de Integración Social (SDIS) participaron 18 profesionales.</t>
  </si>
  <si>
    <t>https://secretariadistritald-my.sharepoint.com/:f:/g/personal/kforero_sdmujer_gov_co/IgA5UjJNWLpmQ61NXLAWPru1ASqAYR0EGblHot4lKVCsZ04?e=QrY4FO</t>
  </si>
  <si>
    <t>https://secretariadistritald-my.sharepoint.com/:f:/g/personal/kforero_sdmujer_gov_co/IgB4VFMlmM68Rqu_4EvXqnWdAaKEIZsZzw3Wc2DOJ8zFWOY?e=e4iluO</t>
  </si>
  <si>
    <t>En el mes de mayo con el objetivo de Implementar la estrategia de acciones afirmativas para el empoderamiento de las mujeres, se avanzó con la realización de17 jornadas significativas con 3 niñas, 222 adolescentes estudiantes y 50 mujeres jóvenes y adultas, jornadas realizadas en el en Colegio IED La Aurora, localidad de Usme sobre empoderamiento y amor romántico, estereotipos y roles de género</t>
  </si>
  <si>
    <t xml:space="preserve">En mayo con el objetivo de Implementar la estrategia de acciones afirmativas para el fortalecimiento de capacidades psicoemocionales: 
•	Se dio por finalizada 1 Escuela AMARTE con la certificación de 15 mujeres adultas de la UNAD de las 56 participantes 
•	Se realizaron 4 espacios de Conexión Emocional ECE, con la participación de 81 mujeres, realizados así: (i y ii) 2 ECE con 52 Mujeres Migrantes y Refugiadas en el Centro Intégrate Kennedy. (iii) 1 ECE con 13 Mujeres privadas de la libertad en la cárcel Distrital anexo mujeres (iv) 1 ECE con 16 Mujeres en ASP Web Cam MMG Sede 1. </t>
  </si>
  <si>
    <t xml:space="preserve">En el mes de mayo con el objetivo de Implementar la estrategia de Educación Flexible, se avanzó con: 
UNIVERSIDAD PEDAGOGICA:  Se realizan aportes técnicos al MoU con la universidad, se envía a revisión jurídica de la secretaria, con el fin de implementar el modelo de educación flexible de la universidad pedagógica en un grupo poblacional con el que trabaja la DED. 
EAN: Se establece conversación con la EAN en la que se revisa la posibilidad de ofrecer becas del 50%, que tiene la Universidad y realizar cursos entre otras, para lo que se propone firmar un acuerdo de voluntades y se realiza formación de enfoque diferencial en educación a las IES que pertenecen al sello en igualdad. 
MinSid: Se realiza reunión para ajustar la metodología para usar en adelante para la preparación de la prueba saber 11 y se acompaña el primer simulacro del operador realizado el 30 de Mayo para las mujeres seleccionadas. </t>
  </si>
  <si>
    <t>Para el mes de mayo con el objetivo de Realizar Espacios de Educación Menstrual para el Autocuidado y el Autoconocimiento EMAA, se realizaron Seis (6) espacios con la participación de 130 mujeres, así: 
(i)	EMAA en la Universidad Nacional de Colombia dirigido a 45 jóvenes
(ii)	EMAA en el Barrio el Tesoro Fundación Canita de amor y Paz, dirigido a 7 mujeres jóvenes migrantes
(iii)	EMAA en la Vereda QuibaAlta , dirigido a 18 mujeres rurales
(iv)	Dos EMAA con la participación de 45 aprendices SENA 
(v)	EMAA con la participación de 15 mujeres en ASP en el estudio WEB-CAM-MMG</t>
  </si>
  <si>
    <t>para el mes de mayo se realizaron 5 espacios de asistencia técnica a 5 sectores del Distrito  con la participación de 296 profesionales, así: 
1.	Sector Gestión Pública: Taller “Hablemos de racismo para construir prácticas antirracistas en las entidades” para sensibilizar sobre las manifestaciones del racismo en los contextos institucionales y promover acciones que fortalezcan una atención con enfoque diferencial étnico e interseccional. 145 profesionales de distintos sectores. 
2.	Sector Integración Social: - Sensibilización sobre la PPMyEG (reflexión sobre los derechos de las mujeres, línea de tiempo de la política, mesas de trabajo por derechos priorizados y socialización de oferta de servicios de la SDMujer en la localidad) con 100 personas participantes entre  profesionales del equipo de la Subdirección para la Discapacidad de la SDIS y mayores usuarias del Centro Día Sierra Morena de la localidad de Ciudad Bolívar. - Sensibilización sobre la PPMyEG (enfoque, objetivos, derechos y productos)  
3.	Sector Educación: Sensibilización segunda sesión de la Mesa Interuniversitaria "Sello en Igualdad" sobre “Enfoque diferencial en entornos universitarios”, cuyo objetivo fue fortalecer capacidades administrativas, pedagógicas y organizacionales de las instituciones de educación superior participantes de la Mesa, espacio de reflexión orientado a promover la garantía del derecho de las mujeres, en sus diferencias y diversidad, a una educación superior con equidad con la participación de 11 profesionales de Talento Humano de Instituciones de Educación Superior.
4.	Sector Salud: Sensibilización sobre enfoque poblacional - diferencial en el marco de la PPMyEG a servidoras, servidores y personas colaboradoras de la Secretaría Distrital de Salud, cuyo objetivo fue aportar elementos conceptuales y prácticos que permitan la comprensión y aplicación del enfoque poblacional - diferencial para la garantía de los derechos de las mujeres en sus diferencias y diversidad. 23 mujeres y 3 hombres
5.	Sector Hábitat: Sensibilización sobre transversalización de los enfoques de derechos humanos de las mujeres, de género y poblacional - diferencial con la Empresa de Renovación y Desarrollo Urbano de Bogotá - RenoBo, para aportar elementos para su comprensión y aplicación. 15 profesionales de la  Empresa de Renovación y Desarrollo Urbano - RENOBO
Adicionalmente, se realizó revisión documental y aportes desde el enfoque diferencial poblacional a tres documentos: (i) Sector Integración Social: segunda versión del documento “Diagnóstico fase de agenda pública de la Política Pública de Habitabilidad en Calle” (ii) Sector de Planeación: Lineamiento_Informe Res 2210_Revisión DED 04.05 2026. y al Informe Ejecución Actividades Art. 18 PDDD Asistencia técnica para la transversalización del Enfoque de Género-DDDP SDMujer. (iii) Sector Hábitat: Propuesta de Curso de formación: Gestión Social con enfoques de género, derechos humanos de las mujeres y poblacional-diferencial.</t>
  </si>
  <si>
    <t>En mayo con el objetivo de sistematizar y organizar una caja de herramientas, se avanzó con: 
1.	Se realizaron ajustes metodológicos y se incorporaron anexos al taller colaborativo de reconocimiento de las particularidades de las mujeres palenqueras que habitan en Bogotá, con el propósito de fortalecer la transversalización del enfoque diferencial palenquero. La propuesta ajustada fue remitida a la líder del componente de Diversidad para las Mujeres para su revisión. Posteriormente, el 26 de mayo, se llevó a cabo una reunión de trabajo para revisar conjuntamente la metodología del taller de sensibilización sobre los usos, costumbres y cultura de las mujeres y la comunidad palenquera, espacio en el que se analizaron la estructura general de la actividad y las observaciones relacionadas con la incorporación del enfoque diferencial y la pertinencia de los contenidos propuestos
2.	Directorio digital de mujeres palenqueras, se realizó una (1) reunión para establecer la articulación entre la Secretaría Distrital de la Mujer y el Politécnico Grancolombiano para el desarrollo de un directorio de emprendimientos de mujeres palenqueras, definiendo roles, metodología, fases de trabajo y acciones concretas para la construcción de marca y estrategia de comunicación.
3.	Se realizó una (1) reunión líder del semillero Somalá del Politécnico Grancolombiano para los ajustes finales a las escaletas de los 5 capítulos en la carpeta drive y establecer acuerdos para las fases siguientes.</t>
  </si>
  <si>
    <t>En mayo: 
1.	CURSO LENGUA DE SEÑAS: Se dio por finalizada el curso del Taller de Acercamiento a la Lengua de Señas Colombiana (LSC), Nivel 1, con 70 profesionales de duplas psicojurídicas y se dio continuidad al cronograma establecido mediante la ejecución presencial de las tres sesiones programadas, las cuales se llevaron a cabo los lunes en las instalaciones de la Casa LGBTI Sebastián Romero con 22 formadoras de la manzana del cuidado
2.	SERVICIOS DE INTERPRETACIÓN: se prestaron 21 servicios de interpretación de lengua de señas así: 11 servicios solicitados por la DED, 1 Subsecretaria del cuidado y políticas de igualdad (SESIÓN ORDINARIA DE LA MESA COORDINADORA – CCMB) 1 Atención casa de justicia 1 CURSO CENTRO DE INCLUSIÓN DIGITAL (CID) 2 Fortalecimiento de Capacidades y Oportunidades 5 CIOM Atención psicosocial y sociojurídica</t>
  </si>
  <si>
    <t xml:space="preserve">Durante el mes de mayo con el fin de construir fichas metodológicas para la realización de actividades de capacitación y sensibilización sobre el enfoque diferencial, y de acuerdo con el plan de acción formulado para el cumplimiento de la tarea, se proyecta la elaboración y realización de pilotos de prueba para 13 fichas metodológicas. De estas fichas,  durante el mes de mayo se avanzó con la aplicación de pilotos y se cuenta con documentos formulados para control legal, aprobación e implementación de 6 guías o documentos metodológicos y 3 documentos se encuentran en etapa de formulación y revisión inicial. </t>
  </si>
  <si>
    <t xml:space="preserve">En el mes de mayo, con el objetivo de Implementar plan de trabajo para la realización de espacios, actividades y eventos orientados al reconocimiento y garantía de los derechos de las mujeres Lesbianas, bisexuales y trans, se avanza con:
1.	se hace acompañamiento y seguimiento a las 25 mujeres LB y 7 mujeres Trans, inscritas para el proceso de las pruebas SABER11-ICFES 2026 y se invita al evento de bienvenida, el cual se realizó en la Universidad Libre y en el cual se indica a las mujeres las fases del proceso y el acompañamiento que tendrán hasta el día de la presentación de la prueba.
2.	Se lleva cabo un espacio de sensibilización sobre orientaciones sexuales e identidades de género y prevención de la discriminación y el prejuicio, con 9 mujeres que hacen parte de la asociación de futbol femenino, quienes muchas veces son estigmatizadas y sufren discriminación por su gusto por el deporte, así como se presentan microviolencias al interior de los equipos y clubes.
3.	Se elaboró y remitió concepto técnico frente al Proyecto de Acuerdo No. 399 de 2026, “Por medio del cual se dictan lineamientos para la formulación del Programa Distrital de Zonas Tranqui Barriales, orientado al fortalecimiento de la convivencia, la seguridad comunitaria y el bienestar barrial en Bogotá D.C.”. El análisis se centró en identificar posibles impactos para las personas trans y no binarias, formulando observaciones relacionadas con el uso de lenguaje incluyente, la prevención de prácticas de perfilamiento y discriminación en el espacio público, la incorporación de protocolos de respeto a la identidad de género, la mitigación de riesgos asociados a sistemas de vigilancia tecnológica y la inclusión de garantías explícitas de no discriminación y protección de derechos para las personas de los sectores sociales LGBTI. 
4.	Foto Pose realizado con una mujer trans, como espacio pedagógico, artístico y de reconocimiento corporal dirigido a mujeres Trans y mujeres con orientaciones diversas del territorio (Suba), con el fin de promover la expresión corporal, el autorreconocimiento, la apropiación del cuerpo a través de ejercicios de fotopose, exploración emocional y construcción colectiva de experiencias.  </t>
  </si>
  <si>
    <t xml:space="preserve">Con el objetivo de desarrollar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para el año 2026 se formuló plan de trabajo y cronograma que proyecta la realización de 32  eventos durante 2026. De estos eventos proyectados durante el mes de mayo se avanzó en la planeación, articulación, gestión de apoyo, concertación con comunidades y grupos de interés y organización logística de 8 eventos y conmemoraciones, así: 
Se realizaron dos actividades de encuentro previos con mujeres indígenas en el parque salitre mágico y dos reuniones de concertación con lideres, referentas y comunidad representante de las mujeres afro, adicionalmente se realizaron tres reuniones  de articulación para las actividades de: trans picnic,  LESBIARTE y conmemoración de mujeres migrantes a realizarse en el mes de diciembre. </t>
  </si>
  <si>
    <t>Para Implementar 1 estrategia de reconocimiento de la diversidad de las mujeres del Distrito Capital, en mayo: 
1.	Alistamiento, acuerdos con las comunidades y articulación para la realización de ocho 8 de las conmemoraciones y eventos proyectados, avanzando con dos actividades de encuentro previos con mujeres indígenas en el parque salitre mágico y dos reuniones de concertación con lideres, referentes y comunidad representante de las mujeres afro, adicionalmente se realizaron tres reuniones  de articulación para las actividades de: trans picnic,  LESBIARTE y conmemoración de mujeres migrantes a realizarse en el mes de diciembre.
2.	Se avanzó con la aplicación de pilotos y se cuenta con documentos formulados para control legal, aprobación e implementación de 6 guías o documentos metodológicos y 3 documentos se encuentran en etapa de formulación y revisión inicial.
3.	Se lleva cabo un espacio de sensibilización sobre orientaciones sexuales e identidades de género y prevención de la discriminación y el prejuicio, con 9 mujeres que hacen parte de la asociación de futbol femenino, quienes muchas veces son estigmatizadas y sufren discriminación por su gusto por el deporte, así como se presentan microviolencias al interior de los equipos y clubes.
4.	Se elaboró y remitió concepto técnico frente al Proyecto de Acuerdo No. 399 de 2026, “Por medio del cual se dictan lineamientos para la formulación del Programa Distrital de Zonas Tranqui Barriales, orientado al fortalecimiento de la convivencia, la seguridad comunitaria y el bienestar barrial en Bogotá D.C.”.
5.	Foto Pose realizado con una mujer trans, como espacio pedagógico, artístico y de reconocimiento corporal dirigido a mujeres Trans y mujeres con orientaciones diversas del territorio (Suba)
6.	Una  reunión virtual con personas del PNUD, quienes financiarán lo correspondiente con la realización de una Escuela AMARTE y la realización de un mural de empoderamiento para mujeres con discapacidad.
7.	Encuentro de mujeres sordas: Se realizó la socialización y apertura de la convocatoria del curso “Habilidades Digitales para la Autonomía de las Mujeres”, orientado al fortalecimiento de competencias digitales para el uso estratégico del teléfono celular y la preparación de un encuentro intercultural entre mujeres sordas y oyentes. Adicionalmente, se desarrolló una actividad pedagógica sobre los tipos de violencia contra las mujeres, abordando las violencias física, psicológica, económica, patrimonial, sexual y vicaria, así como las rutas de atención y denuncia disponibles. 
8.	Se realizó el acompañamiento a recorridos territoriales realizando el ingreso a establecimientos donde se desarrollan Actividades Sexuales Pagadas (ASP). en las localidades de Ciudad Bolívar y Kennedy. Durante la jornada se socializó de manera directa la oferta institucional disponible, con énfasis en los servicios dirigidos a población migrante, como resultado de la intervención, se identificaron treinta y siete (37) mujeres migrantes, a quienes se les brindó información sobre la ruta de atención y los servicios de la Dirección de Enfoque Diferencial (DED)
9.	Se realizó acompañamiento a una feria de servicios dirigida a población migrante en el CIAM de Kennedy y se brindó orientación e información a cuarenta y cuatro (44) mujeres migrantes y refugiadas sobre la oferta institucional disponible.</t>
  </si>
  <si>
    <t>Para Implementar 1 estrategia de reconocimiento de la diversidad de las mujeres del Distrito Capital, en el periodo acumulado de enero a mayo: 
1.	Se han realizado 3 eventos de los 32 programados para el año y se realiza Alistamiento, acuerdos con las comunidades y articulación para la realización de ocho 8 de las conmemoraciones y eventos 
2.	Encuentros previos con mujeres indígenas en el parque salitre mágico y dos reuniones de concertación con lideres, referentes y comunidad representante de las mujeres afro
3.	De las 13 guías metodológicas proyectadas para 2026, se cuenta con documentos formulados para control legal, aprobación e implementación de 6 guías o documentos metodológicos y 3 documentos se encuentran en etapa de formulación y revisión inicial.
4.	Se lleva cabo un espacio de sensibilización sobre orientaciones sexuales e identidades de género y prevención de la discriminación y el prejuicio, con 9 mujeres que hacen parte de la asociación de futbol femenino, quienes muchas veces son estigmatizadas y sufren discriminación por su gusto por el deporte, así como se presentan microviolencias al interior de los equipos y clubes.
5.	Se han realizado dos encuentros de Foto Pose realizado con 18 mujer trans, como espacio pedagógico, artístico y de reconocimiento corporal dirigido a mujeres Trans y mujeres con orientaciones diversas del territorio. 
6.	Tercera mesa de mujeres sordas con la participación de 30 mujeres. 
7.	se desarrolló una actividad pedagógica sobre los tipos de violencia contra las mujeres, abordando las violencias física, psicológica, económica, patrimonial, sexual y vicaria, así como las rutas de atención y denuncia disponibles. 
8.	Se realizó el acompañamiento a recorridos territoriales realizando el ingreso a establecimientos donde se desarrollan Actividades Sexuales Pagadas (ASP). Durante la jornada se socializó de manera directa la oferta institucional disponible, con énfasis en los servicios dirigidos a población migrante, como resultado de la intervención, se han identificado  (60) mujeres migrantes, a quienes se les brindó información sobre la ruta de atención y los servicios de la Dirección de Enfoque Diferencial (DED)
9.	Se realizó acompañamiento a una feria de servicios dirigida a población migrante en el CIAM de Kennedy y se brindó orientación e información a cuarenta y cuatro (44) mujeres migrantes y refugiadas sobre la oferta institucional disponible.</t>
  </si>
  <si>
    <t xml:space="preserve">En mayo, con el objetivo de realizar espacios para la cualificación de equipos, transferencia metodológica y de conocimientos en educación menstrual, se avanza con la realización de 6 espacios dirigidos a 186 profesionales, así:
(i)	Auditorio general de la secretaria de Salud con la participación de 42 Profesionales y contratistas de la Secretaría de salud  SDS
(ii)	Espacio virtual con 56 Profesionales y contratistas de la  Secretaría Distrital de Hábitat
(iii)	Asociación Lacitos de Amor- ICBF con 10 Profesionales y contratistas de la  asociación Lacitos de Amor- ICBF
(iv)	 19 Servidoras y servidores del Instituto Distrital de Cultura y Turismo – IDCT 
(v)	Talento Humano de la Sdmujer con 38 Servidoras y servidores de la Secretaria de la mujer
(vi) Ministerio de Educación con 21 funcionarios </t>
  </si>
  <si>
    <t>En mayo con el objetivo de acompañar espacios y actividades para la transversalización del enfoque diferencial a demanda de entidades del sector público y privado, se avanzó con la realización de 13  espacios de transversalización, con la participación de 289 participantes, así:  1.	Transversalización Enfoque Diferencial con 11 contratistas de la Alcaldía Local de USME 
2.	Comité primario y Taller enfoque diferencial CON 58 contratistas y servidoras de la Dirección Enfoque Diferencial SD-Mujer. 
3.	Transversalización Enfoque Diferencial con 9 contratistas de la Alcaldía Local de Sumapaz
4.	Taller Qué hacemos en la DED Participaron 64 profesionales de la SFCYO, incluyendo equipos psicosociales, litigio en familia y medidas de protección, tutela integral, dinamizadoras, monitoreo, abogadas CAF, URI, profesionales de apoyo y equipo forense
5.	 Taller ajustes razonables, 17 profesionales de la estrategia de autonomía económica de la SdMujer, 
6.	 Taller Qué es enfoque diferencial, Se registraron 15 mujeres del Consejo Consultivo de mujeres
7.	Transversalización Enfoque Diferencial con 11 funcionarias, fortaleciendo capacidades para la incorporación del enfoque poblacional diferencial en el ejercicio de sus funciones de la Alcaldía Local de Usme - Mujer y Género 
8.	Taller Qué es enfoque diferencial con 15 profesionales de la Dirección de Territorialización de Derechos y Participación y el equipo de apoyo a la gestión local.
9.	Metodología Qué hacemos en la DED con 15 Estudiantes 7mo semestre de trabajo social de la UNIMINUTO
10.	Transversalización Antonio Nariño Enfoque Diferencial con 6 profesionales del Equipo psicosocial CIOM Antonio Nariño
11.	Metodología discapacidad con 45 profesionales del SIDICU 
12.	Con 9 referentes SIDICU un segundo espacio de prueba piloto del taller de antirracismo en modalidad virtual. 
13.	Fortalecimiento a la incorporación del enfoque de diversidad sexual y de género en escenarios deportivos 14 participantes de la Asociación de Fútbol Femenino, en articulación con el Instituto Distrital de Recreación y Deporte (IDRD),.</t>
  </si>
  <si>
    <t xml:space="preserve">Con el objetivo de ejecutar proyecto orientado al reconocimiento y garantía de los derechos de las mujeres con discapacidad y migrantes, para el mes de mayo:
1.	Se realizó una reunión virtual con personas del PNUD, quienes financiarán lo correspondiente con la realización de una Escuela AMARTE y la realización de un mural de empoderamiento para mujeres con discapacidad,  y en este espacio  se presentó la metodología y se realizaron las inquietudes correspondientes, para tener las claridades necesarias. 
2.	Encuentro de mujeres sordas: Se realizó la socialización y apertura de la convocatoria del curso “Habilidades Digitales para la Autonomía de las Mujeres”, orientado al fortalecimiento de competencias digitales para el uso estratégico del teléfono celular. Asimismo, se brindó información sobre la Escuela de Educación Emocional “AMARTE”, desarrollada en articulación con el Museo Nacional, y se efectuó seguimiento al proceso de formación en Lengua de Señas Colombiana (LSC) Nivel 2 y a la preparación de un encuentro intercultural entre mujeres sordas y oyentes. Adicionalmente, se desarrolló una actividad pedagógica sobre los tipos de violencia contra las mujeres, abordando las violencias física, psicológica, económica, patrimonial, sexual y vicaria, así como las rutas de atención y denuncia disponibles para las participantes.
3.	Se realizó el acompañamiento a recorridos territoriales en coordinación con la dupla de la estrategia Casa de Todas, realizando el ingreso a establecimientos donde se desarrollan Actividades Sexuales Pagadas (ASP). El recorrido se desarrolló en las localidades de Ciudad Bolívar y Kennedy, con apoyo vehicular  para el desplazamiento. Durante la jornada se visitaron doce (12) establecimientos, en los cuales se socializó de manera directa la oferta institucional disponible, con énfasis en los servicios dirigidos a población migrante, como resultado de la intervención, se identificaron treinta y siete (37) mujeres migrantes, a quienes se les brindó información sobre la ruta de atención y los servicios de la Dirección de Enfoque Diferencial (DED), promoviendo el acceso a orientación, acompañamiento y garantía de derechos.
4.	se realizó acompañamiento a una feria de servicios dirigida a población migrante en el CIAM de Kennedy. En esta jornada, desde los componentes de la Dirección de Enfoque Diferencial (DED) y Cultura, se brindó orientación e información a cuarenta y cuatro (44) mujeres migrantes y refugiadas sobre la oferta institucional disponible.  </t>
  </si>
  <si>
    <t>Con el objetivo de implementar la estrategia distrital de cuidado menstrual para el mes de mayo se realizó la cuarta Mesa Distrital de Cuidado Menstrual Distrital del año 2026 y de acuerdo con la planeación, se avanzó con:
1.	RECORRIDO: Se realizó un recorrido por la dignidad menstrual en la localidad de Engativá, durante el recorrido se realizó el abordaje por parte de la SdMujer a 6 personas menstruantes en habitabilidad de calle, realizando pedagogía EMAA. 
2.	JORNADAS INTERINSTITUCIONALES: Con la participación de las entidades IDIPRON, SDIS, SDS y SDMujER se realizó una Jornada de Educación Menstrual en el parque las cruces, la Secretaría Distrital de la Mujer —SDMujer— atendió a 72 mujeres habitantes de calle y en riesgo de estarlo. 
3.	Espacios de Educación Menstrual para el Autocuidado y el Autoconocimiento EMAA:  Se realizaron Seis (6) espacios con la participación de 130 mujeres, así: (i) EMAA en la Universidad Nacional de Colombia dirigido a 45 jóvenes (ii) EMAA en el Barrio el Tesoro Fundación Canita de amor y Paz, dirigido a 7 mujeres jóvenes migrantes (iii) EMAA en la Vereda QuibaAlta, dirigido a 18 mujeres rurales (iv y v) Dos EMAA con la participación de 45 aprendices SENA (vi) EMAA con la participación de 15 mujeres en ASP en el estudio WEB-CAM-MMG. 
4.	CUALIFICACIÓN DE EQUIPOS: Se realizaron seis 6 espacios de cualificación de equipos dirigidos a 186 profesionales, así: (i) Auditorio general de la secretaria de Salud con la participación de42 Profesionales y contratistas de la Secretaría de salud  SDS (ii) Espacio virtual con 56 Profesionales y contratistas de la  Secretaría Distrital de Hábitat (iii) Asociación Lacitos de Amor- ICBF con 10 Profesionales y contratistas de la  asociación Lacitos de Amor- ICBF (iv) 19 Servidoras y servidores del del Instituto Distrital de Turismo – IDT  (v) Talento Humano de la SdMujer con 38 Servidoras y servidores de la Secretaria. (vi) MinEducación 21 funcionarios</t>
  </si>
  <si>
    <r>
      <t>En el periodo acumulado de enero a abril, con el fin de implementar la estrategia distrital de cuidado menstrual, se realizó la tercera Mesa Distrital de Cuidado Menstrual Distrital del año 2026 y de acuerdo con la planeación, se avanzó con: 
1.	JORNADAS INTERINSTITUCIONAL: Se realizó</t>
    </r>
    <r>
      <rPr>
        <b/>
        <sz val="12"/>
        <color theme="1"/>
        <rFont val="Arial"/>
        <family val="2"/>
      </rPr>
      <t xml:space="preserve"> una jornada en el Parque tercer milenio</t>
    </r>
    <r>
      <rPr>
        <sz val="12"/>
        <color theme="1"/>
        <rFont val="Arial"/>
        <family val="2"/>
      </rPr>
      <t xml:space="preserve">- Localidad Santafé, participan las entidades de IDIPRON, SDIS, SDS, SdMUJER en el marco del cumplimiento del Acuerdo 883.  Como resultado se atienden por parte de la SdMUJER </t>
    </r>
    <r>
      <rPr>
        <b/>
        <sz val="12"/>
        <color theme="1"/>
        <rFont val="Arial"/>
        <family val="2"/>
      </rPr>
      <t>13 mujeres.</t>
    </r>
    <r>
      <rPr>
        <sz val="12"/>
        <color theme="1"/>
        <rFont val="Arial"/>
        <family val="2"/>
      </rPr>
      <t xml:space="preserve"> 
2.	RECORRIDOS: Se realizaron </t>
    </r>
    <r>
      <rPr>
        <b/>
        <sz val="12"/>
        <color theme="1"/>
        <rFont val="Arial"/>
        <family val="2"/>
      </rPr>
      <t>dos 2 recorridos, abordando 25 mujeres habitante</t>
    </r>
    <r>
      <rPr>
        <sz val="12"/>
        <color theme="1"/>
        <rFont val="Arial"/>
        <family val="2"/>
      </rPr>
      <t xml:space="preserve">s de calle o en riesgo de estarlo, así: (i) localidad de Suba o se realizó el abordaje a 14 personas menstruantes (ii) localidad de Puente Aranda (Canal Comuneros) durante el recorrido se realizó el abordaje por parte de la SdMujer a 11 personas menstruantes en habitabilidad de calle
3. EMAA: Espacios de Educación Menstrual para el Autocuidado y el Autoconocimiento EMAA, se realizaron </t>
    </r>
    <r>
      <rPr>
        <b/>
        <sz val="12"/>
        <color theme="1"/>
        <rFont val="Arial"/>
        <family val="2"/>
      </rPr>
      <t>once 11 espacios EMAA</t>
    </r>
    <r>
      <rPr>
        <sz val="12"/>
        <color theme="1"/>
        <rFont val="Arial"/>
        <family val="2"/>
      </rPr>
      <t xml:space="preserve"> con la participación de</t>
    </r>
    <r>
      <rPr>
        <b/>
        <sz val="12"/>
        <color theme="1"/>
        <rFont val="Arial"/>
        <family val="2"/>
      </rPr>
      <t xml:space="preserve"> 223 mujeres</t>
    </r>
    <r>
      <rPr>
        <sz val="12"/>
        <color theme="1"/>
        <rFont val="Arial"/>
        <family val="2"/>
      </rPr>
      <t xml:space="preserve">, así: (i) EMAA con 20 mujeres privadas de la libertad Cárcel Distrital, localidad San Cristóbal (ii) EMAA con 20 adolescentes IDIPRON UPI Perdomo, localidad Ciudad Bolívar. (iii) EMAA con 19 adolescentes Fundación Cares; localidad Mártires (iv) EMAA con 16 mujeres privadas de la libertad Cárcel Distrital, localidad San Cristóbal (v) ¡EMAA con 18 adolescentes y jóvenes IDIPRON UPI Santa Lucía, localidad Rafael Uribe (vi)  EMAA con 22 jóvenes, IDIPRON Conservatorio, localidad Mártires (vii) EMAA con 36 jóvenes IDIPRON UPI Perdomo, localidad Ciudad Bolívar. (viii) tres espacios EMAA con 42 mujeres adultas y mayoras. (iv) EMMA con 30 jóvenes de IDIPRON UPI la 32 Localidad de Puente Aranda. 
4. Realización de siete </t>
    </r>
    <r>
      <rPr>
        <b/>
        <sz val="12"/>
        <color theme="1"/>
        <rFont val="Arial"/>
        <family val="2"/>
      </rPr>
      <t>7 espacios de cualificación de equipos dirigidos a 109 profesionales</t>
    </r>
    <r>
      <rPr>
        <sz val="12"/>
        <color theme="1"/>
        <rFont val="Arial"/>
        <family val="2"/>
      </rPr>
      <t>, así: (i) Cualificación al equipo de la secretaria de salud de la zona rural con 17 participantes. (ii) En articulación con la Secretaría Distrital del Hábitat, espacio virtual, con la participación de 32 profesionales. (iii) 13 Profesionales contratistas de IDIPRON componente de salud (iv) 6 profesionales de la estrategia casa de todas (v) 11 profesionales de territorio UAESP. (vi) un espacio virtual teams de cualificación a un equipo de 12 Profesionales y contratistas del Instituto de Protección y bienestar Animal. (vii) EMAA realizado en articulación con la Secretaría Distrital de Integración Social (SDIS) participaron 18 profesionales.</t>
    </r>
  </si>
  <si>
    <t>Con el objetivo de implementar la estrategia distrital de cuidado menstrual para el mes de marzo se realizó la segunda Mesa Distrital de Cuidado Menstrual Distrital del año 2026 y de acuerdo con la planeación, se avanzó con: 
1.	JORNADAS INTERINTITUCIONALES: Se realizó una jornada en el Parque tercer milenio- Localidad Santafé, participan las entidades de IDIPRON, SDIS, SDS, SdMUJER en el marco del cumplimiento del Acuerdo 883.  Como resultado se atienden por parte de la SdMUJER 13 mujeres. 
2.	RECORRIDOS: Se realizó un recorrido por la dignidad menstrual en la localidad de Suba como acción territorial de sensibilización, orientación y acercamiento a la oferta institucional y durante el recorrido se realizó el abordaje a 14 personas menstruantes. 
3.	Se realizó un espacio con 30 jóvenes de IDIPRON UPI la 32 Localidad de Puente Aranda, este espacio pedagógico a partir de la metodología EMAA fue orientado a promover el bienestar y el cuidado menstrual mediante información clara sobre el ciclo menstrual, el autocuidado, el autoconocimiento y la eliminación de mitos y estigmas.
4.	Realización de 3 espacios de cualificación de equipos dirigidos a 62 profesionales, así: (i) Cualificación al equipo de la secretaria de salud de la zona rural con 17 participantes. (ii) En articulación con la Secretaría Distrital del Hábitat, espacio virtual, con la participación de 32 profesionales. (iii) 13 Profesionales contratistas de IDIPRON componente de salud.</t>
  </si>
  <si>
    <t xml:space="preserve">En el periodo acumulado de enero a marzo, con el fin de implementar la estrategia distrital de cuidado menstrual, se realizó la segunda Mesa Distrital de Cuidado Menstrual Distrital del año 2026 y de acuerdo con la planeación, se avanzó con: 
1.	JORNADAS INTERINSTITUCIONALES: Se realizó una jornada en el Parque tercer milenio- Localidad Santafé, participan las entidades de IDIPRON, SDIS, SDS, SdMUJER en el marco del cumplimiento del Acuerdo 883.  Como resultado se atienden por parte de la SdMUJER 13 mujeres. 
2.	RECORRIDOS: Se realizó un recorrido por la dignidad menstrual, en la localidad de Suba como acción territorial de sensibilización, orientación y acercamiento a la oferta institucional y durante el recorrido se realizó el abordaje a 14 personas menstruantes. 
3.	Se realizó un espacio con 30 jóvenes de IDIPRON UPI la 32 Localidad de Puente Aranda, este espacio pedagógico a partir de la metodología EMAA fue orientado a promover el bienestar y el cuidado menstrual mediante información clara sobre el ciclo menstrual, el autocuidado, el autoconocimiento y la eliminación de mitos y estigmas.
4.	Realización de 5 espacios de cualificación de equipos dirigidos a 79 profesionales, así: (i) Cualificación al equipo de la secretaria de salud de la zona rural con 17 participantes. (ii) En articulación con la Secretaría Distrital del Hábitat, espacio virtual, con la participación de 32 profesionales. (iii) 13 Profesionales contratistas de IDIPRON componente de salud.(iv) 6 profesionales de la estrategia casa de todas (v) 11 profesionales de territorio UAESP. </t>
  </si>
  <si>
    <r>
      <t xml:space="preserve">Con el objetivo de implementar la estrategia distrital de cuidado menstrual para el mes de abril se realizó la tercera Mesa Distrital de Cuidado Menstrual Distrital del año 2026 y de acuerdo con la planeación, se avanzó con:
1.	RECORRIDOS: Se realizó </t>
    </r>
    <r>
      <rPr>
        <b/>
        <sz val="12"/>
        <color theme="1"/>
        <rFont val="Arial"/>
        <family val="2"/>
      </rPr>
      <t>un recorrido por la dignidad menstrual en la localidad de Puente Aranda</t>
    </r>
    <r>
      <rPr>
        <sz val="12"/>
        <color theme="1"/>
        <rFont val="Arial"/>
        <family val="2"/>
      </rPr>
      <t xml:space="preserve"> (Canal Comuneros) durante el recorrido se realizó el abordaje por parte de la SdMujer a </t>
    </r>
    <r>
      <rPr>
        <b/>
        <sz val="12"/>
        <color theme="1"/>
        <rFont val="Arial"/>
        <family val="2"/>
      </rPr>
      <t xml:space="preserve">11 personas menstruantes </t>
    </r>
    <r>
      <rPr>
        <sz val="12"/>
        <color theme="1"/>
        <rFont val="Arial"/>
        <family val="2"/>
      </rPr>
      <t xml:space="preserve">en habitabilidad de calle con pedagogía EMAA
2.	EMAA: Para el mes de abril con el objetivo de Realizar Espacios de Educación Menstrual para el Autocuidado y el Autoconocimiento EMAA, se realizaron </t>
    </r>
    <r>
      <rPr>
        <b/>
        <sz val="12"/>
        <color theme="1"/>
        <rFont val="Arial"/>
        <family val="2"/>
      </rPr>
      <t xml:space="preserve">diez 10 espacios EMAA </t>
    </r>
    <r>
      <rPr>
        <sz val="12"/>
        <color theme="1"/>
        <rFont val="Arial"/>
        <family val="2"/>
      </rPr>
      <t xml:space="preserve">con la participación de </t>
    </r>
    <r>
      <rPr>
        <b/>
        <sz val="12"/>
        <color theme="1"/>
        <rFont val="Arial"/>
        <family val="2"/>
      </rPr>
      <t>193 jmujeres</t>
    </r>
    <r>
      <rPr>
        <sz val="12"/>
        <color theme="1"/>
        <rFont val="Arial"/>
        <family val="2"/>
      </rPr>
      <t xml:space="preserve">, así: (i) un espacio pedagógico EMAA con 20 mujeres privadas de la libertad Cárcel Distrital, localidad San Cristóbal (ii) un espacio pedagógico EMAA con 20 adolescentes IDIPRON UPI Perdomo, localidad Ciudad Bolívar. (iii) un espacio pedagógico EMAA con 19 adolescentes Fundación Cares; localidad Mártires (iv) un espacio pedagógico EMAA con 16 mujeres privadas de la libertad Cárcel Distrital, localidad San Cristóbal (v) un espacio pedagógico EMAA con 18 adolescentes y jóvenes IDIPRON UPI Santa Lucía, localidad Rafael Uribe (vi) un espacio pedagógico EMAA con 22 jóvenes, IDIPRON Conservatorio, localidad Mártires (vii) un espacio pedagógico EMAA con 36 jóvenes IDIPRON UPI Perdomo, localidad Ciudad Bolívar. (viii) tres espacios EMAA con 42 mujeres adultas y mayoras. 
3.	CUALIFICACIÓN EQUIPOS: </t>
    </r>
    <r>
      <rPr>
        <b/>
        <sz val="12"/>
        <color theme="1"/>
        <rFont val="Arial"/>
        <family val="2"/>
      </rPr>
      <t>2 espacios para la cualificación de equipos</t>
    </r>
    <r>
      <rPr>
        <sz val="12"/>
        <color theme="1"/>
        <rFont val="Arial"/>
        <family val="2"/>
      </rPr>
      <t xml:space="preserve">, transferencia metodológica y de conocimientos en educación menstrual, dirigidos a </t>
    </r>
    <r>
      <rPr>
        <b/>
        <sz val="12"/>
        <color theme="1"/>
        <rFont val="Arial"/>
        <family val="2"/>
      </rPr>
      <t>30 profesionales</t>
    </r>
    <r>
      <rPr>
        <sz val="12"/>
        <color theme="1"/>
        <rFont val="Arial"/>
        <family val="2"/>
      </rPr>
      <t>, así: (i) un espacio virtual teams de cualificación a un equipo de 12 Profesionales y contratistas del Instituto de Protección y bienestar Animal. (ii) EMAA realizado en articulación con la Secretaría Distrital de Integración Social (SDIS) participaron 18 profesionales.</t>
    </r>
  </si>
  <si>
    <t>En el periodo acumulado de enero a mayo, con el fin de implementar la estrategia de cuidado menstrual, se realizó la cuarta Mesa Distrital del año 2026 y de acuerdo con la planeación, se avanzó con: 
1.	JORNADAS INTERINSTITUCIONALES: Se realizaron 2 dos jornadas con las entidades de IDIPRON, SDIS, SDS, SdMUJER en el marco del cumplimiento del Acuerdo 883 en donde se atendieron 85 mujeres habitantes de calle y en riesgo de estarlo (i) En el Parque tercer milenio- Localidad Santafé, 13 mujeres. (ii) En el parque las cruces, 72 mujeres. 
2.	RECORRIDOS: Se realizaron dos 3 recorridos por la dignidad menstrual, abordando 31 mujeres habitantes de calle o en riesgo de estarlo, así: (i) localidad de Suba, se realizó el abordaje a 14 mujeres menstruantes (ii) localidad de Puente Aranda (Canal Comuneros) abordaje por parte de la SdMujer a 11 mujeres menstruantes (iii) localidad de Engativá, abordaje por parte de la SdMujer a 6 mujeres menstruantes. 
3.	 EMAA: Espacios de Educación Menstrual para el Autocuidado y el Autoconocimiento EMAA, se realizaron 17 espacios EMAA con la participación de 353 mujeres. 
4.	CUALIFICACIÓN DE EQUIPOS PROFESIONALES Se realizaron 13 espacios de cualificación de equipos dirigidos a 295 profesionales de entidades Distritales, públicas y privadas</t>
  </si>
  <si>
    <t xml:space="preserve">En marzo con el objetivo de Acompañar y liderar la Mesa Distrital de Cuidado Menstrual Distrital, desarrollando el plan de acción acordado y articulando las acciones programadas, se avanza con: 
1.	MESA DISTRITAL: Se realizó la segunda mesa Distrital del año 2026 en donde se socializaron las acciones territoriales durante el recorrido y jornada Distrital dirigidas a mujeres habitantes de calle o en riesgo de estarlo en Suba y se abordó la articulación interinstitucional, los casos priorizados para seguimiento y la importancia de consolidar esta información para la entrega del informe en el marco del Acuerdo 883. Compromisos: Entrega de los insumos por las entidades de SDIS-SDS-IDIPRON, para la elaboración del informe por parte de SDMUJER. Recorrido en la localidad de Puente Aranda. Se agenda próxima mesa distrital de cuidado menstrual 22 de abril y seguimiento por parte de SDIS y SDS en los casos de las mujeres en habitabilidad en calle según el recorrido o jornada.
2.	JORNADA INTERINSTITUCIONAL: Se realizó una jornada en el Parque tercer milenio- Localidad Santafé, participan las entidades de IDIPRON, SDIS, SDS, SdMUJER en el marco del cumplimiento del  Acuerdo 883.  Como resultado se atienden por parte de la SDMUJER 13 mujeres, promoviendo la dignidad menstrual, el reconocimiento de derechos menstruales, la atención integral de las personas menstruantes en habitabilidad en calle o en riesgo de estarlo. 
3.	RECORRIDOS: Se realizó un recorrido por la dignidad menstrual en la localidad de Suba como acción territorial de sensibilización, orientación y acercamiento a la oferta institucional, que contribuyan a garantizar los derechos menstruales, reconocer la dignidad humana y brindar atención integral a las personas menstruantes, Durante el recorrido se realizó el abordaje a 14 personas menstruantes de las cuales: 3 de ellas, pertenecen a la población afrocolombiana. </t>
  </si>
  <si>
    <r>
      <t xml:space="preserve">En abril con el objetivo de Acompañar y liderar la Mesa Distrital de Cuidado Menstrual Distrital, desarrollando el plan de acción acordado y articulando las acciones programadas, se avanza con: 
1.	MESA DISTRITAL: Se realizó la </t>
    </r>
    <r>
      <rPr>
        <b/>
        <sz val="12"/>
        <color theme="1"/>
        <rFont val="Arial"/>
        <family val="2"/>
      </rPr>
      <t xml:space="preserve">tercera mesa Distrital del año 2026 </t>
    </r>
    <r>
      <rPr>
        <sz val="12"/>
        <color theme="1"/>
        <rFont val="Arial"/>
        <family val="2"/>
      </rPr>
      <t xml:space="preserve">en donde se socializaron las acciones realizadas en el recorrido en la localidad de Puente Aranda; además del esquema sugerido para presentar el informe para el Concejo de Bogotá, el 28 de mayo. Se da continuidad a la agenda del día con el seguimiento interinstitucional de casos por parte de SDS y SDIS. Adicionalmente, se planificó el recorrido territorial de mayo para la localidad de Engativá y la jornada conmemorativa por el Día Internacional de la Salud Menstrual en el parque de las Cruces. Compromisos: Realizar transferencias de conocimiento a los equipos de las diferentes entidades participantes. Consolidar la matriz de seguimiento por SDIS. Reunión de socialización del informe presentado al concejo de Bogotá. Confirmar punto de encuentro del recorrido del mes de mayo.
2.	RECORRIDOS: Se realizó </t>
    </r>
    <r>
      <rPr>
        <b/>
        <sz val="12"/>
        <color theme="1"/>
        <rFont val="Arial"/>
        <family val="2"/>
      </rPr>
      <t xml:space="preserve">un recorrido por la dignidad menstrual en la localidad de Puente Aranda (Canal Comuneros) </t>
    </r>
    <r>
      <rPr>
        <sz val="12"/>
        <color theme="1"/>
        <rFont val="Arial"/>
        <family val="2"/>
      </rPr>
      <t xml:space="preserve">como acción territorial de sensibilización, orientación y acercamiento a la oferta institucional, que contribuyan a garantizar los derechos menstruales, reconocer la dignidad humana y brindar atención integral a las personas menstruantes, Durante el recorrido se realizó el abordaje por parte de la SdMujer a </t>
    </r>
    <r>
      <rPr>
        <b/>
        <sz val="12"/>
        <color theme="1"/>
        <rFont val="Arial"/>
        <family val="2"/>
      </rPr>
      <t>11 personas menstruantes</t>
    </r>
    <r>
      <rPr>
        <sz val="12"/>
        <color theme="1"/>
        <rFont val="Arial"/>
        <family val="2"/>
      </rPr>
      <t xml:space="preserve"> en habitabilidad de calle, realizando abordaje interinstitucional con pedagogía EMAA, y evidenciando  acumulación de basuras por dinámicas de reciclaje y disposición inadecuada por parte de la ciudadanía, lo que genera proliferación de roedores y malos olores. Se hace entrega de folletos y seguimiento en salud, destacando el acompañamiento a casos con condiciones específicas.</t>
    </r>
  </si>
  <si>
    <t>Con el objetivo de Implementar 1 estrategia de asistencia técnica dirigidas a los Sectores de la Administración Distrital y al Sector Privado, para la incorporación del enfoque diferencial en los servicios, programas y estrategias dirigidas a mujeres, durante el mes de mayo se avanzó en:
1. Se realizaron 5 espacios de asistencia técnica a 5 sectores del Distrito  con la participación de 296 profesionales, así: (i) Sector Gestión Pública: Taller “Hablemos de racismo para construir prácticas antirracistas en las entidades” con 145 profesionales de distintos sectores. (ii) Sector Integración Social: Sensibilización sobre la PPMyEG con 100 personas participantes entre profesionales del equipo de la Subdirección para la Discapacidad de la SDIS y mayores usuarias del Centro Día Sierra Morena de la localidad de Ciudad Bolívar. (iii) Sector Educación: Sensibilización segunda sesión de la Mesa Interuniversitaria "Sello en Igualdad" sobre “Enfoque diferencial en entornos universitarios”, con la participación de 10 profesionales de Talento Humano de Instituciones de Educación Superior. (iv) Sector Salud: Sensibilización sobre enfoque poblacional - diferencial en el marco de la PPMyEG con 26 personas colaboradoras de la Secretaría Distrital de Salud (v) Sector Hábitat: Sensibilización sobre transversalización de los enfoques de derechos humanos de las mujeres, de género y poblacional - con 15 profesionales de la Empresa de Renovación y Desarrollo Urbano - RENOBO
2. Se realizó revisión documental y aportes desde el enfoque diferencial poblacional a tres documentos: (i) Sector Integración Social: segunda versión del documento “Diagnóstico fase de agenda pública de la Política Pública de Habitabilidad en Calle” (ii) Sector de Planeación: Lineamiento_Informe Res 2210_Revisión DED 04.05 2026. y al Informe Ejecución Actividades Art. 18 PDDD Asistencia técnica para la transversalización del Enfoque de Género-DDDP SDMujer. (iii) Sector Hábitat: Propuesta de Curso de formación: Gestión Social con enfoques de género, derechos humanos de las mujeres y poblacional-diferencial.
3. Se avanzó con la realización de 13  espacios de transversalización del enfoque diferencial, con la participación de 289 participantes: (i) 11 contratistas de la Alcaldía Local de USME (ii) Taller enfoque diferencial con 58 contratistas de la Dirección Enfoque Diferencial SD-Mujer. (iii) 9 contratistas de la Alcaldía Local de Sumapaz (iv) Taller Qué hacemos en la DED Participaron 64 profesionales de la SFCYO, incluyendo equipos psicosociales, litigio en familia y medidas de protección, tutela integral, dinamizadoras, monitoreo, abogadas CAF, URI, profesionales de apoyo y equipo forense. (v) Taller ajustes razonables para discapacidad, 17 profesionales de la estrategia de autonomía económica de la SdMujer, (vi) Taller Qué es enfoque diferencial, Se registraron 15 mujeres del Consejo Consultivo de mujeres (vii) 11 funcionarias, fortaleciendo capacidades para la incorporación del enfoque poblacional diferencial en el ejercicio de sus funciones de la Alcaldía Local de Usme - Mujer y Género (viii) Taller Qué es enfoque diferencial con 15 profesionales de la Dirección de Territorialización de Derechos y Participación y el equipo de apoyo a la gestión local. (ix) Metodología Qué hacemos en la DED con 15 Estudiantes 7mo semestre de trabajo social de la UNIMINUTO (x) Transversalización Antonio Nariño Enfoque Diferencial con 6 profesionales del Equipo psicosocial CIOM Antonio Nariño (xi) Metodología discapacidad con 45 profesionales del SIDICU (xii) Con 9 referentes SIDICU un segundo espacio de prueba piloto del taller de antirracismo en modalidad virtual. (xiii) Fortalecimiento a la incorporación del enfoque de diversidad sexual y de género en escenarios deportivos 14 participantes de la Asociación de Fútbol Femenino, en articulación con el Instituto Distrital de Recreación y Deporte (IDRD)
4. CURSO LENGUA DE SEÑAS: Se dio por finalizada el curso del Taller de Acercamiento a la Lengua de Señas Colombiana (LSC), Nivel 1, con 70 profesionales de duplas psicojurídicas y se dio continuidad al cronograma establecido mediante la ejecución presencial de las tres sesiones programadas, las cuales se llevaron a cabo los lunes en las instalaciones de la Casa LGBTI Sebastián Romero con 22 formadoras de la manzana del cuidado
5. SERVICIOS DE INTERPRETACIÓN: se prestaron 21 servicios de interpretación de lengua de señas así: 11 servicios solicitados por la DED, 1 Subsecretaria del cuidado y políticas de igualdad (SESIÓN ORDINARIA DE LA MESA COORDINADORA – CCMB) 1 Atención casa de justicia 1 CURSO CENTRO DE INCLUSIÓN DIGITAL (CID) 2 Fortalecimiento de Capacidades y Oportunidades 5 CIOM Atención psicosocial y sociojurídica</t>
  </si>
  <si>
    <t>Con el objetivo de Implementar 1 estrategia de asistencia técnica dirigida a los Sectores de la Administración Distrital y al Sector Privado, para la incorporación del enfoque diferencial en los servicios, programas y estrategias dirigidas a mujeres, en el periodo acumulado de Enero a mayo   se avanzó en:
1.	Se realizaron 5 espacios de asistencia técnica a 5 sectores del Distrito  con la participación de 296 profesionales, así: (i) Sector Gestión Pública: Taller “Hablemos de racismo para construir prácticas antirracistas en las entidades” con 145 profesionales de distintos sectores. (ii) Sector Integración Social: Sensibilización sobre la PPMyEG con 100 personas participantes entre profesionales del equipo de la Subdirección para la Discapacidad de la SDIS y mayores usuarias del Centro Día Sierra Morena de la localidad de Ciudad Bolívar. (iii) Sector Educación: Sensibilización segunda sesión de la Mesa Interuniversitaria "Sello en Igualdad" sobre “Enfoque diferencial en entornos universitarios”, con la participación de 10 profesionales de Talento Humano de Instituciones de Educación Superior. (iv) Sector Salud: Sensibilización sobre enfoque poblacional - diferencial en el marco de la PPMyEG con 26 personas colaboradoras de la Secretaría Distrital de Salud (v) Sector Hábitat: Sensibilización sobre transversalización de los enfoques de derechos humanos de las mujeres, de género y poblacional - con 15 profesionales de la Empresa de Renovación y Desarrollo Urbano – RENOBO
2.	Se avanzó con la realización de 19  espacios de transversalización del enfoque diferencial, con la participación de 460 profesionales, funcionarios y de equipos técnicos de entidades públicas y privadas. 
3.	CURSO LENGUA DE SEÑAS: Finalización del curso para formadoras de las manzanas de cuidado iniciado en el mes anterior, incluyendo la verificación de objetivos alcanzados y entrega de resultados, 22 participantes certificadas aprobaron satisfactoriamente el 1Nivel  
4.	Se dio inicio a dos cursos de Lenguaje de Señas Colombiano (uno virtual y uno presencial) con 92 profesionales inscritas, así: (i) Curso virtual del segundo grupo de Nivel 1 dirigidas a un equipo de 70 profesionales de Duplas Psicojurídicas de la Dirección del Sistema Distrital de Cuidado (manzanas de cuidado) . (ii) Iniciaron las sesiones presenciales del Nivel 2 en la Casa LGBTI Sebastián Romero dirigido a 22 formadoras de la manzana del cuidado. 
5.	SERVICIOS DE INTERPRETACIÓN: se prestaron 73  servicios de interpretación de lengua de señas solicitados por la DED, por los CIOM de Tunjuelito, San Cristobal, Ciudad Bolívar, Engativá y Bosa. Manzana del Cuidado de Tunjuelito y Usaquén, subsecretaria/ Consejo consultivo CCM, URI Bosa y casa de justicia de San Cristobal, oficina de prensa de la SdMujer y Sesión ordinaria de la Mesa Coordinadora – CCMB 
6.	PROTOCOLO PARA LA PRESTACIÓN DEL SERVICIO DE LENGUA DE SEÑAS: Se avanzó en la construcción de la metodología, logrando: identificar el proceso más adecuado y resolver dudas relacionadas con su construcción. Actualmente, el documento se encuentra en control de cambios y ha sido trabajado de manera progresiva</t>
  </si>
  <si>
    <t>Para mayo con el objetivo de dar cumplimiento a la meta plan de Desarrollo ¨Implementar 1 estrategia de transformación cultural  se ha  avanzando en la realización de Asistencia Técnica para la incorporación del enfoque diferencial, así:
1. Se realizaron 5 espacios de Asistencia Técnica a 5 sectores del Distrito  con la participación de 296 profesionales, así: (i) Sector Gestión Pública: Taller “Hablemos de racismo para construir prácticas antirracistas en las entidades” con 145 profesionales (ii) Sector Integración Social: Sensibilización sobre la PPMyEG con 100 profesionales del equipo de la Subdirección para la Discapacidad de la SDIS y con mayores usuarias del Centro Día Sierra Morena de la localidad de Ciudad Bolívar (iii) Sector Educación: Sensibilización segunda sesión de la Mesa Interuniversitaria "Sello en Igualdad" sobre “Enfoque diferencial en entornos universitarios”, con la participación de 10 profesionales de Talento Humano de Instituciones de Educación Superior (iv) Sector Salud: Sensibilización sobre enfoque poblacional - diferencial en el marco de la PPMyEG con 26 profesionales de la Secretaría Distrital de Salud (v) Sector Hábitat: Sensibilización sobre transversalización de los enfoques de derechos humanos de las mujeres, de género y poblacional con 15 profesionales de la Empresa de Renovación y Desarrollo Urbano RENOBO.
3. Se avanzó con la realización de 13  espacios de transversalización del enfoque diferencial, con la participación de 289 participantes: (i) 11 contratistas de la Alcaldía Local de USME (ii) Taller enfoque diferencial con 58 contratistas de la Dirección Enfoque Diferencial SD-Mujer (iii) 9 contratistas de la Alcaldía Local de Sumapaz (iv) Taller ¨Qué hacemos en la DED¨ con 64 profesionales de la SFCYO, incluyendo equipos psicosociales, litigio en familia y medidas de protección, tutela integral, dinamizadoras, monitoreo, abogadas CAF, URI, profesionales de apoyo y equipo forense (v) Taller ajustes razonables para discapacidad con17 profesionales de la estrategia de autonomía económica de la SdMujer (vi) Taller Qué es enfoque diferencial con 15 mujeres del Consejo Consultivo de mujeres (vii) fortalecimiento de capacidades para la incorporación del enfoque poblacional diferencial  con 11 funcionarias de la Alcaldía Local de Usme - Mujer y Género (viii) Taller Qué es enfoque diferencial con 15 profesionales de la Dirección de Territorialización y el equipo de apoyo a la gestión local (ix) Metodología Qué hacemos en la DED con 15 Estudiantes 7mo semestre de trabajo social de la UNIMINUTO (x) Transversalización Antonio Nariño Enfoque Diferencial con 6 profesionales del Equipo psicosocial CIOM Antonio Nariño (xi) Metodología discapacidad con 45 profesionales del SIDICU (xii) segundo espacio de prueba piloto del taller de antirracismo en modalidad virtual con 9 referentes SIDICU (xiii) Fortalecimiento a la incorporación del enfoque de diversidad sexual y de género en escenarios deportivos 14 participantes de la Asociación de Fútbol Femenino, en articulación con el Instituto Distrital de Recreación y Deporte (IDRD)
4. CURSO LENGUA DE SEÑAS: Finaliza el curso del Taller de Acercamiento a la Lengua de Señas Colombiana (LSC), Nivel 1, con 70 profesionales de duplas psicojurídicas y ejecución presencial de tres sesiones programadas, las cuales se llevaron a cabo los lunes en las instalaciones de la Casa LGBTI Sebastián Romero con 22 formadoras de la manzana del cuidado
5. SERVICIOS DE INTERPRETACIÓN: se prestaron 21 servicios de interpretación de lengua de señas solicitados por la DED, Subsecretaria del cuidado y políticas de igualdad (SESIÓN ORDINARIA DE LA MESA COORDINADORA – CCMB), apoyo a la atención casa de justicia, CENTRO DE INCLUSIÓN DIGITAL (CID) y para el Fortalecimiento de Capacidades y Oportunidades CIOM Atención psicosocial y sociojurídica. 
6. un espacio de sensibilización sobre orientaciones sexuales e identidades de género y prevención de la discriminación y el prejuicio con 9 mujeres que hacen parte de la asociación de futbol femenino, quienes muchas veces son estigmatizadas y sufren discriminación por su gusto por el deporte, así como se presentan microviolencias al interior de los equipos y clubes.
7. Foto Pose realizado con una mujer trans, como espacio pedagógico, artístico y de reconocimiento corporal dirigido a mujeres Trans y mujeres con orientaciones diversas del territorio (Suba)
8. Se desarrolló con la mesa de mujeres sordas una actividad pedagógica sobre los tipos de violencia contra las mujeres, abordando las violencias física, psicológica, económica, patrimonial, sexual y vicaria, así como las rutas de atención y denuncia disponibles para las participantes.
9. Se realizó acompañamiento a una feria de servicios dirigida a población migrante en el CIAM de Kennedy y se brindó orientación e información a cuarenta y cuatro (44) mujeres migrantes y refugiadas sobre la oferta institucional disponible.</t>
  </si>
  <si>
    <t>Para el periodo acumulado de enero a mayo, con el objetivo de dar cumplimiento a la meta plan de Desarrollo ¨Implementar 1 estrategia de transformación cultural  se ha  avanzado en la realización de Asistencia Técnica para la incorporación del enfoque diferencial, así:   
1.	Se realizaron 5 espacios de asistencia técnica a 5 sectores del Distrito  con la participación de 296 profesionales, así: (i) Sector Gestión Pública: 145 profesionales (ii) Sector Integración Social: con 100 profesionales (iii) Sector Educación: con 10 profesionales (iv) Sector Salud con 26 profesionales (v) Sector Hábitat con 15 profesionales. 
2.	Podcast: se realizó acompañamiento a la comunidad palenquera en la revisión de los capítulos 4 y 5(Rituales fúnebres y cuidados comunitarios)- en los cuales se realizaron aportes que dan cuenta de la cosmovisión palenquera, documentos trabajados con la comunidad para incorporar los ajustes a las escaletas de los capítulos 4 y 5. 
3.	Se avanzó con la realización de 19 espacios de transversalización, con la participación de 460  profesionales, funcionarios y funcionarias, de equipos técnicos de entidades públicas y privadas.
4.	CURSO LENGUA DE SEÑAS: Finalización del curso para formadoras de las manzanas de cuidado, incluyendo la verificación de objetivos alcanzados y entrega de resultados con 22 participantes certificadas en el Nivel  1.
5.	Se dio inicio a dos cursos de Lenguaje de Señas Colombiano (uno virtual y uno presencial) con 92 profesionales inscritas, así: (i) Curso virtual del segundo grupo de Nivel 1 dirigidas a un equipo de 70 profesionales de Duplas Psicojurídicas de la Dirección del Sistema Distrital de Cuidado (manzanas de cuidado) (ii) Iniciaron las sesiones presenciales del Nivel 2 en la Casa LGBTI Sebastián Romero dirigido a 22 formadoras de la manzana del cuidado. 
6.	SERVICIOS DE INTERPRETACIÓN: se prestaron 73  servicios de interpretación de lengua de señas solicitados por la DED, por los CIOM de Tunjuelito, San Cristobal, Ciudad Bolívar, Engativá y Bosa. Manzana del Cuidado de Tunjuelito y Usaquén, subsecretaria/ Consejo consultivo CCM, URI Bosa y casa de justicia de San Cristobal, oficina de prensa de la SdMujer y Sesión ordinaria de la Mesa Coordinadora – CCMB 
7.	PROTOCOLO PARA LA PRESTACIÓN DEL SERVICIO DE LENGUA DE SEÑAS: Se avanzó en la construcción de la metodología, logrando: identificar el proceso más adecuado y resolver dudas relacionadas con su construcción. Actualmente, el documento se encuentra en control de cambios y ha sido trabajado de manera progresiva.
8.	Se han realizado 3 eventos de los 32 programados para el año y se realiza Alistamiento, acuerdos con las comunidades y articulación para la realización de ocho 8 de las conmemoraciones y eventos. 
9.	De las 13 guías metodológicas proyectadas para 2026, se cuenta con documentos formulados para control legal, aprobación e implementación de 6 guías o documentos metodológicos y 3 documentos se encuentran en etapa de formulación y revisión inicial.
10.	Se han realizado dos encuentros de Foto Pose realizado con 18 mujer trans, como espacio pedagógico, artístico y de reconocimiento corporal dirigido a mujeres Trans y mujeres con orientaciones diversas del territorio. 
11.	Tercera mesa de mujeres sordas con la participación de 30 mujeres en donde se desarrolló una actividad pedagógica sobre los tipos de violencia contra las mujeres, abordando las violencias física, psicológica, económica, patrimonial, sexual y vicaria, así como las rutas de atención y denuncia disponibles.</t>
  </si>
  <si>
    <t>En mayo con el objetivo de Acompañar y liderar la Mesa Distrital de Cuidado Menstrual Distrital, desarrollando el plan de acción acordado y articulando las acciones programadas, se avanza con: 
1.	MESA DISTRITAL: Se realizó la cuarta mesa Distrital del año 2026 en donde se socializaron las acciones realizadas en el recorrido en la localidad de Engativa; adicionalmente, se planificó el recorrido territorial de junio para la localidad de Kenedy. En el marco de la Mesa de Cuidado Menstrual, la SDIS socializó la matriz de seguimiento de casos, diseñada para garantizar la trazabilidad de las intervenciones y dar cumplimiento a la Sentencia T-398 de 2019. Finalmente, se socializó el informe presentado al Concejo de Bogotá 2026, documento técnico que consolida los avances de la Estrategia de Cuidado Menstrual entre marzo de 2025 y febrero de 2026. Este informe recoge la composición y funcionamiento de la Mesa, el desarrollo del Acuerdo Distrital 883 de 2023, las acciones territoriales, buenas prácticas, dificultades, brechas estructurales, recomendaciones y aportes sectoriales de SDMujer, SDIS, SDS e IDIPRON para la garantía del cuidado menstrual digno en el Distrito Capital.
2.	RECORRIDOS: Se realizó un recorrido por la dignidad menstrual en la localidad de Engativá, durante el recorrido se realizó el abordaje por parte de la SdMujer a 6 personas menstruantes en habitabilidad de calle, realizando pedagogía EMAA. 
3.	JORNADAS INTERINSTITUCIONALES: Con la participación de las entidades IDIPRON, SDIS, SDS y SDMujER y en cumplimiento del Acuerdo Distrital 883 de 2023 y en el marco de la conmemoración del Día Internacional de Acción por la Salud de las Mujeres y el Cuidado Menstrual, se realizó una Jornada de Educación Menstrual en el parque las cruces, la Secretaría Distrital de la Mujer —SDMujer— atendió a 72 mujeres habitantes de calle y en riesgo de estarlo, de las cuales una realiza labores de aprovechamiento de residuos sólidos. Asimismo, a través del enlace Sofía, se identificaron cinco presuntos casos de violencia y se brindó orientación sobre la oferta de la Manzana del Cuidado.</t>
  </si>
  <si>
    <t>https://secretariadistritald-my.sharepoint.com/:f:/g/personal/kforero_sdmujer_gov_co/IgC-P2xGxxsZSI2CaLdePzM-AQqfvEV9vlXBzq4kwu64eRw?e=0cxn97</t>
  </si>
  <si>
    <t>https://secretariadistritald-my.sharepoint.com/:f:/g/personal/kforero_sdmujer_gov_co/IgCUa9nPGg5JRIMOcaxbhvlpAQU1Nm_b5QUODnwW899qvz4?e=Xow6qF</t>
  </si>
  <si>
    <t>https://secretariadistritald-my.sharepoint.com/:f:/g/personal/kforero_sdmujer_gov_co/IgATE4TQxz-IR7y9g3iiFUdVARnnOuQHI5WV9GNNPX5somk?e=vSCxNT</t>
  </si>
  <si>
    <t>https://secretariadistritald-my.sharepoint.com/:f:/g/personal/kforero_sdmujer_gov_co/IgCRham2Zo58QoPhVBPVeIjfAbwrsUjKEK_c1tTt7toLMn8?e=aS3VRE</t>
  </si>
  <si>
    <t>https://secretariadistritald-my.sharepoint.com/:f:/g/personal/kforero_sdmujer_gov_co/IgAnVrCt93gSQ4xTyBlqMyfsAUCt_03CXDZUFnTfnyK9tOI?e=dtaXkX</t>
  </si>
  <si>
    <t>https://secretariadistritald-my.sharepoint.com/:f:/g/personal/kforero_sdmujer_gov_co/IgBTeBbsdwvARKa0VtLz5Bj1AXAyvO0dhvxSz-QbcuvbJrQ?e=i6fgsy</t>
  </si>
  <si>
    <t>https://secretariadistritald-my.sharepoint.com/:f:/g/personal/kforero_sdmujer_gov_co/IgApEAtVNGYPQY-sK64ch8kQAeeNpEev19DN_re3wU13UZA?e=XEac5F</t>
  </si>
  <si>
    <t>https://secretariadistritald-my.sharepoint.com/:f:/g/personal/kforero_sdmujer_gov_co/IgB34iqL9ImDQ6OkFvfsKQLQAX_yERwqMjCEV4lHsD42GGI?e=Khp75q</t>
  </si>
  <si>
    <t>https://secretariadistritald-my.sharepoint.com/:f:/g/personal/kforero_sdmujer_gov_co/IgBlYUnwo1MWTKXOpottjDSzAe_rgivWLizcrlQ0DXP81YA?e=cguDph</t>
  </si>
  <si>
    <t>https://secretariadistritald-my.sharepoint.com/:f:/g/personal/kforero_sdmujer_gov_co/IgAeBaGB3f2pT6zrPhv0XsbZAUhIezZDXnsooXejf2Nb6v0?e=kT8SaR</t>
  </si>
  <si>
    <t>https://secretariadistritald-my.sharepoint.com/:f:/g/personal/kforero_sdmujer_gov_co/IgB6946sEztzToQaBlAqs7O_AXsM5PLuCK6EZ2mosZ3ve-4?e=IPdVkp</t>
  </si>
  <si>
    <t>https://secretariadistritald-my.sharepoint.com/:f:/g/personal/kforero_sdmujer_gov_co/IgDBNLYttYBiRZBT8O0pvLTfAceOR7EKnqddwjAefA9vbQ4?e=opIiMy</t>
  </si>
  <si>
    <t>https://secretariadistritald-my.sharepoint.com/:f:/g/personal/kforero_sdmujer_gov_co/IgDURq3_7zUFT7hLHzTSLEODAS25WnGKj0ZClnpHkfCPCwk?e=0uAKMR</t>
  </si>
  <si>
    <t>https://secretariadistritald-my.sharepoint.com/:f:/g/personal/kforero_sdmujer_gov_co/IgDE_XySGDOiRb1gizPaKNOAAVOKqsVnKDKshX0-4_Ch2Wk?e=ta0ad2</t>
  </si>
  <si>
    <t>https://secretariadistritald-my.sharepoint.com/:f:/g/personal/kforero_sdmujer_gov_co/IgDkjQj0CL3MS4BaIZFfqIL7Ae3L9hsZdj8XtkQNOvLAMos?e=lRMr4i</t>
  </si>
  <si>
    <t>https://secretariadistritald-my.sharepoint.com/:f:/g/personal/kforero_sdmujer_gov_co/IgBTSO8mjOMjT7TTAVLbLbF0AemiOKN52XZd4NrYG7gcm7U?e=aolw9t</t>
  </si>
  <si>
    <t>https://secretariadistritald-my.sharepoint.com/:f:/g/personal/kforero_sdmujer_gov_co/IgDyQz3fncDIQaTG-HcuxhB4AWkAoBvSF_FPhVTEFJ9ET54?e=Q4zBwl</t>
  </si>
  <si>
    <t>Para implementar la estrategia de formación en herramientas para el empoderamiento y las capacidades psicoemocionales, durante el mes de mayo se avanza con:
CURSOS PLATAFORMA VIRTUAL SdMUJER: 
(i)	CURSO OBSERVO, IDENTIFICO Y PROTEJO: se certificaron 124 personas  (ii) TEJIENDO REDES: Se cuenta con 29 personas inscritas para Tejiendo redes comunidad y 24 personas inscritas para Tejiendo Redes servidores (3 inscripciones adicionales en el mes de mayo
CUALIFICACIÓN EQUIPOS PROFESIONALES: 
(i)	Se realizó un espacio de transferencia metodológica y de conocimientos en empoderamiento a 26 docentes del Colegio Ciudadela Educativa de Bosa.</t>
  </si>
  <si>
    <t>Para implementar 3 estrategias que contribuyan al reconocimiento y garantía de los derechos de las mujeres en sus diferencias y diversidad, en mayo: 
CURSOS PLATAFORMA VIRTUAL SDMUJER: (i)	CURSO OBSERVO, IDENTIFICO Y PROTEJO: se certificaron 124 personas (ii) TEJIENDO REDES: Se cuenta con 29 personas inscritas para Tejiendo redes comunidad y 24 personas inscritas para Tejiendo Redes servidores (3 inscripciones adicionales en el mes de mayo
CUALIFICACIÓN EQUIPOS PROFESIONALES: (ii)	Se realizo un espacio de transferencia metodológica y de conocimientos en empoderamiento a 26 docentes del Colegio Ciudadela Educativa de Bosa.
(iii)	Se desarrollaron 17 jornadas significativas con 3 niñas, 222 adolescentes estudiantes y 50 mujeres jóvenes y adultas, jornadas realizadas en el en Colegio IED La Aurora, localidad de Usme sobre empoderamiento y amor romántico, estereotipos y roles de género
(iv)	Se dio por finalizada 1 Escuela AMARTE con la certificación de 15 mujeres adultas de la UNAD de las 56 participantes 
(v)	Se realizaron 4 espacios de Conexión Emocional ECE, con la participación de 81 mujeres, realizados así: (i y ii) 2 ECE con 52 Mujeres Migrantes y Refugiadas en el Centro Intégrate Kennedy. (iii) 1 ECE con 13 Mujeres privadas de la libertad en la cárcel Distrital anexo mujeres (iv) 1 ECE con 16 Mujeres en ASP Web Cam MMG Sede 1. 
(vi)	se avanzó con: •	UNIVERSIDAD PEDAGOGICA:  Se realizan aportes técnicos al MoU con la universidad, se envía a revisión jurídica de la secretaria, con el fin de implementar el modelo de educación flexible de la universidad pedagógica en un grupo poblacional con el que trabaja la DED. •	EAN: Se establece conversación con la EAN en la que se revisa la posibilidad de ofrecer becas del 50%, que tiene la Universidad y realizar cursos entre otras, para lo que se propone firmar un acuerdo de voluntades y se realiza formación de enfoque diferencial en educación a las IES que pertenecen al sello en igualdad. •	MinSid: Se realiza reunión para ajustar la metodología para usar en adelante para la preparación de la prueba saber 11 y se acompaña el primer simulacro del operador realizado el 30 de Mayo para las mujeres seleccionadas.</t>
  </si>
  <si>
    <r>
      <t>Para implementar 3 estrategias que contribuyan al reconocimiento y garantía de los derechos de las mujeres en sus diferencias y diversidad, para el periodo acumulado de enero a mayo, se avanza en: 1.	CURSOS VIRTUALES: cursos disponible en la plataforma virtual de la SdMujer: •	¨Observo, Identifico y Protejo¨ para el periodo acumulado se certificaron 503 personas. •	TEJIENDO REDES: Se inicio curso con 29 personas inscritas para Tejiendo redes comunidad y 24 personas inscritas para Tejiendo Redes servidores (3 inscripciones adicionales en el mes de mayo)</t>
    </r>
    <r>
      <rPr>
        <sz val="12"/>
        <color rgb="FFFF0000"/>
        <rFont val="Arial"/>
        <family val="2"/>
      </rPr>
      <t xml:space="preserve"> </t>
    </r>
    <r>
      <rPr>
        <sz val="12"/>
        <color theme="1"/>
        <rFont val="Arial"/>
        <family val="2"/>
      </rPr>
      <t xml:space="preserve">	2.	CUALIFICACIÓN EQUIPOS PROFESIONALES: Se realizaron ocho espacios de transferencia metodológica y de conocimientos en Empoderamiento y capacidades psicoemocionales a 149 funcionarias y funcionarios públicos, así: (i) Cuatro Transferencias en Empoderamiento: 34 Profesionales psicosociales Sub Red de Salud Occidente CAPS Betania, 3 docentes colegio Ciudadela Educativa Bosa,   9 profesionales psicosociales RECA y 26 docentes del Colegio Ciudadela Educativa de Bosa. (ii) Cuatro Trasferencias en capacidades psicoemocionales a 14 profesionales UTA de la comisión intersectorial de flujos migratorios mixtos, 15 profesionales del equipo Transformaciones culturales SdMujer; CIOM Santafé, 29 profesionales del equipo PAPSIVI secretaria de Salud y 19 profesionales del equipo rural subred sur secretaria de Salud.
3.	Se realizaron 35 Jornadas Significativas con la participación de 646 mujeres así: 82 jóvenes de la Universidad Minuto de Dios, 71 mujeres en ASP, 15 mujeres en ASP estudio Web – Cam Teusaquillo, 38 indígenas emberá víctimas del conflicto, 32 niñas del colegio ciudadela educativa BOSA, 74 mujeres adultas en sus diferencias y diversidades, 19 mujeres migrantes, 25 Jóvenes y adultas Casa de la Juventud Usme y 15 jóvenes Casa de Protección Barrios Unidos, 3 niñas, 222 adolescentes estudiantes y 50 mujeres jóvenes y adultas, del Colegio IED La Aurora, localidad de Usme. 4.	Se realizó un encuentro intergeneracional con la participación de 59 mujeres, en el salón comunal de Modelia, en el que se llevó a cabo la construcción colectiva de un mural que representó a mujeres en sus diferencias, diversidades y en distintos cursos de vida.
5.	Se realizó cierre de  6 Escuelas AMARTE con la certificación de 134 mujeres,:  así: (i) escuela amarte mujeres mayores bosa la estación 29 mujeres mayoras certificadas (ii) escuela amarte mujeres mayores bosa carbonel,50 mujeres mayoras certificadas  (iii) escuela amarte mujeres en ASP en nuevo porvenir  20 mujeres en ASP Certificadas (iv) escuela amarte mujeres en ASP en nuevo porvenir 17 mujeres en ASP certificadas  (v) 18 mujeres en ASP certificadas en la escuela amarte estudio webcam alba (vi) 15 mujeres adultas de la UNAD de las 56 participantes  6. Se realizan 20 Espacios de Conexión Emocional ECE, con la participación de 462 mujeres, realizados con la participación de: 32 mujeres indígenas emberá víctimas UPI la Florida, 23 víctimas del conflicto parque la hoja Puente Aranda, 44 mujeres campesinas y rurales,  35 mujeres en sus diferencias y diversidad, 25 Mujeres Trans en ASP y  madres Trans, del barrio Santa Fe, 25 mujeres primer espacio de co – construcción en el marco del mural del 8m, con mujeres en sus diferencias y diversidad, 160  Mujeres migrantes, refugiadas y retornadas, 7 mujeres mayoras, 45 Mujeres Jóvenes, 35 Mujeres privadas de la libertad, realizado en la cárcel distrital de barones y anexo de mujeres de Bogotá, 15 Mujeres adultas y mayoras y 16 Mujeres en ASP Web Cam MMG Sede 1.
7. ICFES: se realiza proceso contractual y firma contrato DE PRESTACIÓN DE SERVICIOS No. 926 de 2026 CELEBRADO ENTRE LA SECRETARÍA DISTRITAL DE LA MUJER Y MINDSIT S.A.S. con objeto: poyar la estrategia de Educación Flexible de la Dirección de Enfoque Diferencial en el desarrollo y articulación de las diferentes actividades que se requieran en el marco de la presentación del Examen de Estado de la Educación Media, SABER 11 por parte de un grupo de mujeres en su diversidad. Adicionalmente se terminó la revisión documental de las 474 mujeres que se presentaron interesadas en este patrocinio logrando la confirmación de preinscripción de 200 mujeres en sus diferencias y diversidades</t>
    </r>
  </si>
  <si>
    <t>Para dar cumplimiento a la meta plan de ¨Desarrollar 4 estrategias de empoderamiento para promover capacidades, liderazgos, participación, incidencia política y transformación de imaginarios culturales…¨, se contribuye al desarrollo de Una Estrategia de Enfoque Diferencial, cuya implementación avanza en el mes de mayo, así:
•	CURSOS PLATAFORMA VIRTUAL SDMUJER: CURSO OBSERVO, IDENTIFICO Y PROTEJO: se certificaron 124 personas y curso TEJIENDO REDES: Se inicio curso con 29 personas inscritas para Tejiendo redes comunidad y 24 personas inscritas para Tejiendo Redes servidores (3 inscripciones adicionales en el mes de mayo) 
•	TRANSFERENCIA DE CONOCIMIENTOS: Se realizo un espacio de transferencia metodológica y de conocimientos en empoderamiento a 26 docentes del Colegio Ciudadela Educativa de Bosa.
•	17 JORNADAS SIGNIFICATIVAS: con 3 niñas, 222 adolescentes estudiantes y 50 mujeres jóvenes y adultas, jornadas realizadas en el en Colegio IED La Aurora, localidad de Usme. 
•	Se dio por finalizada 1 Escuela AMARTE con la certificación de 15 mujeres adultas de la UNAD 
•	ECE: Se realizaron 4 espacios de Conexión Emocional ECE, con la participación de 81 mujeres, así: (i y ii) 2 ECE con 52 Mujeres Migrantes y Refugiadas en el Centro Intégrate Kennedy. (iii) 1 ECE con 13 Mujeres privadas de la libertad en la cárcel Distrital anexo mujeres (iv) 1 ECE con 16 Mujeres en ASP Web Cam MMG Sede1 
•	RECORRIDO: Se realizó un recorrido por la dignidad menstrual en la localidad de Engativá, donde se realizó el abordaje por parte de la SdMujer a 6 personas menstruantes en habitabilidad de calle, realizando pedagogía EMAA. 
•	JORNADAS INTERINSTITUCIONALES: Con la participación de las entidades IDIPRON, SDIS, SDS y SDMujER se realizó en el parque las cruces, la Secretaría Distrital de la Mujer —SDMujer— atendió a 72 mujeres habitantes de calle y en riesgo de estarlo. 
•	Espacios de Educación Menstrual para el Autocuidado y el Autoconocimiento EMAA:  Se realizaron 6 espacios con la participación de 130 mujeres, así: (i) EMAA en la Universidad Nacional de Colombia con 45 jóvenes (ii) EMAA en el Barrio el Tesoro Fundación Canita de amor y Paz con 7 mujeres jóvenes migrantes (iii) EMAA en la Vereda QuibaAlta con18 mujeres rurales (iv y v) Dos EMAA con 45 aprendices SENA (vi) EMAA con 15 mujeres en ASP en el estudio WEB-CAM-MMG. 
•	CUALIFICACIÓN DE EQUIPOS PROFESIONALES EN EMAA: Se realizaron 6 espacios de cualificación de equipos dirigidos a 186 profesionales, así: (i) Auditorio general de la secretaria de Salud con 42 Profesionales y contratistas de la Secretaría de salud  SDS (ii) Espacio virtual con 56 Profesionales y contratistas de la  Secretaría Distrital de Hábitat (iii) Asociación Lacitos de Amor- ICBF con 10 Profesionales y contratistas de la  asociación Lacitos de Amor- ICBF (iv) 19 Servidoras y servidores del del Instituto Distrital de Turismo – IDT  (v) Talento Humano de la SdMujer con 38 Servidoras y servidores de la Secretaria. (vi) MinEducación con 21 funcionarios.</t>
  </si>
  <si>
    <t>Para dar cumplimiento a la meta plan de ¨Desarrollar 4 estrategias de empoderamiento para promover capacidades, liderazgos, participación, incidencia política y transformación de imaginarios culturales…¨, se contribuye al desarrollo de Una Estrategia de Enfoque Diferencial y para su implementación se avanza en el periodo acumulado de enero a mayo, así:
•	CURSOS VIRTUALES disponibles en la plataforma virtual de la SdMujer: (i) ¨Observo, Identifico y Protejo¨ para el periodo acumulado se certificaron 503 personas. (ii) TEJIENDO REDES: Se inicio curso con 29 personas inscritas para Tejiendo redes comunidad y curso TEJIENDO REDES: Se inicio curso con 29 personas inscritas para Tejiendo redes comunidad y 24 personas inscritas para Tejiendo Redes servidores (3 inscripciones adicionales en el mes de mayo) 
•	Se realizaron ocho espacios de transferencia metodológica y de conocimientos en Empoderamiento y capacidades psicoemocionales a 149 funcionarias y funcionarios públicos, así: (i) Cuatro Transferencias en Empoderamiento: 34 Profesionales psicosociales Sub Red de Salud Occidente CAPS Betania, 3 docentes colegio Ciudadela Educativa Bosa,  9 profesionales psicosociales RECA y 26 docentes del Colegio Ciudadela Educativa de Bosa (ii) Cuatro Trasferencias en capacidades psicoemocionales a 14 profesionales UTA de la comisión intersectorial de flujos migratorios mixtos, 15 profesionales del equipo Transformaciones culturales SdMujer; CIOM Santafé, 29 profesionales del equipo PAPSIVI secretaria de Salud y 19 profesionales del equipo rural subred sur secretaria de Salud.
•	Se realizaron 35 Jornadas Significativas con la participación de 646 mujeres así: 82 jóvenes de la Universidad Minuto de Dios, 71 mujeres en ASP, 15 mujeres en ASP estudio Web – Cam Teusaquillo, 38 indígenas emberá víctimas del conflicto, 32 niñas del colegio ciudadela educativa BOSA, 74 mujeres adultas en sus diferencias y diversidades, 19 mujeres migrantes, 25 Jóvenes y adultas Casa de la Juventud Usme y 15 jóvenes Casa de Protección Barrios Unidos, 3 niñas, 222 adolescentes estudiantes y 50 mujeres jóvenes y adultas, del Colegio IED La Aurora, localidad de Usme. 
•	Se realizó un encuentro intergeneracional con la participación de 59 mujeres, en el salón comunal de Modelia, en el que se llevó a cabo la construcción colectiva de un mural que representó a mujeres en sus diferencias, diversidades y en distintos cursos de vida.
•	Se realizó cierre de  6 Escuelas AMARTE con la certificación de 134 mujeres,:  así: (i) E.A. Bosa la Estación 29 mujeres mayoras certificadas (ii) E.A. Bosa Carbonel 50 mujeres mayoras certificadas  (iii) E.A. Nuevo Porvenir 20 mujeres en ASP certificadas (iv) E.A. Nuevo Porvenir 17 mujeres en ASP certificadas  (v) E.A. estudio webcam alba con 18 mujeres en ASP certificadas (vi) E.A. con 15 mujeres adultas de la UNAD 
•	Se realizan 20 Espacios de Conexión Emocional ECE, con la participación de 462 mujeres, realizados con la participación de: 32 mujeres indígenas emberá víctimas UPI la Florida, 23 víctimas del conflicto parque la hoja Puente Aranda, 44 mujeres campesinas y rurales,  35 mujeres en sus diferencias y diversidad, 25 Mujeres Trans en ASP y  madres Trans, del barrio Santa Fe, 25 mujeres primer espacio de co – construcción en el marco del mural del 8m, con mujeres en sus diferencias y diversidad, 160  Mujeres migrantes, refugiadas y retornadas, 7 mujeres mayoras, 45 Mujeres Jóvenes, 35 Mujeres privadas de la libertad, realizado en la cárcel distrital de barones y anexo de mujeres de Bogotá, 15 Mujeres adultas y mayoras y 16 Mujeres en ASP Web Cam MMG Sede 1.
•	ICFES: se realiza proceso contractual y firma contrato DE PRESTACIÓN DE SERVICIOS No. 926 de 2026 CELEBRADO ENTRE LA SECRETARÍA DISTRITAL DE LA MUJER Y MINDSIT S.A.S. con objeto: poyar la estrategia de Educación Flexible de la Dirección de Enfoque Diferencial en el desarrollo y articulación de las diferentes actividades que se requieran en el marco de la presentación del Examen de Estado de la Educación Media, SABER 11 por parte de un grupo de mujeres en su diversidad. Adicionalmente se terminó la revisión documental de las 474 mujeres que se presentaron interesadas en este patrocinio logrando la confirmación de preinscripción de 185 mujeres en sus diferencias y diversidades. 
•	JORNADAS INTERINSTITUCIONALES: Se realizaron 2 dos jornadas con las entidades de IDIPRON, SDIS, SDS, SdMUJER en el marco del cumplimiento del Acuerdo 883 en donde se atendieron 85 mujeres habitantes de calle y en riesgo de estarlo (i) En el Parque tercer milenio- Localidad Santafé, 13 mujeres. (ii) En el parque las cruces, 72 mujeres. 
•	Se realizaron dos 3 recorridos por la dignidad menstrual, abordando 31 mujeres habitantes de calle o en riesgo de estarlo, así: (i) localidad de Suba, se realizó el abordaje a 14 mujeres menstruantes (ii) localidad de Puente Aranda (Canal Comuneros) abordaje por parte de la SdMujer a 11 mujeres menstruantes (iii) localidad de Engativá, abordaje por parte de la SdMujer a 6 mujeres menstruantes. 
•	EMAA: Espacios de Educación Menstrual para el Autocuidado y el Autoconocimiento EMAA, se realizaron 17 espacios EMAA con la participación de 353 mujeres. 
•	CUALIFICACIÓN DE EQUIPOS PROFESIONALES EN EMAA: Se realizaron 13 espacios de cualificación de equipos dirigidos a 295 profesionales de entidades Distritales, públicas y privadas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</si>
</sst>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4" formatCode="_-&quot;$&quot;\ * #,##0.00_-;\-&quot;$&quot;\ * #,##0.00_-;_-&quot;$&quot;\ * &quot;-&quot;??_-;_-@_-"/>
    <numFmt numFmtId="43" formatCode="_-* #,##0.00_-;\-* #,##0.00_-;_-* &quot;-&quot;??_-;_-@_-"/>
    <numFmt numFmtId="164" formatCode="_-&quot;$&quot;* #,##0.00_-;\-&quot;$&quot;* #,##0.00_-;_-&quot;$&quot;* &quot;-&quot;??_-;_-@_-"/>
    <numFmt numFmtId="165" formatCode="_-* #,##0\ &quot;€&quot;_-;\-* #,##0\ &quot;€&quot;_-;_-* &quot;-&quot;\ &quot;€&quot;_-;_-@_-"/>
    <numFmt numFmtId="166" formatCode="_-* #,##0.00\ &quot;€&quot;_-;\-* #,##0.00\ &quot;€&quot;_-;_-* &quot;-&quot;??\ &quot;€&quot;_-;_-@_-"/>
    <numFmt numFmtId="167" formatCode="_-* #,##0.00\ _€_-;\-* #,##0.00\ _€_-;_-* &quot;-&quot;??\ _€_-;_-@_-"/>
    <numFmt numFmtId="168" formatCode="_-* #,##0\ _€_-;\-* #,##0\ _€_-;_-* &quot;-&quot;??\ _€_-;_-@_-"/>
    <numFmt numFmtId="169" formatCode="_-* #,##0\ _€_-;\-* #,##0\ _€_-;_-* &quot;-&quot;\ _€_-;_-@_-"/>
    <numFmt numFmtId="170" formatCode="0.0%"/>
    <numFmt numFmtId="171" formatCode="###,000"/>
    <numFmt numFmtId="172" formatCode="0.0"/>
    <numFmt numFmtId="173" formatCode="_-&quot;$&quot;* #,##0_-;\-&quot;$&quot;* #,##0_-;_-&quot;$&quot;* &quot;-&quot;??_-;_-@_-"/>
    <numFmt numFmtId="174" formatCode="_-&quot;$&quot;\ * #,##0_-;\-&quot;$&quot;\ * #,##0_-;_-&quot;$&quot;\ * &quot;-&quot;??_-;_-@_-"/>
  </numFmts>
  <fonts count="64"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4"/>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sz val="11"/>
      <color rgb="FFFF0000"/>
      <name val="Arial"/>
      <family val="2"/>
    </font>
    <font>
      <sz val="10"/>
      <color rgb="FF000000"/>
      <name val="Times New Roman"/>
      <family val="1"/>
    </font>
    <font>
      <sz val="11"/>
      <color theme="1"/>
      <name val="Calibri"/>
      <family val="2"/>
      <scheme val="minor"/>
    </font>
    <font>
      <sz val="13"/>
      <color rgb="FF000000"/>
      <name val="Arial"/>
      <family val="2"/>
    </font>
    <font>
      <sz val="11"/>
      <name val="Calibri"/>
      <family val="2"/>
      <scheme val="minor"/>
    </font>
    <font>
      <b/>
      <sz val="11"/>
      <color theme="0"/>
      <name val="Arial"/>
      <family val="2"/>
    </font>
    <font>
      <sz val="11"/>
      <color rgb="FF000000"/>
      <name val="Arial"/>
      <family val="2"/>
    </font>
    <font>
      <b/>
      <sz val="11"/>
      <color rgb="FF000000"/>
      <name val="Arial"/>
      <family val="2"/>
    </font>
    <font>
      <b/>
      <sz val="11"/>
      <color rgb="FF000000"/>
      <name val="Arial"/>
      <family val="2"/>
    </font>
    <font>
      <sz val="11"/>
      <color rgb="FF000000"/>
      <name val="Arial"/>
      <family val="2"/>
    </font>
    <font>
      <sz val="10"/>
      <color rgb="FF000000"/>
      <name val="Arial"/>
      <family val="2"/>
    </font>
    <font>
      <b/>
      <i/>
      <sz val="14"/>
      <name val="Arial"/>
      <family val="2"/>
    </font>
    <font>
      <b/>
      <sz val="16"/>
      <color theme="1"/>
      <name val="Arial"/>
      <family val="2"/>
    </font>
    <font>
      <sz val="16"/>
      <color theme="1"/>
      <name val="Calibri"/>
      <family val="2"/>
      <scheme val="minor"/>
    </font>
    <font>
      <sz val="12"/>
      <name val="Arial"/>
      <family val="2"/>
    </font>
    <font>
      <sz val="12"/>
      <color theme="1"/>
      <name val="Arial"/>
      <family val="2"/>
    </font>
    <font>
      <sz val="12"/>
      <color rgb="FF000000"/>
      <name val="Arial"/>
      <family val="2"/>
    </font>
    <font>
      <i/>
      <sz val="11"/>
      <color theme="1"/>
      <name val="Arial"/>
      <family val="2"/>
    </font>
    <font>
      <u/>
      <sz val="11"/>
      <color theme="1"/>
      <name val="Arial"/>
      <family val="2"/>
    </font>
    <font>
      <b/>
      <sz val="12"/>
      <color rgb="FF000000"/>
      <name val="Arial"/>
      <family val="2"/>
    </font>
    <font>
      <sz val="12"/>
      <color theme="1"/>
      <name val="Calibri"/>
      <family val="2"/>
      <scheme val="minor"/>
    </font>
    <font>
      <b/>
      <sz val="9"/>
      <color indexed="81"/>
      <name val="Tahoma"/>
      <family val="2"/>
    </font>
    <font>
      <sz val="12"/>
      <color rgb="FFFF0000"/>
      <name val="Arial"/>
      <family val="2"/>
    </font>
    <font>
      <sz val="12"/>
      <color theme="6" tint="-0.249977111117893"/>
      <name val="Arial"/>
      <family val="2"/>
    </font>
  </fonts>
  <fills count="13">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4" tint="-0.499984740745262"/>
        <bgColor indexed="64"/>
      </patternFill>
    </fill>
    <fill>
      <patternFill patternType="solid">
        <fgColor theme="4" tint="0.59999389629810485"/>
        <bgColor indexed="64"/>
      </patternFill>
    </fill>
    <fill>
      <patternFill patternType="solid">
        <fgColor theme="6" tint="0.79998168889431442"/>
        <bgColor indexed="64"/>
      </patternFill>
    </fill>
  </fills>
  <borders count="75">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s>
  <cellStyleXfs count="24">
    <xf numFmtId="0" fontId="0" fillId="0" borderId="0"/>
    <xf numFmtId="9" fontId="9" fillId="0" borderId="0" applyFont="0" applyFill="0" applyBorder="0" applyAlignment="0" applyProtection="0"/>
    <xf numFmtId="0" fontId="10" fillId="0" borderId="1"/>
    <xf numFmtId="0" fontId="5" fillId="0" borderId="1"/>
    <xf numFmtId="166" fontId="5" fillId="0" borderId="1" applyFont="0" applyFill="0" applyBorder="0" applyAlignment="0" applyProtection="0"/>
    <xf numFmtId="167" fontId="5" fillId="0" borderId="1" applyFont="0" applyFill="0" applyBorder="0" applyAlignment="0" applyProtection="0"/>
    <xf numFmtId="9" fontId="5" fillId="0" borderId="1" applyFont="0" applyFill="0" applyBorder="0" applyAlignment="0" applyProtection="0"/>
    <xf numFmtId="169" fontId="5" fillId="0" borderId="1" applyFont="0" applyFill="0" applyBorder="0" applyAlignment="0" applyProtection="0"/>
    <xf numFmtId="165" fontId="5" fillId="0" borderId="1" applyFont="0" applyFill="0" applyBorder="0" applyAlignment="0" applyProtection="0"/>
    <xf numFmtId="9" fontId="10" fillId="0" borderId="1" applyFont="0" applyFill="0" applyBorder="0" applyAlignment="0" applyProtection="0"/>
    <xf numFmtId="9" fontId="17" fillId="0" borderId="1" applyFont="0" applyFill="0" applyBorder="0" applyAlignment="0" applyProtection="0"/>
    <xf numFmtId="171" fontId="22" fillId="0" borderId="30" applyNumberFormat="0" applyAlignment="0" applyProtection="0">
      <alignment horizontal="right" vertical="center"/>
    </xf>
    <xf numFmtId="171" fontId="22" fillId="0" borderId="31" applyNumberFormat="0" applyAlignment="0" applyProtection="0">
      <alignment horizontal="left" vertical="center" indent="1"/>
    </xf>
    <xf numFmtId="0" fontId="23" fillId="0" borderId="31" applyAlignment="0" applyProtection="0">
      <alignment horizontal="left" vertical="center" indent="1"/>
    </xf>
    <xf numFmtId="0" fontId="24" fillId="8" borderId="1" applyNumberFormat="0" applyAlignment="0" applyProtection="0">
      <alignment horizontal="left" vertical="center" indent="1"/>
    </xf>
    <xf numFmtId="171" fontId="25" fillId="0" borderId="30" applyNumberFormat="0" applyFill="0" applyBorder="0" applyAlignment="0" applyProtection="0">
      <alignment horizontal="right" vertical="center"/>
    </xf>
    <xf numFmtId="0" fontId="18" fillId="0" borderId="1" applyNumberFormat="0" applyFill="0" applyBorder="0" applyAlignment="0" applyProtection="0"/>
    <xf numFmtId="0" fontId="4" fillId="0" borderId="1"/>
    <xf numFmtId="43" fontId="35" fillId="0" borderId="0" applyFont="0" applyFill="0" applyBorder="0" applyAlignment="0" applyProtection="0"/>
    <xf numFmtId="0" fontId="3" fillId="0" borderId="1"/>
    <xf numFmtId="0" fontId="41" fillId="0" borderId="1"/>
    <xf numFmtId="164" fontId="2" fillId="0" borderId="1" applyFont="0" applyFill="0" applyBorder="0" applyAlignment="0" applyProtection="0"/>
    <xf numFmtId="44" fontId="42" fillId="0" borderId="0" applyFont="0" applyFill="0" applyBorder="0" applyAlignment="0" applyProtection="0"/>
    <xf numFmtId="0" fontId="18" fillId="0" borderId="0" applyNumberFormat="0" applyFill="0" applyBorder="0" applyAlignment="0" applyProtection="0"/>
  </cellStyleXfs>
  <cellXfs count="604">
    <xf numFmtId="0" fontId="0" fillId="0" borderId="0" xfId="0"/>
    <xf numFmtId="0" fontId="13" fillId="0" borderId="1" xfId="3" applyFont="1" applyAlignment="1">
      <alignment vertical="center"/>
    </xf>
    <xf numFmtId="0" fontId="12" fillId="4" borderId="1" xfId="2" applyFont="1" applyFill="1" applyAlignment="1">
      <alignment vertical="center" wrapText="1"/>
    </xf>
    <xf numFmtId="0" fontId="12" fillId="4" borderId="8" xfId="2" applyFont="1" applyFill="1" applyBorder="1" applyAlignment="1">
      <alignment vertical="center" wrapText="1"/>
    </xf>
    <xf numFmtId="0" fontId="12" fillId="0" borderId="8" xfId="2" applyFont="1" applyBorder="1" applyAlignment="1">
      <alignment vertical="center" wrapText="1"/>
    </xf>
    <xf numFmtId="0" fontId="12" fillId="0" borderId="1" xfId="2" applyFont="1" applyAlignment="1">
      <alignment vertical="center" wrapText="1"/>
    </xf>
    <xf numFmtId="0" fontId="12" fillId="0" borderId="1" xfId="2" applyFont="1" applyAlignment="1">
      <alignment horizontal="center" vertical="center" wrapText="1"/>
    </xf>
    <xf numFmtId="0" fontId="15" fillId="0" borderId="1" xfId="3" applyFont="1" applyAlignment="1">
      <alignment horizontal="center" vertical="center"/>
    </xf>
    <xf numFmtId="0" fontId="13" fillId="0" borderId="1" xfId="3" applyFont="1" applyAlignment="1">
      <alignment horizontal="center" vertical="center"/>
    </xf>
    <xf numFmtId="0" fontId="14" fillId="0" borderId="1" xfId="2" applyFont="1" applyAlignment="1">
      <alignment vertical="center" wrapText="1"/>
    </xf>
    <xf numFmtId="0" fontId="11" fillId="0" borderId="1" xfId="2" applyFont="1" applyAlignment="1">
      <alignment vertical="center" wrapText="1"/>
    </xf>
    <xf numFmtId="0" fontId="11" fillId="0" borderId="16" xfId="2" applyFont="1" applyBorder="1" applyAlignment="1">
      <alignment vertical="center" wrapText="1"/>
    </xf>
    <xf numFmtId="0" fontId="12" fillId="4" borderId="8" xfId="2" applyFont="1" applyFill="1" applyBorder="1" applyAlignment="1">
      <alignment horizontal="center" vertical="center" wrapText="1"/>
    </xf>
    <xf numFmtId="0" fontId="12" fillId="6" borderId="1" xfId="2" applyFont="1" applyFill="1" applyAlignment="1">
      <alignment vertical="center" wrapText="1"/>
    </xf>
    <xf numFmtId="0" fontId="12" fillId="5" borderId="3" xfId="2" applyFont="1" applyFill="1" applyBorder="1" applyAlignment="1">
      <alignment horizontal="center" vertical="center" wrapText="1"/>
    </xf>
    <xf numFmtId="0" fontId="12" fillId="5" borderId="4" xfId="2" applyFont="1" applyFill="1" applyBorder="1" applyAlignment="1">
      <alignment horizontal="center" vertical="center" wrapText="1"/>
    </xf>
    <xf numFmtId="0" fontId="12" fillId="5" borderId="21" xfId="2" applyFont="1" applyFill="1" applyBorder="1" applyAlignment="1">
      <alignment vertical="center" wrapText="1"/>
    </xf>
    <xf numFmtId="168" fontId="13" fillId="0" borderId="22" xfId="5" applyNumberFormat="1" applyFont="1" applyBorder="1" applyAlignment="1">
      <alignment vertical="center"/>
    </xf>
    <xf numFmtId="168" fontId="13" fillId="0" borderId="24" xfId="5" applyNumberFormat="1" applyFont="1" applyBorder="1" applyAlignment="1">
      <alignment vertical="center"/>
    </xf>
    <xf numFmtId="0" fontId="12" fillId="5" borderId="12" xfId="2" applyFont="1" applyFill="1" applyBorder="1" applyAlignment="1">
      <alignment vertical="center" wrapText="1"/>
    </xf>
    <xf numFmtId="168" fontId="13" fillId="0" borderId="13" xfId="5" applyNumberFormat="1" applyFont="1" applyBorder="1" applyAlignment="1">
      <alignment vertical="center"/>
    </xf>
    <xf numFmtId="0" fontId="13" fillId="0" borderId="1" xfId="3" applyFont="1"/>
    <xf numFmtId="0" fontId="12" fillId="7" borderId="2" xfId="2" applyFont="1" applyFill="1" applyBorder="1" applyAlignment="1">
      <alignment vertical="center" wrapText="1"/>
    </xf>
    <xf numFmtId="168" fontId="13" fillId="0" borderId="14" xfId="5" applyNumberFormat="1" applyFont="1" applyBorder="1" applyAlignment="1">
      <alignment vertical="center"/>
    </xf>
    <xf numFmtId="0" fontId="7" fillId="0" borderId="1" xfId="3" applyFont="1" applyAlignment="1">
      <alignment vertical="center"/>
    </xf>
    <xf numFmtId="0" fontId="13" fillId="0" borderId="1" xfId="3" applyFont="1" applyAlignment="1">
      <alignment horizontal="center" vertical="center" wrapText="1"/>
    </xf>
    <xf numFmtId="0" fontId="21" fillId="0" borderId="1" xfId="3" applyFont="1" applyAlignment="1">
      <alignment vertical="center"/>
    </xf>
    <xf numFmtId="0" fontId="26" fillId="0" borderId="1" xfId="3" applyFont="1" applyAlignment="1">
      <alignment vertical="center"/>
    </xf>
    <xf numFmtId="0" fontId="28" fillId="5" borderId="22" xfId="2" applyFont="1" applyFill="1" applyBorder="1" applyAlignment="1">
      <alignment horizontal="center" vertical="center" wrapText="1"/>
    </xf>
    <xf numFmtId="0" fontId="27" fillId="0" borderId="22" xfId="3" applyFont="1" applyBorder="1" applyAlignment="1">
      <alignment horizontal="center" vertical="center"/>
    </xf>
    <xf numFmtId="0" fontId="30" fillId="5" borderId="28" xfId="3" applyFont="1" applyFill="1" applyBorder="1" applyAlignment="1">
      <alignment horizontal="center" vertical="center" wrapText="1"/>
    </xf>
    <xf numFmtId="0" fontId="30" fillId="5" borderId="11" xfId="3" applyFont="1" applyFill="1" applyBorder="1" applyAlignment="1">
      <alignment horizontal="center" vertical="center" wrapText="1"/>
    </xf>
    <xf numFmtId="0" fontId="30" fillId="5" borderId="22" xfId="2" applyFont="1" applyFill="1" applyBorder="1" applyAlignment="1">
      <alignment horizontal="center" vertical="center" wrapText="1"/>
    </xf>
    <xf numFmtId="0" fontId="30" fillId="5" borderId="22" xfId="0" applyFont="1" applyFill="1" applyBorder="1" applyAlignment="1">
      <alignment horizontal="center" vertical="center"/>
    </xf>
    <xf numFmtId="9" fontId="30" fillId="5" borderId="22" xfId="3" applyNumberFormat="1" applyFont="1" applyFill="1" applyBorder="1" applyAlignment="1">
      <alignment horizontal="center" vertical="center"/>
    </xf>
    <xf numFmtId="9" fontId="30" fillId="9" borderId="22" xfId="0" applyNumberFormat="1" applyFont="1" applyFill="1" applyBorder="1" applyAlignment="1">
      <alignment horizontal="center" vertical="center"/>
    </xf>
    <xf numFmtId="9" fontId="30" fillId="5" borderId="22" xfId="0" applyNumberFormat="1" applyFont="1" applyFill="1" applyBorder="1" applyAlignment="1">
      <alignment horizontal="center"/>
    </xf>
    <xf numFmtId="9" fontId="20" fillId="4" borderId="22" xfId="0" applyNumberFormat="1" applyFont="1" applyFill="1" applyBorder="1" applyAlignment="1">
      <alignment horizontal="center"/>
    </xf>
    <xf numFmtId="10" fontId="30" fillId="5" borderId="22" xfId="0" applyNumberFormat="1" applyFont="1" applyFill="1" applyBorder="1" applyAlignment="1">
      <alignment horizontal="center" vertical="center"/>
    </xf>
    <xf numFmtId="0" fontId="8" fillId="0" borderId="1" xfId="3" applyFont="1" applyAlignment="1">
      <alignment vertical="center"/>
    </xf>
    <xf numFmtId="0" fontId="12" fillId="5" borderId="26" xfId="2" applyFont="1" applyFill="1" applyBorder="1" applyAlignment="1">
      <alignment vertical="center" wrapText="1"/>
    </xf>
    <xf numFmtId="0" fontId="12" fillId="0" borderId="26" xfId="2" applyFont="1" applyBorder="1" applyAlignment="1">
      <alignment vertical="center" wrapText="1"/>
    </xf>
    <xf numFmtId="0" fontId="13" fillId="0" borderId="0" xfId="0" applyFont="1"/>
    <xf numFmtId="0" fontId="12" fillId="5" borderId="12" xfId="2" applyFont="1" applyFill="1" applyBorder="1" applyAlignment="1">
      <alignment horizontal="center" vertical="center" wrapText="1"/>
    </xf>
    <xf numFmtId="0" fontId="12" fillId="5" borderId="13" xfId="2" applyFont="1" applyFill="1" applyBorder="1" applyAlignment="1">
      <alignment horizontal="center" vertical="center" wrapText="1"/>
    </xf>
    <xf numFmtId="15" fontId="13" fillId="0" borderId="39" xfId="0" applyNumberFormat="1" applyFont="1" applyBorder="1" applyAlignment="1">
      <alignment horizontal="center" vertical="center" wrapText="1"/>
    </xf>
    <xf numFmtId="0" fontId="13" fillId="0" borderId="23" xfId="0" applyFont="1" applyBorder="1" applyAlignment="1">
      <alignment horizontal="justify" vertical="center" wrapText="1"/>
    </xf>
    <xf numFmtId="15" fontId="13" fillId="0" borderId="21" xfId="0" applyNumberFormat="1" applyFont="1" applyBorder="1" applyAlignment="1">
      <alignment horizontal="center" vertical="center" wrapText="1"/>
    </xf>
    <xf numFmtId="0" fontId="13" fillId="0" borderId="22" xfId="0" applyFont="1" applyBorder="1" applyAlignment="1">
      <alignment horizontal="center" vertical="center" wrapText="1"/>
    </xf>
    <xf numFmtId="14" fontId="13" fillId="0" borderId="21" xfId="0" applyNumberFormat="1" applyFont="1" applyBorder="1" applyAlignment="1">
      <alignment horizontal="center" vertical="center" wrapText="1"/>
    </xf>
    <xf numFmtId="0" fontId="13" fillId="0" borderId="21" xfId="0" applyFont="1" applyBorder="1" applyAlignment="1">
      <alignment horizontal="center" vertical="center" wrapText="1"/>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21" xfId="0" applyFont="1" applyBorder="1" applyAlignment="1">
      <alignment horizontal="center"/>
    </xf>
    <xf numFmtId="0" fontId="13" fillId="0" borderId="22" xfId="0" applyFont="1" applyBorder="1" applyAlignment="1">
      <alignment horizontal="center"/>
    </xf>
    <xf numFmtId="0" fontId="13" fillId="0" borderId="21" xfId="0" applyFont="1" applyBorder="1"/>
    <xf numFmtId="0" fontId="13" fillId="0" borderId="22" xfId="0" applyFont="1" applyBorder="1"/>
    <xf numFmtId="0" fontId="13" fillId="0" borderId="12" xfId="0" applyFont="1" applyBorder="1"/>
    <xf numFmtId="0" fontId="13" fillId="0" borderId="13" xfId="0" applyFont="1" applyBorder="1"/>
    <xf numFmtId="0" fontId="13" fillId="0" borderId="9" xfId="0" applyFont="1" applyBorder="1" applyAlignment="1">
      <alignment vertical="center" wrapText="1"/>
    </xf>
    <xf numFmtId="0" fontId="13" fillId="0" borderId="22" xfId="0" applyFont="1" applyBorder="1" applyAlignment="1">
      <alignment vertical="center" wrapText="1"/>
    </xf>
    <xf numFmtId="0" fontId="13" fillId="0" borderId="22" xfId="0" applyFont="1" applyBorder="1" applyAlignment="1">
      <alignment vertical="top" wrapText="1"/>
    </xf>
    <xf numFmtId="0" fontId="13" fillId="0" borderId="22" xfId="0" applyFont="1" applyBorder="1" applyAlignment="1">
      <alignment vertical="center"/>
    </xf>
    <xf numFmtId="0" fontId="13" fillId="4" borderId="8" xfId="3" applyFont="1" applyFill="1" applyBorder="1" applyAlignment="1">
      <alignment vertical="center"/>
    </xf>
    <xf numFmtId="0" fontId="13" fillId="4" borderId="1" xfId="3" applyFont="1" applyFill="1" applyAlignment="1">
      <alignment vertical="center"/>
    </xf>
    <xf numFmtId="0" fontId="12" fillId="4" borderId="15" xfId="2" applyFont="1" applyFill="1" applyBorder="1" applyAlignment="1">
      <alignment horizontal="center" vertical="center" wrapText="1"/>
    </xf>
    <xf numFmtId="0" fontId="11" fillId="0" borderId="0" xfId="0" applyFont="1" applyAlignment="1">
      <alignment vertical="center"/>
    </xf>
    <xf numFmtId="0" fontId="11" fillId="0" borderId="8" xfId="2" applyFont="1" applyBorder="1" applyAlignment="1">
      <alignment horizontal="center" vertical="center" wrapText="1"/>
    </xf>
    <xf numFmtId="0" fontId="12" fillId="0" borderId="1" xfId="2" applyFont="1" applyAlignment="1">
      <alignment horizontal="center" vertical="center"/>
    </xf>
    <xf numFmtId="0" fontId="33" fillId="0" borderId="1" xfId="0" applyFont="1" applyBorder="1" applyAlignment="1">
      <alignment horizontal="left" vertical="center" wrapText="1"/>
    </xf>
    <xf numFmtId="0" fontId="12" fillId="0" borderId="26" xfId="0" applyFont="1" applyBorder="1" applyAlignment="1">
      <alignment horizontal="left" vertical="center" wrapText="1"/>
    </xf>
    <xf numFmtId="0" fontId="12" fillId="0" borderId="1" xfId="2" applyFont="1" applyAlignment="1">
      <alignment vertical="center"/>
    </xf>
    <xf numFmtId="0" fontId="20" fillId="0" borderId="26" xfId="3" applyFont="1" applyBorder="1" applyAlignment="1">
      <alignment horizontal="center" vertical="center"/>
    </xf>
    <xf numFmtId="0" fontId="12" fillId="0" borderId="26" xfId="2" applyFont="1" applyBorder="1" applyAlignment="1">
      <alignment horizontal="center" vertical="center" wrapText="1"/>
    </xf>
    <xf numFmtId="0" fontId="30" fillId="3" borderId="22" xfId="3" applyFont="1"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168" fontId="13" fillId="0" borderId="44" xfId="5" applyNumberFormat="1" applyFont="1" applyBorder="1" applyAlignment="1">
      <alignment vertical="center"/>
    </xf>
    <xf numFmtId="168" fontId="13" fillId="0" borderId="45" xfId="5" applyNumberFormat="1" applyFont="1" applyBorder="1" applyAlignment="1">
      <alignment vertical="center"/>
    </xf>
    <xf numFmtId="43" fontId="39" fillId="5" borderId="49" xfId="18" applyFont="1" applyFill="1" applyBorder="1" applyAlignment="1">
      <alignment horizontal="center" vertical="center" wrapText="1"/>
    </xf>
    <xf numFmtId="43" fontId="39" fillId="5" borderId="51" xfId="18" applyFont="1" applyFill="1" applyBorder="1" applyAlignment="1">
      <alignment horizontal="center" vertical="center" wrapText="1"/>
    </xf>
    <xf numFmtId="43" fontId="39" fillId="5" borderId="52" xfId="18" applyFont="1" applyFill="1" applyBorder="1" applyAlignment="1">
      <alignment horizontal="center" vertical="center" wrapText="1"/>
    </xf>
    <xf numFmtId="168" fontId="13" fillId="0" borderId="39" xfId="5" applyNumberFormat="1" applyFont="1" applyBorder="1" applyAlignment="1">
      <alignment vertical="center"/>
    </xf>
    <xf numFmtId="168" fontId="13" fillId="0" borderId="21" xfId="5" applyNumberFormat="1" applyFont="1" applyBorder="1" applyAlignment="1">
      <alignment vertical="center"/>
    </xf>
    <xf numFmtId="168" fontId="13" fillId="0" borderId="12" xfId="5" applyNumberFormat="1" applyFont="1" applyBorder="1" applyAlignment="1">
      <alignment vertical="center"/>
    </xf>
    <xf numFmtId="0" fontId="12" fillId="5" borderId="11" xfId="3" applyFont="1" applyFill="1" applyBorder="1" applyAlignment="1">
      <alignment horizontal="center" vertical="center" wrapText="1"/>
    </xf>
    <xf numFmtId="0" fontId="37" fillId="0" borderId="26" xfId="0" applyFont="1" applyBorder="1" applyAlignment="1">
      <alignment horizontal="center" vertical="center"/>
    </xf>
    <xf numFmtId="0" fontId="37" fillId="0" borderId="26" xfId="0" applyFont="1" applyBorder="1" applyAlignment="1">
      <alignment vertical="center"/>
    </xf>
    <xf numFmtId="0" fontId="37" fillId="0" borderId="26" xfId="2" applyFont="1" applyBorder="1" applyAlignment="1">
      <alignment horizontal="center" wrapText="1"/>
    </xf>
    <xf numFmtId="0" fontId="37" fillId="0" borderId="26" xfId="2" applyFont="1" applyBorder="1" applyAlignment="1">
      <alignment horizontal="center" vertical="center" wrapText="1"/>
    </xf>
    <xf numFmtId="0" fontId="37" fillId="0" borderId="26" xfId="2" applyFont="1" applyBorder="1" applyAlignment="1">
      <alignment vertical="center" wrapText="1"/>
    </xf>
    <xf numFmtId="0" fontId="11" fillId="5" borderId="26" xfId="2" applyFont="1" applyFill="1" applyBorder="1" applyAlignment="1">
      <alignment vertical="center" wrapText="1"/>
    </xf>
    <xf numFmtId="0" fontId="11" fillId="5" borderId="26" xfId="0" applyFont="1" applyFill="1" applyBorder="1" applyAlignment="1">
      <alignment vertical="center"/>
    </xf>
    <xf numFmtId="0" fontId="12" fillId="5" borderId="28" xfId="3" applyFont="1" applyFill="1" applyBorder="1" applyAlignment="1">
      <alignment horizontal="center" vertical="center" wrapText="1"/>
    </xf>
    <xf numFmtId="0" fontId="7" fillId="5" borderId="28" xfId="3" applyFont="1" applyFill="1" applyBorder="1" applyAlignment="1">
      <alignment vertical="center" wrapText="1"/>
    </xf>
    <xf numFmtId="0" fontId="13" fillId="0" borderId="7" xfId="3" applyFont="1" applyBorder="1" applyAlignment="1">
      <alignment vertical="center" wrapText="1"/>
    </xf>
    <xf numFmtId="0" fontId="7" fillId="0" borderId="33" xfId="3" applyFont="1" applyBorder="1" applyAlignment="1">
      <alignment horizontal="center" vertical="center" wrapText="1"/>
    </xf>
    <xf numFmtId="0" fontId="7" fillId="0" borderId="34" xfId="3" applyFont="1" applyBorder="1" applyAlignment="1">
      <alignment horizontal="center" vertical="center" wrapText="1"/>
    </xf>
    <xf numFmtId="0" fontId="7" fillId="0" borderId="35" xfId="3" applyFont="1" applyBorder="1" applyAlignment="1">
      <alignment horizontal="center" vertical="center" wrapText="1"/>
    </xf>
    <xf numFmtId="0" fontId="7" fillId="5" borderId="28" xfId="3" applyFont="1" applyFill="1" applyBorder="1" applyAlignment="1">
      <alignment horizontal="center" vertical="center" wrapText="1"/>
    </xf>
    <xf numFmtId="0" fontId="13" fillId="0" borderId="29" xfId="3" applyFont="1" applyBorder="1" applyAlignment="1">
      <alignment horizontal="center" vertical="center" wrapText="1"/>
    </xf>
    <xf numFmtId="0" fontId="13" fillId="0" borderId="7" xfId="3" applyFont="1" applyBorder="1" applyAlignment="1">
      <alignment horizontal="center" vertical="center"/>
    </xf>
    <xf numFmtId="0" fontId="11" fillId="0" borderId="26" xfId="0" applyFont="1" applyBorder="1" applyAlignment="1">
      <alignment horizontal="left" vertical="center" wrapText="1"/>
    </xf>
    <xf numFmtId="0" fontId="38" fillId="5" borderId="26" xfId="2" applyFont="1" applyFill="1" applyBorder="1" applyAlignment="1">
      <alignment vertical="center" wrapText="1"/>
    </xf>
    <xf numFmtId="0" fontId="38" fillId="5" borderId="26" xfId="0" applyFont="1" applyFill="1" applyBorder="1" applyAlignment="1">
      <alignment vertical="center"/>
    </xf>
    <xf numFmtId="0" fontId="12" fillId="0" borderId="26" xfId="0" applyFont="1" applyBorder="1" applyAlignment="1">
      <alignment horizontal="center" vertical="center"/>
    </xf>
    <xf numFmtId="0" fontId="12" fillId="0" borderId="26" xfId="2" applyFont="1" applyBorder="1" applyAlignment="1">
      <alignment horizontal="center" wrapText="1"/>
    </xf>
    <xf numFmtId="0" fontId="13" fillId="0" borderId="26" xfId="3" applyFont="1" applyBorder="1" applyAlignment="1">
      <alignment vertical="center"/>
    </xf>
    <xf numFmtId="0" fontId="12" fillId="0" borderId="1" xfId="0" applyFont="1" applyBorder="1" applyAlignment="1">
      <alignment vertical="center" wrapText="1"/>
    </xf>
    <xf numFmtId="43" fontId="30" fillId="5" borderId="22" xfId="18" applyFont="1" applyFill="1" applyBorder="1" applyAlignment="1">
      <alignment horizontal="center"/>
    </xf>
    <xf numFmtId="43" fontId="30" fillId="9" borderId="22" xfId="18" applyFont="1" applyFill="1" applyBorder="1" applyAlignment="1">
      <alignment horizontal="center" vertical="center"/>
    </xf>
    <xf numFmtId="1" fontId="19" fillId="0" borderId="26" xfId="3" applyNumberFormat="1" applyFont="1" applyBorder="1" applyAlignment="1">
      <alignment horizontal="center" vertical="center"/>
    </xf>
    <xf numFmtId="1" fontId="20" fillId="0" borderId="26" xfId="3" applyNumberFormat="1" applyFont="1" applyBorder="1" applyAlignment="1">
      <alignment horizontal="center" vertical="center"/>
    </xf>
    <xf numFmtId="172" fontId="13" fillId="0" borderId="1" xfId="3" applyNumberFormat="1" applyFont="1" applyAlignment="1">
      <alignment vertical="center"/>
    </xf>
    <xf numFmtId="0" fontId="13" fillId="0" borderId="22" xfId="3" applyFont="1" applyBorder="1" applyAlignment="1">
      <alignment horizontal="center" vertical="center" wrapText="1"/>
    </xf>
    <xf numFmtId="0" fontId="7" fillId="5" borderId="26" xfId="3" applyFont="1" applyFill="1" applyBorder="1" applyAlignment="1">
      <alignment vertical="center"/>
    </xf>
    <xf numFmtId="174" fontId="13" fillId="0" borderId="1" xfId="22" applyNumberFormat="1" applyFont="1" applyBorder="1" applyAlignment="1">
      <alignment vertical="center"/>
    </xf>
    <xf numFmtId="174" fontId="13" fillId="0" borderId="1" xfId="3" applyNumberFormat="1" applyFont="1" applyAlignment="1">
      <alignment vertical="center"/>
    </xf>
    <xf numFmtId="174" fontId="13" fillId="0" borderId="1" xfId="22" applyNumberFormat="1" applyFont="1" applyBorder="1" applyAlignment="1">
      <alignment horizontal="center" vertical="center" wrapText="1"/>
    </xf>
    <xf numFmtId="0" fontId="37" fillId="5" borderId="26" xfId="2" applyFont="1" applyFill="1" applyBorder="1" applyAlignment="1">
      <alignment horizontal="center" vertical="center" wrapText="1"/>
    </xf>
    <xf numFmtId="1" fontId="7" fillId="0" borderId="26" xfId="3" applyNumberFormat="1" applyFont="1" applyBorder="1" applyAlignment="1">
      <alignment horizontal="center" vertical="center" wrapText="1"/>
    </xf>
    <xf numFmtId="1" fontId="13" fillId="0" borderId="53" xfId="3" applyNumberFormat="1" applyFont="1" applyBorder="1" applyAlignment="1">
      <alignment horizontal="center" vertical="center" wrapText="1"/>
    </xf>
    <xf numFmtId="1" fontId="13" fillId="0" borderId="5" xfId="3" applyNumberFormat="1" applyFont="1" applyBorder="1" applyAlignment="1">
      <alignment horizontal="center" vertical="center" wrapText="1"/>
    </xf>
    <xf numFmtId="0" fontId="13" fillId="0" borderId="5" xfId="3" applyFont="1" applyBorder="1" applyAlignment="1">
      <alignment horizontal="center" vertical="center"/>
    </xf>
    <xf numFmtId="0" fontId="7" fillId="5" borderId="29" xfId="3" applyFont="1" applyFill="1" applyBorder="1" applyAlignment="1">
      <alignment horizontal="left" vertical="center"/>
    </xf>
    <xf numFmtId="0" fontId="7" fillId="5" borderId="29" xfId="3" applyFont="1" applyFill="1" applyBorder="1" applyAlignment="1">
      <alignment horizontal="left" vertical="center" wrapText="1"/>
    </xf>
    <xf numFmtId="0" fontId="7" fillId="5" borderId="27" xfId="3" applyFont="1" applyFill="1" applyBorder="1" applyAlignment="1">
      <alignment horizontal="left" vertical="center"/>
    </xf>
    <xf numFmtId="0" fontId="7" fillId="5" borderId="27" xfId="3" applyFont="1" applyFill="1" applyBorder="1" applyAlignment="1">
      <alignment horizontal="left" vertical="center" wrapText="1"/>
    </xf>
    <xf numFmtId="0" fontId="7" fillId="5" borderId="28" xfId="3" applyFont="1" applyFill="1" applyBorder="1" applyAlignment="1">
      <alignment horizontal="left" vertical="center"/>
    </xf>
    <xf numFmtId="0" fontId="7" fillId="5" borderId="28" xfId="3" applyFont="1" applyFill="1" applyBorder="1" applyAlignment="1">
      <alignment horizontal="left" vertical="center" wrapText="1"/>
    </xf>
    <xf numFmtId="0" fontId="7" fillId="0" borderId="1" xfId="3" applyFont="1" applyAlignment="1">
      <alignment horizontal="center" vertical="center" wrapText="1"/>
    </xf>
    <xf numFmtId="174" fontId="44" fillId="0" borderId="22" xfId="22" applyNumberFormat="1" applyFont="1" applyFill="1" applyBorder="1" applyAlignment="1">
      <alignment horizontal="center" vertical="center"/>
    </xf>
    <xf numFmtId="174" fontId="11" fillId="0" borderId="22" xfId="22" applyNumberFormat="1" applyFont="1" applyFill="1" applyBorder="1" applyAlignment="1">
      <alignment vertical="center"/>
    </xf>
    <xf numFmtId="174" fontId="0" fillId="0" borderId="22" xfId="22" applyNumberFormat="1" applyFont="1" applyFill="1" applyBorder="1" applyAlignment="1">
      <alignment horizontal="center" vertical="center"/>
    </xf>
    <xf numFmtId="174" fontId="13" fillId="0" borderId="22" xfId="22" applyNumberFormat="1" applyFont="1" applyFill="1" applyBorder="1" applyAlignment="1">
      <alignment vertical="center"/>
    </xf>
    <xf numFmtId="174" fontId="13" fillId="0" borderId="13" xfId="22" applyNumberFormat="1" applyFont="1" applyFill="1" applyBorder="1" applyAlignment="1">
      <alignment vertical="center"/>
    </xf>
    <xf numFmtId="0" fontId="13" fillId="0" borderId="0" xfId="0" applyFont="1" applyAlignment="1">
      <alignment horizontal="left" vertical="center"/>
    </xf>
    <xf numFmtId="0" fontId="46" fillId="0" borderId="46" xfId="0" applyFont="1" applyBorder="1" applyAlignment="1">
      <alignment horizontal="left" vertical="center" wrapText="1"/>
    </xf>
    <xf numFmtId="0" fontId="40" fillId="0" borderId="0" xfId="0" applyFont="1" applyAlignment="1">
      <alignment horizontal="left" vertical="center"/>
    </xf>
    <xf numFmtId="0" fontId="40" fillId="0" borderId="44" xfId="0" applyFont="1" applyBorder="1" applyAlignment="1">
      <alignment horizontal="left" vertical="center" wrapText="1"/>
    </xf>
    <xf numFmtId="0" fontId="48" fillId="0" borderId="22" xfId="0" applyFont="1" applyBorder="1" applyAlignment="1">
      <alignment horizontal="left" vertical="center"/>
    </xf>
    <xf numFmtId="0" fontId="49" fillId="0" borderId="22" xfId="0" applyFont="1" applyBorder="1" applyAlignment="1">
      <alignment vertical="center" wrapText="1"/>
    </xf>
    <xf numFmtId="0" fontId="49" fillId="0" borderId="46" xfId="0" applyFont="1" applyBorder="1" applyAlignment="1">
      <alignment horizontal="left" vertical="center" wrapText="1"/>
    </xf>
    <xf numFmtId="0" fontId="49" fillId="0" borderId="44" xfId="0" applyFont="1" applyBorder="1" applyAlignment="1">
      <alignment vertical="center" wrapText="1"/>
    </xf>
    <xf numFmtId="0" fontId="48" fillId="11" borderId="22" xfId="0" applyFont="1" applyFill="1" applyBorder="1" applyAlignment="1">
      <alignment horizontal="left" vertical="center"/>
    </xf>
    <xf numFmtId="0" fontId="49" fillId="11" borderId="44" xfId="0" applyFont="1" applyFill="1" applyBorder="1" applyAlignment="1">
      <alignment vertical="center" wrapText="1"/>
    </xf>
    <xf numFmtId="0" fontId="49" fillId="0" borderId="44" xfId="0" applyFont="1" applyBorder="1" applyAlignment="1">
      <alignment horizontal="left" vertical="center" wrapText="1"/>
    </xf>
    <xf numFmtId="0" fontId="49" fillId="11" borderId="44" xfId="0" applyFont="1" applyFill="1" applyBorder="1" applyAlignment="1">
      <alignment horizontal="left" vertical="center" wrapText="1"/>
    </xf>
    <xf numFmtId="0" fontId="46" fillId="0" borderId="44" xfId="0" applyFont="1" applyBorder="1" applyAlignment="1">
      <alignment horizontal="left" vertical="center" wrapText="1"/>
    </xf>
    <xf numFmtId="0" fontId="48" fillId="0" borderId="22" xfId="0" applyFont="1" applyBorder="1" applyAlignment="1">
      <alignment horizontal="left" vertical="center" wrapText="1"/>
    </xf>
    <xf numFmtId="0" fontId="49" fillId="0" borderId="22" xfId="0" applyFont="1" applyBorder="1" applyAlignment="1">
      <alignment horizontal="left" vertical="center" wrapText="1"/>
    </xf>
    <xf numFmtId="0" fontId="46" fillId="0" borderId="22" xfId="0" applyFont="1" applyBorder="1" applyAlignment="1">
      <alignment horizontal="left" vertical="center" wrapText="1"/>
    </xf>
    <xf numFmtId="0" fontId="49" fillId="4" borderId="25" xfId="0" applyFont="1" applyFill="1" applyBorder="1" applyAlignment="1">
      <alignment horizontal="left" vertical="center" wrapText="1"/>
    </xf>
    <xf numFmtId="0" fontId="49" fillId="4" borderId="22" xfId="0" applyFont="1" applyFill="1" applyBorder="1" applyAlignment="1">
      <alignment horizontal="left" vertical="center" wrapText="1"/>
    </xf>
    <xf numFmtId="0" fontId="13" fillId="0" borderId="1" xfId="0" applyFont="1" applyBorder="1"/>
    <xf numFmtId="0" fontId="0" fillId="0" borderId="1" xfId="0" applyBorder="1"/>
    <xf numFmtId="0" fontId="49" fillId="0" borderId="55" xfId="0" applyFont="1" applyBorder="1" applyAlignment="1">
      <alignment horizontal="left" vertical="center" wrapText="1"/>
    </xf>
    <xf numFmtId="0" fontId="48" fillId="0" borderId="22" xfId="0" quotePrefix="1" applyFont="1" applyBorder="1" applyAlignment="1">
      <alignment horizontal="left" vertical="center" wrapText="1"/>
    </xf>
    <xf numFmtId="0" fontId="48" fillId="0" borderId="47" xfId="0" applyFont="1" applyBorder="1" applyAlignment="1">
      <alignment horizontal="left" vertical="center"/>
    </xf>
    <xf numFmtId="0" fontId="7" fillId="11" borderId="22" xfId="0" applyFont="1" applyFill="1" applyBorder="1" applyAlignment="1">
      <alignment horizontal="left" vertical="center"/>
    </xf>
    <xf numFmtId="0" fontId="7" fillId="11" borderId="22" xfId="0" applyFont="1" applyFill="1" applyBorder="1" applyAlignment="1">
      <alignment horizontal="center" vertical="center"/>
    </xf>
    <xf numFmtId="0" fontId="48" fillId="11" borderId="22" xfId="0" applyFont="1" applyFill="1" applyBorder="1" applyAlignment="1">
      <alignment horizontal="center" vertical="center"/>
    </xf>
    <xf numFmtId="14" fontId="13" fillId="0" borderId="23" xfId="0" applyNumberFormat="1" applyFont="1" applyBorder="1" applyAlignment="1">
      <alignment horizontal="justify" vertical="center" wrapText="1"/>
    </xf>
    <xf numFmtId="0" fontId="12" fillId="5" borderId="26" xfId="2" applyFont="1" applyFill="1" applyBorder="1" applyAlignment="1">
      <alignment horizontal="left" vertical="center" wrapText="1"/>
    </xf>
    <xf numFmtId="0" fontId="12" fillId="4" borderId="1" xfId="2" applyFont="1" applyFill="1" applyAlignment="1">
      <alignment horizontal="left" vertical="center" wrapText="1"/>
    </xf>
    <xf numFmtId="43" fontId="39" fillId="5" borderId="34" xfId="18" applyFont="1" applyFill="1" applyBorder="1" applyAlignment="1">
      <alignment horizontal="center" vertical="center" wrapText="1"/>
    </xf>
    <xf numFmtId="43" fontId="39" fillId="5" borderId="35" xfId="18" applyFont="1" applyFill="1" applyBorder="1" applyAlignment="1">
      <alignment horizontal="center" vertical="center" wrapText="1"/>
    </xf>
    <xf numFmtId="43" fontId="39" fillId="5" borderId="33" xfId="18" applyFont="1" applyFill="1" applyBorder="1" applyAlignment="1">
      <alignment horizontal="center" vertical="center" wrapText="1"/>
    </xf>
    <xf numFmtId="0" fontId="19" fillId="0" borderId="22" xfId="3" applyFont="1" applyBorder="1" applyAlignment="1">
      <alignment horizontal="center" vertical="center"/>
    </xf>
    <xf numFmtId="0" fontId="12" fillId="0" borderId="26" xfId="0" applyFont="1" applyBorder="1" applyAlignment="1">
      <alignment horizontal="center" vertical="center" wrapText="1"/>
    </xf>
    <xf numFmtId="0" fontId="37" fillId="4" borderId="15" xfId="2" applyFont="1" applyFill="1" applyBorder="1" applyAlignment="1">
      <alignment vertical="center" wrapText="1"/>
    </xf>
    <xf numFmtId="0" fontId="51" fillId="4" borderId="1" xfId="2" applyFont="1" applyFill="1" applyAlignment="1">
      <alignment vertical="center" wrapText="1"/>
    </xf>
    <xf numFmtId="0" fontId="37" fillId="4" borderId="1" xfId="2" applyFont="1" applyFill="1" applyAlignment="1">
      <alignment vertical="center" wrapText="1"/>
    </xf>
    <xf numFmtId="0" fontId="51" fillId="0" borderId="1" xfId="2" applyFont="1" applyAlignment="1">
      <alignment vertical="center" wrapText="1"/>
    </xf>
    <xf numFmtId="0" fontId="37" fillId="5" borderId="26" xfId="2" applyFont="1" applyFill="1" applyBorder="1" applyAlignment="1">
      <alignment vertical="center" wrapText="1"/>
    </xf>
    <xf numFmtId="0" fontId="13" fillId="0" borderId="1" xfId="3" applyFont="1" applyAlignment="1">
      <alignment horizontal="left" vertical="center"/>
    </xf>
    <xf numFmtId="0" fontId="0" fillId="0" borderId="0" xfId="0" applyAlignment="1">
      <alignment horizontal="left" vertical="center"/>
    </xf>
    <xf numFmtId="0" fontId="12" fillId="4" borderId="8" xfId="2" applyFont="1" applyFill="1" applyBorder="1" applyAlignment="1">
      <alignment horizontal="left" vertical="center" wrapText="1"/>
    </xf>
    <xf numFmtId="0" fontId="12" fillId="4" borderId="15" xfId="2" applyFont="1" applyFill="1" applyBorder="1" applyAlignment="1">
      <alignment horizontal="left" vertical="center" wrapText="1"/>
    </xf>
    <xf numFmtId="0" fontId="16" fillId="4" borderId="1" xfId="2" applyFont="1" applyFill="1" applyAlignment="1">
      <alignment horizontal="left" vertical="center" wrapText="1"/>
    </xf>
    <xf numFmtId="0" fontId="16" fillId="0" borderId="1" xfId="2" applyFont="1" applyAlignment="1">
      <alignment horizontal="left" vertical="center" wrapText="1"/>
    </xf>
    <xf numFmtId="0" fontId="12" fillId="6" borderId="1" xfId="2" applyFont="1" applyFill="1" applyAlignment="1">
      <alignment horizontal="left" vertical="center" wrapText="1"/>
    </xf>
    <xf numFmtId="9" fontId="30" fillId="5" borderId="22" xfId="1" applyFont="1" applyFill="1" applyBorder="1" applyAlignment="1">
      <alignment horizontal="center" vertical="center"/>
    </xf>
    <xf numFmtId="9" fontId="30" fillId="3" borderId="22" xfId="1" applyFont="1" applyFill="1" applyBorder="1" applyAlignment="1">
      <alignment horizontal="center" vertical="center"/>
    </xf>
    <xf numFmtId="9" fontId="30" fillId="9" borderId="22" xfId="1" applyFont="1" applyFill="1" applyBorder="1" applyAlignment="1">
      <alignment horizontal="center" vertical="center"/>
    </xf>
    <xf numFmtId="9" fontId="30" fillId="5" borderId="22" xfId="1" applyFont="1" applyFill="1" applyBorder="1" applyAlignment="1">
      <alignment horizontal="center"/>
    </xf>
    <xf numFmtId="0" fontId="53" fillId="0" borderId="0" xfId="0" applyFont="1"/>
    <xf numFmtId="0" fontId="13" fillId="0" borderId="1" xfId="3" applyFont="1" applyAlignment="1">
      <alignment vertical="center" wrapText="1"/>
    </xf>
    <xf numFmtId="0" fontId="0" fillId="0" borderId="0" xfId="0" applyAlignment="1">
      <alignment wrapText="1"/>
    </xf>
    <xf numFmtId="170" fontId="13" fillId="0" borderId="60" xfId="1" applyNumberFormat="1" applyFont="1" applyBorder="1" applyAlignment="1">
      <alignment horizontal="center" vertical="center" wrapText="1"/>
    </xf>
    <xf numFmtId="170" fontId="13" fillId="0" borderId="46" xfId="1" applyNumberFormat="1" applyFont="1" applyBorder="1" applyAlignment="1">
      <alignment horizontal="center" vertical="center" wrapText="1"/>
    </xf>
    <xf numFmtId="170" fontId="7" fillId="0" borderId="61" xfId="1" applyNumberFormat="1" applyFont="1" applyBorder="1" applyAlignment="1">
      <alignment horizontal="center" vertical="center" wrapText="1"/>
    </xf>
    <xf numFmtId="9" fontId="13" fillId="0" borderId="29" xfId="3" applyNumberFormat="1" applyFont="1" applyBorder="1" applyAlignment="1">
      <alignment horizontal="center" vertical="center" wrapText="1"/>
    </xf>
    <xf numFmtId="0" fontId="30" fillId="5" borderId="9" xfId="3" applyFont="1" applyFill="1" applyBorder="1" applyAlignment="1">
      <alignment horizontal="center" vertical="center" wrapText="1"/>
    </xf>
    <xf numFmtId="0" fontId="30" fillId="5" borderId="10" xfId="3" applyFont="1" applyFill="1" applyBorder="1" applyAlignment="1">
      <alignment horizontal="center" vertical="center" wrapText="1"/>
    </xf>
    <xf numFmtId="1" fontId="19" fillId="0" borderId="22" xfId="3" applyNumberFormat="1" applyFont="1" applyBorder="1" applyAlignment="1">
      <alignment horizontal="center" vertical="center"/>
    </xf>
    <xf numFmtId="0" fontId="19" fillId="0" borderId="22" xfId="3" applyFont="1" applyBorder="1" applyAlignment="1">
      <alignment horizontal="center" vertical="center" wrapText="1"/>
    </xf>
    <xf numFmtId="0" fontId="30" fillId="5" borderId="22" xfId="3" applyFont="1" applyFill="1" applyBorder="1" applyAlignment="1">
      <alignment horizontal="center" vertical="center" wrapText="1"/>
    </xf>
    <xf numFmtId="0" fontId="30" fillId="5" borderId="24" xfId="3" applyFont="1" applyFill="1" applyBorder="1" applyAlignment="1">
      <alignment horizontal="center" vertical="center" wrapText="1"/>
    </xf>
    <xf numFmtId="0" fontId="19" fillId="0" borderId="24" xfId="3" applyFont="1" applyBorder="1" applyAlignment="1">
      <alignment horizontal="center" vertical="center"/>
    </xf>
    <xf numFmtId="1" fontId="19" fillId="0" borderId="13" xfId="3" applyNumberFormat="1" applyFont="1" applyBorder="1" applyAlignment="1">
      <alignment horizontal="center" vertical="center"/>
    </xf>
    <xf numFmtId="0" fontId="19" fillId="0" borderId="13" xfId="3" applyFont="1" applyBorder="1" applyAlignment="1">
      <alignment horizontal="center" vertical="center"/>
    </xf>
    <xf numFmtId="0" fontId="19" fillId="0" borderId="14" xfId="3" applyFont="1" applyBorder="1" applyAlignment="1">
      <alignment horizontal="center" vertical="center"/>
    </xf>
    <xf numFmtId="0" fontId="12" fillId="5" borderId="9" xfId="3" applyFont="1" applyFill="1" applyBorder="1" applyAlignment="1">
      <alignment horizontal="center" vertical="center" wrapText="1"/>
    </xf>
    <xf numFmtId="0" fontId="12" fillId="5" borderId="10" xfId="3" applyFont="1" applyFill="1" applyBorder="1" applyAlignment="1">
      <alignment horizontal="center" vertical="center" wrapText="1"/>
    </xf>
    <xf numFmtId="0" fontId="13" fillId="0" borderId="22" xfId="3" applyFont="1" applyBorder="1" applyAlignment="1">
      <alignment horizontal="center" vertical="center"/>
    </xf>
    <xf numFmtId="0" fontId="12" fillId="5" borderId="22" xfId="3" applyFont="1" applyFill="1" applyBorder="1" applyAlignment="1">
      <alignment horizontal="center" vertical="center" wrapText="1"/>
    </xf>
    <xf numFmtId="0" fontId="12" fillId="5" borderId="24" xfId="3" applyFont="1" applyFill="1" applyBorder="1" applyAlignment="1">
      <alignment horizontal="center" vertical="center" wrapText="1"/>
    </xf>
    <xf numFmtId="0" fontId="13" fillId="0" borderId="24" xfId="3" applyFont="1" applyBorder="1" applyAlignment="1">
      <alignment horizontal="center" vertical="center"/>
    </xf>
    <xf numFmtId="0" fontId="13" fillId="0" borderId="13" xfId="3" applyFont="1" applyBorder="1" applyAlignment="1">
      <alignment horizontal="center" vertical="center"/>
    </xf>
    <xf numFmtId="0" fontId="13" fillId="0" borderId="14" xfId="3" applyFont="1" applyBorder="1" applyAlignment="1">
      <alignment horizontal="center" vertical="center"/>
    </xf>
    <xf numFmtId="168" fontId="13" fillId="0" borderId="33" xfId="5" applyNumberFormat="1" applyFont="1" applyBorder="1" applyAlignment="1">
      <alignment vertical="center"/>
    </xf>
    <xf numFmtId="168" fontId="13" fillId="0" borderId="34" xfId="5" applyNumberFormat="1" applyFont="1" applyBorder="1" applyAlignment="1">
      <alignment vertical="center"/>
    </xf>
    <xf numFmtId="168" fontId="13" fillId="0" borderId="35" xfId="5" applyNumberFormat="1" applyFont="1" applyBorder="1" applyAlignment="1">
      <alignment vertical="center"/>
    </xf>
    <xf numFmtId="9" fontId="13" fillId="0" borderId="10" xfId="1" applyFont="1" applyFill="1" applyBorder="1" applyAlignment="1">
      <alignment horizontal="center" vertical="center"/>
    </xf>
    <xf numFmtId="9" fontId="13" fillId="0" borderId="24" xfId="1" applyFont="1" applyFill="1" applyBorder="1" applyAlignment="1">
      <alignment horizontal="center" vertical="center"/>
    </xf>
    <xf numFmtId="9" fontId="13" fillId="0" borderId="14" xfId="1" applyFont="1" applyFill="1" applyBorder="1" applyAlignment="1">
      <alignment horizontal="center" vertical="center"/>
    </xf>
    <xf numFmtId="0" fontId="10" fillId="0" borderId="9" xfId="0" applyFont="1" applyBorder="1" applyAlignment="1">
      <alignment vertical="center" wrapText="1"/>
    </xf>
    <xf numFmtId="0" fontId="10" fillId="0" borderId="22" xfId="0" applyFont="1" applyBorder="1" applyAlignment="1">
      <alignment vertical="center" wrapText="1"/>
    </xf>
    <xf numFmtId="0" fontId="50" fillId="0" borderId="13" xfId="0" applyFont="1" applyBorder="1" applyAlignment="1">
      <alignment vertical="center" wrapText="1"/>
    </xf>
    <xf numFmtId="10" fontId="13" fillId="0" borderId="46" xfId="1" applyNumberFormat="1" applyFont="1" applyFill="1" applyBorder="1" applyAlignment="1">
      <alignment horizontal="center" vertical="center" wrapText="1"/>
    </xf>
    <xf numFmtId="0" fontId="7" fillId="0" borderId="26" xfId="3" applyFont="1" applyBorder="1" applyAlignment="1">
      <alignment vertical="center"/>
    </xf>
    <xf numFmtId="0" fontId="7" fillId="0" borderId="5" xfId="3" applyFont="1" applyBorder="1" applyAlignment="1">
      <alignment horizontal="left" vertical="center"/>
    </xf>
    <xf numFmtId="15" fontId="37" fillId="0" borderId="26" xfId="0" applyNumberFormat="1" applyFont="1" applyBorder="1" applyAlignment="1">
      <alignment horizontal="center" vertical="center"/>
    </xf>
    <xf numFmtId="0" fontId="13" fillId="0" borderId="24" xfId="3" applyFont="1" applyBorder="1" applyAlignment="1">
      <alignment horizontal="left" vertical="top" wrapText="1"/>
    </xf>
    <xf numFmtId="0" fontId="55" fillId="0" borderId="22" xfId="3" applyFont="1" applyBorder="1" applyAlignment="1">
      <alignment horizontal="left" vertical="top" wrapText="1"/>
    </xf>
    <xf numFmtId="0" fontId="55" fillId="0" borderId="24" xfId="3" applyFont="1" applyBorder="1" applyAlignment="1">
      <alignment horizontal="left" vertical="top" wrapText="1"/>
    </xf>
    <xf numFmtId="15" fontId="12" fillId="0" borderId="26" xfId="0" applyNumberFormat="1" applyFont="1" applyBorder="1" applyAlignment="1">
      <alignment horizontal="center" vertical="center"/>
    </xf>
    <xf numFmtId="0" fontId="13" fillId="0" borderId="19" xfId="3" applyFont="1" applyBorder="1" applyAlignment="1">
      <alignment vertical="top" wrapText="1"/>
    </xf>
    <xf numFmtId="0" fontId="55" fillId="0" borderId="26" xfId="3" applyFont="1" applyBorder="1" applyAlignment="1">
      <alignment vertical="top"/>
    </xf>
    <xf numFmtId="0" fontId="55" fillId="0" borderId="19" xfId="3" applyFont="1" applyBorder="1" applyAlignment="1">
      <alignment vertical="top" wrapText="1"/>
    </xf>
    <xf numFmtId="0" fontId="55" fillId="0" borderId="26" xfId="3" applyFont="1" applyBorder="1" applyAlignment="1">
      <alignment horizontal="left" vertical="top"/>
    </xf>
    <xf numFmtId="0" fontId="55" fillId="0" borderId="26" xfId="3" applyFont="1" applyBorder="1" applyAlignment="1">
      <alignment horizontal="left" vertical="top" wrapText="1"/>
    </xf>
    <xf numFmtId="0" fontId="13" fillId="0" borderId="22" xfId="3" applyFont="1" applyBorder="1" applyAlignment="1">
      <alignment horizontal="left" vertical="top" wrapText="1"/>
    </xf>
    <xf numFmtId="0" fontId="18" fillId="0" borderId="24" xfId="23" applyBorder="1" applyAlignment="1">
      <alignment horizontal="center" vertical="center" wrapText="1"/>
    </xf>
    <xf numFmtId="0" fontId="13" fillId="0" borderId="26" xfId="3" applyFont="1" applyBorder="1" applyAlignment="1">
      <alignment vertical="top" wrapText="1"/>
    </xf>
    <xf numFmtId="1" fontId="19" fillId="0" borderId="22" xfId="3" applyNumberFormat="1" applyFont="1" applyBorder="1" applyAlignment="1">
      <alignment horizontal="center" vertical="center" wrapText="1"/>
    </xf>
    <xf numFmtId="0" fontId="18" fillId="0" borderId="24" xfId="23" applyFill="1" applyBorder="1" applyAlignment="1">
      <alignment horizontal="center" vertical="center" wrapText="1"/>
    </xf>
    <xf numFmtId="1" fontId="19" fillId="4" borderId="22" xfId="3" applyNumberFormat="1" applyFont="1" applyFill="1" applyBorder="1" applyAlignment="1">
      <alignment horizontal="center" vertical="center"/>
    </xf>
    <xf numFmtId="43" fontId="60" fillId="0" borderId="26" xfId="18" applyFont="1" applyFill="1" applyBorder="1" applyAlignment="1">
      <alignment horizontal="center" vertical="center" wrapText="1"/>
    </xf>
    <xf numFmtId="174" fontId="0" fillId="0" borderId="26" xfId="22" applyNumberFormat="1" applyFont="1" applyFill="1" applyBorder="1" applyAlignment="1">
      <alignment horizontal="center" vertical="center"/>
    </xf>
    <xf numFmtId="174" fontId="13" fillId="0" borderId="28" xfId="22" applyNumberFormat="1" applyFont="1" applyFill="1" applyBorder="1" applyAlignment="1">
      <alignment vertical="center"/>
    </xf>
    <xf numFmtId="43" fontId="60" fillId="0" borderId="28" xfId="18" applyFont="1" applyFill="1" applyBorder="1" applyAlignment="1">
      <alignment horizontal="center" vertical="center" wrapText="1"/>
    </xf>
    <xf numFmtId="43" fontId="60" fillId="0" borderId="53" xfId="18" applyFont="1" applyFill="1" applyBorder="1" applyAlignment="1">
      <alignment horizontal="center" vertical="center" wrapText="1"/>
    </xf>
    <xf numFmtId="43" fontId="39" fillId="0" borderId="4" xfId="18" applyFont="1" applyFill="1" applyBorder="1" applyAlignment="1">
      <alignment horizontal="center" vertical="center" wrapText="1"/>
    </xf>
    <xf numFmtId="0" fontId="10" fillId="0" borderId="65" xfId="0" applyFont="1" applyBorder="1" applyAlignment="1">
      <alignment vertical="center" wrapText="1"/>
    </xf>
    <xf numFmtId="0" fontId="10" fillId="0" borderId="66" xfId="0" applyFont="1" applyBorder="1" applyAlignment="1">
      <alignment vertical="center" wrapText="1"/>
    </xf>
    <xf numFmtId="0" fontId="50" fillId="0" borderId="67" xfId="0" applyFont="1" applyBorder="1" applyAlignment="1">
      <alignment vertical="center" wrapText="1"/>
    </xf>
    <xf numFmtId="0" fontId="56" fillId="0" borderId="22" xfId="0" applyFont="1" applyBorder="1" applyAlignment="1">
      <alignment horizontal="left" vertical="top" wrapText="1"/>
    </xf>
    <xf numFmtId="0" fontId="56" fillId="0" borderId="74" xfId="0" applyFont="1" applyBorder="1" applyAlignment="1">
      <alignment horizontal="left" vertical="top" wrapText="1"/>
    </xf>
    <xf numFmtId="0" fontId="13" fillId="0" borderId="26" xfId="3" applyFont="1" applyBorder="1" applyAlignment="1">
      <alignment horizontal="left" vertical="top"/>
    </xf>
    <xf numFmtId="0" fontId="13" fillId="0" borderId="26" xfId="3" applyFont="1" applyBorder="1" applyAlignment="1">
      <alignment horizontal="left" vertical="top" wrapText="1"/>
    </xf>
    <xf numFmtId="0" fontId="12" fillId="3" borderId="22" xfId="3" applyFont="1" applyFill="1" applyBorder="1" applyAlignment="1">
      <alignment horizontal="center" vertical="center"/>
    </xf>
    <xf numFmtId="9" fontId="12" fillId="5" borderId="22" xfId="3" applyNumberFormat="1" applyFont="1" applyFill="1" applyBorder="1" applyAlignment="1">
      <alignment horizontal="center" vertical="center"/>
    </xf>
    <xf numFmtId="9" fontId="12" fillId="9" borderId="22" xfId="0" applyNumberFormat="1" applyFont="1" applyFill="1" applyBorder="1" applyAlignment="1">
      <alignment horizontal="center" vertical="center"/>
    </xf>
    <xf numFmtId="43" fontId="60" fillId="0" borderId="62" xfId="18" applyFont="1" applyFill="1" applyBorder="1" applyAlignment="1">
      <alignment horizontal="center" vertical="center" wrapText="1"/>
    </xf>
    <xf numFmtId="43" fontId="60" fillId="0" borderId="29" xfId="18" applyFont="1" applyFill="1" applyBorder="1" applyAlignment="1">
      <alignment horizontal="center" vertical="center" wrapText="1"/>
    </xf>
    <xf numFmtId="43" fontId="60" fillId="0" borderId="63" xfId="18" applyFont="1" applyFill="1" applyBorder="1" applyAlignment="1">
      <alignment horizontal="center" vertical="center" wrapText="1"/>
    </xf>
    <xf numFmtId="174" fontId="1" fillId="0" borderId="28" xfId="22" applyNumberFormat="1" applyFont="1" applyFill="1" applyBorder="1" applyAlignment="1">
      <alignment vertical="center"/>
    </xf>
    <xf numFmtId="4" fontId="0" fillId="4" borderId="24" xfId="0" applyNumberFormat="1" applyFill="1" applyBorder="1" applyAlignment="1">
      <alignment horizontal="right" vertical="center" wrapText="1"/>
    </xf>
    <xf numFmtId="4" fontId="0" fillId="4" borderId="10" xfId="0" applyNumberFormat="1" applyFill="1" applyBorder="1" applyAlignment="1">
      <alignment horizontal="right" vertical="center" wrapText="1"/>
    </xf>
    <xf numFmtId="168" fontId="13" fillId="0" borderId="10" xfId="5" applyNumberFormat="1" applyFont="1" applyBorder="1" applyAlignment="1">
      <alignment vertical="center"/>
    </xf>
    <xf numFmtId="168" fontId="13" fillId="0" borderId="48" xfId="5" applyNumberFormat="1" applyFont="1" applyBorder="1" applyAlignment="1">
      <alignment vertical="center"/>
    </xf>
    <xf numFmtId="168" fontId="13" fillId="0" borderId="9" xfId="5" applyNumberFormat="1" applyFont="1" applyBorder="1" applyAlignment="1">
      <alignment vertical="center"/>
    </xf>
    <xf numFmtId="4" fontId="0" fillId="4" borderId="14" xfId="0" applyNumberFormat="1" applyFill="1" applyBorder="1" applyAlignment="1">
      <alignment horizontal="right" vertical="center" wrapText="1"/>
    </xf>
    <xf numFmtId="0" fontId="13" fillId="0" borderId="20" xfId="3" applyFont="1" applyBorder="1" applyAlignment="1">
      <alignment vertical="top" wrapText="1"/>
    </xf>
    <xf numFmtId="0" fontId="18" fillId="0" borderId="22" xfId="23" applyBorder="1" applyAlignment="1">
      <alignment horizontal="center" vertical="center" wrapText="1"/>
    </xf>
    <xf numFmtId="4" fontId="0" fillId="0" borderId="10" xfId="0" applyNumberFormat="1" applyBorder="1" applyAlignment="1">
      <alignment horizontal="right" vertical="center" wrapText="1"/>
    </xf>
    <xf numFmtId="4" fontId="0" fillId="0" borderId="24" xfId="0" applyNumberFormat="1" applyBorder="1" applyAlignment="1">
      <alignment horizontal="right" vertical="center" wrapText="1"/>
    </xf>
    <xf numFmtId="4" fontId="0" fillId="0" borderId="14" xfId="0" applyNumberFormat="1" applyBorder="1" applyAlignment="1">
      <alignment horizontal="right" vertical="center" wrapText="1"/>
    </xf>
    <xf numFmtId="2" fontId="27" fillId="0" borderId="22" xfId="3" applyNumberFormat="1" applyFont="1" applyBorder="1" applyAlignment="1">
      <alignment horizontal="center" vertical="center"/>
    </xf>
    <xf numFmtId="173" fontId="36" fillId="12" borderId="22" xfId="21" applyNumberFormat="1" applyFont="1" applyFill="1" applyBorder="1" applyAlignment="1">
      <alignment horizontal="center" vertical="center"/>
    </xf>
    <xf numFmtId="174" fontId="0" fillId="12" borderId="22" xfId="22" applyNumberFormat="1" applyFont="1" applyFill="1" applyBorder="1" applyAlignment="1">
      <alignment horizontal="center" vertical="center"/>
    </xf>
    <xf numFmtId="4" fontId="0" fillId="12" borderId="45" xfId="0" applyNumberFormat="1" applyFill="1" applyBorder="1" applyAlignment="1">
      <alignment horizontal="right" vertical="center" wrapText="1"/>
    </xf>
    <xf numFmtId="4" fontId="0" fillId="12" borderId="24" xfId="0" applyNumberFormat="1" applyFill="1" applyBorder="1" applyAlignment="1">
      <alignment horizontal="right" vertical="center" wrapText="1"/>
    </xf>
    <xf numFmtId="4" fontId="0" fillId="12" borderId="14" xfId="0" applyNumberFormat="1" applyFill="1" applyBorder="1" applyAlignment="1">
      <alignment horizontal="right" vertical="center" wrapText="1"/>
    </xf>
    <xf numFmtId="173" fontId="36" fillId="12" borderId="13" xfId="21" applyNumberFormat="1" applyFont="1" applyFill="1" applyBorder="1" applyAlignment="1">
      <alignment horizontal="center" vertical="center"/>
    </xf>
    <xf numFmtId="0" fontId="33" fillId="0" borderId="5" xfId="0" applyFont="1" applyBorder="1" applyAlignment="1">
      <alignment horizontal="left"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12" fillId="0" borderId="8" xfId="2" applyFont="1" applyBorder="1" applyAlignment="1">
      <alignment horizontal="center" vertical="center"/>
    </xf>
    <xf numFmtId="0" fontId="12" fillId="0" borderId="1" xfId="2" applyFont="1" applyAlignment="1">
      <alignment horizontal="center" vertical="center"/>
    </xf>
    <xf numFmtId="0" fontId="12" fillId="0" borderId="16" xfId="2" applyFont="1" applyBorder="1" applyAlignment="1">
      <alignment horizontal="center" vertical="center"/>
    </xf>
    <xf numFmtId="0" fontId="13" fillId="0" borderId="29" xfId="3" applyFont="1" applyBorder="1" applyAlignment="1">
      <alignment horizontal="center" vertical="center"/>
    </xf>
    <xf numFmtId="0" fontId="13" fillId="0" borderId="27" xfId="3" applyFont="1" applyBorder="1" applyAlignment="1">
      <alignment horizontal="center" vertical="center"/>
    </xf>
    <xf numFmtId="0" fontId="13" fillId="0" borderId="28" xfId="3" applyFont="1" applyBorder="1" applyAlignment="1">
      <alignment horizontal="center" vertical="center"/>
    </xf>
    <xf numFmtId="0" fontId="12" fillId="0" borderId="2" xfId="2" applyFont="1" applyBorder="1" applyAlignment="1">
      <alignment horizontal="center" vertical="center"/>
    </xf>
    <xf numFmtId="0" fontId="12" fillId="0" borderId="18" xfId="2" applyFont="1" applyBorder="1" applyAlignment="1">
      <alignment horizontal="center" vertical="center"/>
    </xf>
    <xf numFmtId="0" fontId="12" fillId="0" borderId="17" xfId="2" applyFont="1" applyBorder="1" applyAlignment="1">
      <alignment horizontal="center" vertical="center"/>
    </xf>
    <xf numFmtId="0" fontId="12" fillId="0" borderId="11" xfId="2" applyFont="1" applyBorder="1" applyAlignment="1">
      <alignment horizontal="center" vertical="center"/>
    </xf>
    <xf numFmtId="0" fontId="12" fillId="0" borderId="20" xfId="2" applyFont="1" applyBorder="1" applyAlignment="1">
      <alignment horizontal="center" vertical="center"/>
    </xf>
    <xf numFmtId="0" fontId="12" fillId="0" borderId="19" xfId="2" applyFont="1" applyBorder="1" applyAlignment="1">
      <alignment horizontal="center" vertical="center"/>
    </xf>
    <xf numFmtId="0" fontId="12" fillId="5" borderId="2" xfId="2" applyFont="1" applyFill="1" applyBorder="1" applyAlignment="1">
      <alignment horizontal="center" vertical="center" wrapText="1"/>
    </xf>
    <xf numFmtId="0" fontId="12" fillId="5" borderId="8" xfId="2" applyFont="1" applyFill="1" applyBorder="1" applyAlignment="1">
      <alignment horizontal="center" vertical="center" wrapText="1"/>
    </xf>
    <xf numFmtId="0" fontId="12" fillId="5" borderId="11" xfId="2" applyFont="1" applyFill="1" applyBorder="1" applyAlignment="1">
      <alignment horizontal="center" vertical="center" wrapText="1"/>
    </xf>
    <xf numFmtId="0" fontId="12" fillId="0" borderId="2" xfId="2" applyFont="1" applyBorder="1" applyAlignment="1">
      <alignment horizontal="center" vertical="center" wrapText="1"/>
    </xf>
    <xf numFmtId="0" fontId="12" fillId="0" borderId="18" xfId="2" applyFont="1" applyBorder="1" applyAlignment="1">
      <alignment horizontal="center" vertical="center" wrapText="1"/>
    </xf>
    <xf numFmtId="0" fontId="12" fillId="0" borderId="17" xfId="2" applyFont="1" applyBorder="1" applyAlignment="1">
      <alignment horizontal="center" vertical="center" wrapText="1"/>
    </xf>
    <xf numFmtId="0" fontId="12" fillId="0" borderId="8" xfId="2" applyFont="1" applyBorder="1" applyAlignment="1">
      <alignment horizontal="center" vertical="center" wrapText="1"/>
    </xf>
    <xf numFmtId="0" fontId="12" fillId="0" borderId="1" xfId="2" applyFont="1" applyAlignment="1">
      <alignment horizontal="center" vertical="center" wrapText="1"/>
    </xf>
    <xf numFmtId="0" fontId="12" fillId="0" borderId="16" xfId="2" applyFont="1" applyBorder="1" applyAlignment="1">
      <alignment horizontal="center" vertical="center" wrapText="1"/>
    </xf>
    <xf numFmtId="0" fontId="12" fillId="0" borderId="11" xfId="2" applyFont="1" applyBorder="1" applyAlignment="1">
      <alignment horizontal="center" vertical="center" wrapText="1"/>
    </xf>
    <xf numFmtId="0" fontId="12" fillId="0" borderId="20" xfId="2" applyFont="1" applyBorder="1" applyAlignment="1">
      <alignment horizontal="center" vertical="center" wrapText="1"/>
    </xf>
    <xf numFmtId="0" fontId="12" fillId="0" borderId="19" xfId="2" applyFont="1" applyBorder="1" applyAlignment="1">
      <alignment horizontal="center" vertical="center" wrapText="1"/>
    </xf>
    <xf numFmtId="1" fontId="12" fillId="0" borderId="29" xfId="2" applyNumberFormat="1" applyFont="1" applyBorder="1" applyAlignment="1">
      <alignment horizontal="center" vertical="center" wrapText="1"/>
    </xf>
    <xf numFmtId="1" fontId="12" fillId="0" borderId="27" xfId="2" applyNumberFormat="1" applyFont="1" applyBorder="1" applyAlignment="1">
      <alignment horizontal="center" vertical="center" wrapText="1"/>
    </xf>
    <xf numFmtId="1" fontId="12" fillId="0" borderId="28" xfId="2" applyNumberFormat="1" applyFont="1" applyBorder="1" applyAlignment="1">
      <alignment horizontal="center" vertical="center" wrapText="1"/>
    </xf>
    <xf numFmtId="0" fontId="12" fillId="5" borderId="26" xfId="2" applyFont="1" applyFill="1" applyBorder="1" applyAlignment="1">
      <alignment horizontal="left" vertical="center" wrapText="1"/>
    </xf>
    <xf numFmtId="0" fontId="7" fillId="5" borderId="26" xfId="3" applyFont="1" applyFill="1" applyBorder="1" applyAlignment="1">
      <alignment horizontal="center" vertical="center"/>
    </xf>
    <xf numFmtId="0" fontId="13" fillId="0" borderId="5" xfId="3" applyFont="1" applyBorder="1" applyAlignment="1">
      <alignment horizontal="center" vertical="center" wrapText="1"/>
    </xf>
    <xf numFmtId="0" fontId="13" fillId="0" borderId="6" xfId="3" applyFont="1" applyBorder="1" applyAlignment="1">
      <alignment horizontal="center" vertical="center" wrapText="1"/>
    </xf>
    <xf numFmtId="0" fontId="13" fillId="0" borderId="7" xfId="3" applyFont="1" applyBorder="1" applyAlignment="1">
      <alignment horizontal="center" vertical="center" wrapText="1"/>
    </xf>
    <xf numFmtId="0" fontId="12" fillId="5" borderId="26" xfId="2" applyFont="1" applyFill="1" applyBorder="1" applyAlignment="1">
      <alignment horizontal="center" vertical="center" wrapText="1"/>
    </xf>
    <xf numFmtId="0" fontId="12" fillId="0" borderId="26" xfId="0" applyFont="1" applyBorder="1" applyAlignment="1">
      <alignment horizontal="center" vertical="center" wrapText="1"/>
    </xf>
    <xf numFmtId="0" fontId="12" fillId="5" borderId="29" xfId="3" applyFont="1" applyFill="1" applyBorder="1" applyAlignment="1">
      <alignment horizontal="center" vertical="center" wrapText="1"/>
    </xf>
    <xf numFmtId="0" fontId="12" fillId="5" borderId="27" xfId="3" applyFont="1" applyFill="1" applyBorder="1" applyAlignment="1">
      <alignment horizontal="center" vertical="center" wrapText="1"/>
    </xf>
    <xf numFmtId="0" fontId="7" fillId="5" borderId="5" xfId="3" applyFont="1" applyFill="1" applyBorder="1" applyAlignment="1">
      <alignment horizontal="center" vertical="center" wrapText="1"/>
    </xf>
    <xf numFmtId="0" fontId="7" fillId="5" borderId="6" xfId="3" applyFont="1" applyFill="1" applyBorder="1" applyAlignment="1">
      <alignment horizontal="center" vertical="center" wrapText="1"/>
    </xf>
    <xf numFmtId="0" fontId="7" fillId="5" borderId="7" xfId="3" applyFont="1" applyFill="1" applyBorder="1" applyAlignment="1">
      <alignment horizontal="center" vertical="center" wrapText="1"/>
    </xf>
    <xf numFmtId="0" fontId="7" fillId="0" borderId="5" xfId="3" applyFont="1" applyBorder="1" applyAlignment="1">
      <alignment horizontal="center"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7" fillId="0" borderId="5" xfId="3" applyFont="1" applyBorder="1" applyAlignment="1">
      <alignment horizontal="center" vertical="center" wrapText="1"/>
    </xf>
    <xf numFmtId="0" fontId="7" fillId="0" borderId="6" xfId="3" applyFont="1" applyBorder="1" applyAlignment="1">
      <alignment horizontal="center" vertical="center" wrapText="1"/>
    </xf>
    <xf numFmtId="0" fontId="7" fillId="0" borderId="7" xfId="3" applyFont="1" applyBorder="1" applyAlignment="1">
      <alignment horizontal="center" vertical="center" wrapText="1"/>
    </xf>
    <xf numFmtId="0" fontId="12" fillId="5" borderId="48" xfId="3" applyFont="1" applyFill="1" applyBorder="1" applyAlignment="1">
      <alignment horizontal="center" vertical="center" wrapText="1"/>
    </xf>
    <xf numFmtId="0" fontId="12" fillId="5" borderId="21" xfId="3" applyFont="1" applyFill="1" applyBorder="1" applyAlignment="1">
      <alignment horizontal="center" vertical="center" wrapText="1"/>
    </xf>
    <xf numFmtId="0" fontId="12" fillId="5" borderId="9" xfId="3" applyFont="1" applyFill="1" applyBorder="1" applyAlignment="1">
      <alignment horizontal="center" vertical="center" wrapText="1"/>
    </xf>
    <xf numFmtId="0" fontId="13" fillId="0" borderId="22" xfId="3" applyFont="1" applyBorder="1" applyAlignment="1">
      <alignment horizontal="left" vertical="top" wrapText="1"/>
    </xf>
    <xf numFmtId="0" fontId="12" fillId="5" borderId="22" xfId="3" applyFont="1" applyFill="1" applyBorder="1" applyAlignment="1">
      <alignment horizontal="center" vertical="center" wrapText="1"/>
    </xf>
    <xf numFmtId="0" fontId="13" fillId="0" borderId="22" xfId="3" applyFont="1" applyBorder="1" applyAlignment="1">
      <alignment horizontal="justify" vertical="top" wrapText="1"/>
    </xf>
    <xf numFmtId="0" fontId="13" fillId="0" borderId="22" xfId="3" applyFont="1" applyBorder="1" applyAlignment="1">
      <alignment horizontal="left" vertical="top"/>
    </xf>
    <xf numFmtId="0" fontId="13" fillId="0" borderId="22" xfId="3" applyFont="1" applyBorder="1" applyAlignment="1">
      <alignment horizontal="center" vertical="center"/>
    </xf>
    <xf numFmtId="0" fontId="27" fillId="0" borderId="32" xfId="3" applyFont="1" applyBorder="1" applyAlignment="1">
      <alignment horizontal="center" vertical="center"/>
    </xf>
    <xf numFmtId="0" fontId="12" fillId="5" borderId="12" xfId="3" applyFont="1" applyFill="1" applyBorder="1" applyAlignment="1">
      <alignment horizontal="center" vertical="center" wrapText="1"/>
    </xf>
    <xf numFmtId="0" fontId="13" fillId="0" borderId="13" xfId="3" applyFont="1" applyBorder="1" applyAlignment="1">
      <alignment horizontal="center" vertical="center"/>
    </xf>
    <xf numFmtId="0" fontId="45" fillId="10" borderId="23" xfId="0" applyFont="1" applyFill="1" applyBorder="1" applyAlignment="1">
      <alignment horizontal="center" vertical="center"/>
    </xf>
    <xf numFmtId="0" fontId="45" fillId="10" borderId="25" xfId="0" applyFont="1" applyFill="1" applyBorder="1" applyAlignment="1">
      <alignment horizontal="center" vertical="center"/>
    </xf>
    <xf numFmtId="0" fontId="7" fillId="5" borderId="23" xfId="0" applyFont="1" applyFill="1" applyBorder="1" applyAlignment="1">
      <alignment horizontal="center" vertical="center" wrapText="1"/>
    </xf>
    <xf numFmtId="0" fontId="7" fillId="5" borderId="25" xfId="0" applyFont="1" applyFill="1" applyBorder="1" applyAlignment="1">
      <alignment horizontal="center" vertical="center" wrapText="1"/>
    </xf>
    <xf numFmtId="0" fontId="48" fillId="5" borderId="23" xfId="0" applyFont="1" applyFill="1" applyBorder="1" applyAlignment="1">
      <alignment horizontal="center" vertical="center" wrapText="1"/>
    </xf>
    <xf numFmtId="0" fontId="48" fillId="5" borderId="25" xfId="0" applyFont="1" applyFill="1" applyBorder="1" applyAlignment="1">
      <alignment horizontal="center" vertical="center" wrapText="1"/>
    </xf>
    <xf numFmtId="0" fontId="48" fillId="11" borderId="23" xfId="0" applyFont="1" applyFill="1" applyBorder="1" applyAlignment="1">
      <alignment horizontal="center" vertical="center"/>
    </xf>
    <xf numFmtId="0" fontId="48" fillId="11" borderId="25" xfId="0" applyFont="1" applyFill="1" applyBorder="1" applyAlignment="1">
      <alignment horizontal="center" vertical="center"/>
    </xf>
    <xf numFmtId="0" fontId="48" fillId="11" borderId="23" xfId="0" applyFont="1" applyFill="1" applyBorder="1" applyAlignment="1">
      <alignment horizontal="left" vertical="center"/>
    </xf>
    <xf numFmtId="0" fontId="48" fillId="11" borderId="25" xfId="0" applyFont="1" applyFill="1" applyBorder="1" applyAlignment="1">
      <alignment horizontal="left" vertical="center"/>
    </xf>
    <xf numFmtId="0" fontId="48" fillId="11" borderId="23" xfId="0" applyFont="1" applyFill="1" applyBorder="1" applyAlignment="1">
      <alignment horizontal="left" vertical="center" wrapText="1"/>
    </xf>
    <xf numFmtId="0" fontId="48" fillId="11" borderId="25" xfId="0" applyFont="1" applyFill="1" applyBorder="1" applyAlignment="1">
      <alignment horizontal="left" vertical="center" wrapText="1"/>
    </xf>
    <xf numFmtId="0" fontId="48" fillId="5" borderId="23" xfId="0" applyFont="1" applyFill="1" applyBorder="1" applyAlignment="1">
      <alignment horizontal="center" vertical="center"/>
    </xf>
    <xf numFmtId="0" fontId="48" fillId="5" borderId="25" xfId="0" applyFont="1" applyFill="1" applyBorder="1" applyAlignment="1">
      <alignment horizontal="center" vertical="center"/>
    </xf>
    <xf numFmtId="0" fontId="7" fillId="0" borderId="47" xfId="0" applyFont="1" applyBorder="1" applyAlignment="1">
      <alignment horizontal="center" vertical="center"/>
    </xf>
    <xf numFmtId="0" fontId="7" fillId="0" borderId="55" xfId="0" applyFont="1" applyBorder="1" applyAlignment="1">
      <alignment horizontal="center" vertical="center"/>
    </xf>
    <xf numFmtId="0" fontId="49" fillId="4" borderId="23" xfId="0" applyFont="1" applyFill="1" applyBorder="1" applyAlignment="1">
      <alignment horizontal="left" vertical="center" wrapText="1"/>
    </xf>
    <xf numFmtId="0" fontId="49" fillId="4" borderId="25" xfId="0" applyFont="1" applyFill="1" applyBorder="1" applyAlignment="1">
      <alignment horizontal="left" vertical="center" wrapText="1"/>
    </xf>
    <xf numFmtId="0" fontId="30" fillId="5" borderId="22" xfId="3" applyFont="1" applyFill="1" applyBorder="1" applyAlignment="1">
      <alignment horizontal="center" vertical="center" wrapText="1"/>
    </xf>
    <xf numFmtId="0" fontId="30" fillId="5" borderId="21" xfId="3" applyFont="1" applyFill="1" applyBorder="1" applyAlignment="1">
      <alignment horizontal="center" vertical="center" wrapText="1"/>
    </xf>
    <xf numFmtId="0" fontId="55" fillId="0" borderId="22" xfId="3" applyFont="1" applyBorder="1" applyAlignment="1">
      <alignment horizontal="left" vertical="top" wrapText="1"/>
    </xf>
    <xf numFmtId="0" fontId="55" fillId="0" borderId="22" xfId="3" applyFont="1" applyBorder="1" applyAlignment="1">
      <alignment horizontal="left" vertical="top"/>
    </xf>
    <xf numFmtId="9" fontId="30" fillId="5" borderId="23" xfId="3" applyNumberFormat="1" applyFont="1" applyFill="1" applyBorder="1" applyAlignment="1">
      <alignment horizontal="center" vertical="center"/>
    </xf>
    <xf numFmtId="0" fontId="0" fillId="0" borderId="25" xfId="0" applyBorder="1" applyAlignment="1">
      <alignment horizontal="center" vertical="center"/>
    </xf>
    <xf numFmtId="0" fontId="19" fillId="0" borderId="22" xfId="3" applyFont="1" applyBorder="1" applyAlignment="1">
      <alignment horizontal="center" vertical="center"/>
    </xf>
    <xf numFmtId="0" fontId="62" fillId="0" borderId="22" xfId="3" applyFont="1" applyBorder="1" applyAlignment="1">
      <alignment horizontal="left" vertical="top" wrapText="1"/>
    </xf>
    <xf numFmtId="0" fontId="28" fillId="3" borderId="46" xfId="2" applyFont="1" applyFill="1" applyBorder="1" applyAlignment="1">
      <alignment horizontal="center" vertical="center" wrapText="1"/>
    </xf>
    <xf numFmtId="0" fontId="28" fillId="3" borderId="44" xfId="2" applyFont="1" applyFill="1" applyBorder="1" applyAlignment="1">
      <alignment horizontal="center" vertical="center" wrapText="1"/>
    </xf>
    <xf numFmtId="0" fontId="18" fillId="0" borderId="23" xfId="23" applyBorder="1" applyAlignment="1">
      <alignment horizontal="center" vertical="center" wrapText="1"/>
    </xf>
    <xf numFmtId="0" fontId="19" fillId="0" borderId="25" xfId="3" applyFont="1" applyBorder="1" applyAlignment="1">
      <alignment horizontal="center" vertical="center" wrapText="1"/>
    </xf>
    <xf numFmtId="0" fontId="19" fillId="0" borderId="23" xfId="3" applyFont="1" applyBorder="1" applyAlignment="1">
      <alignment horizontal="left" vertical="top" wrapText="1"/>
    </xf>
    <xf numFmtId="0" fontId="19" fillId="0" borderId="25" xfId="3" applyFont="1" applyBorder="1" applyAlignment="1">
      <alignment horizontal="left" vertical="top" wrapText="1"/>
    </xf>
    <xf numFmtId="0" fontId="19" fillId="2" borderId="23" xfId="0" applyFont="1" applyFill="1" applyBorder="1" applyAlignment="1">
      <alignment horizontal="left" vertical="top" wrapText="1"/>
    </xf>
    <xf numFmtId="0" fontId="19" fillId="2" borderId="25" xfId="0" applyFont="1" applyFill="1" applyBorder="1" applyAlignment="1">
      <alignment horizontal="left" vertical="top" wrapText="1"/>
    </xf>
    <xf numFmtId="0" fontId="31" fillId="0" borderId="25" xfId="3" applyFont="1" applyBorder="1" applyAlignment="1">
      <alignment horizontal="center" vertical="center" wrapText="1"/>
    </xf>
    <xf numFmtId="0" fontId="19" fillId="0" borderId="23" xfId="0" applyFont="1" applyBorder="1" applyAlignment="1">
      <alignment horizontal="left" vertical="top" wrapText="1"/>
    </xf>
    <xf numFmtId="0" fontId="19" fillId="0" borderId="25" xfId="0" applyFont="1" applyBorder="1" applyAlignment="1">
      <alignment horizontal="left" vertical="top" wrapText="1"/>
    </xf>
    <xf numFmtId="0" fontId="31" fillId="0" borderId="23" xfId="3" applyFont="1" applyBorder="1" applyAlignment="1">
      <alignment horizontal="center" vertical="center" wrapText="1"/>
    </xf>
    <xf numFmtId="0" fontId="19" fillId="0" borderId="23" xfId="3" applyFont="1" applyBorder="1" applyAlignment="1">
      <alignment horizontal="center" vertical="center"/>
    </xf>
    <xf numFmtId="0" fontId="19" fillId="0" borderId="25" xfId="3" applyFont="1" applyBorder="1" applyAlignment="1">
      <alignment horizontal="center" vertical="center"/>
    </xf>
    <xf numFmtId="0" fontId="19" fillId="0" borderId="22" xfId="0" applyFont="1" applyBorder="1" applyAlignment="1">
      <alignment horizontal="center"/>
    </xf>
    <xf numFmtId="0" fontId="18" fillId="0" borderId="23" xfId="23" applyFill="1" applyBorder="1" applyAlignment="1">
      <alignment horizontal="center" vertical="center" wrapText="1"/>
    </xf>
    <xf numFmtId="0" fontId="19" fillId="0" borderId="22" xfId="3" applyFont="1" applyBorder="1" applyAlignment="1">
      <alignment horizontal="left" vertical="top" wrapText="1"/>
    </xf>
    <xf numFmtId="0" fontId="19" fillId="0" borderId="22" xfId="3" applyFont="1" applyBorder="1" applyAlignment="1">
      <alignment horizontal="left" vertical="top"/>
    </xf>
    <xf numFmtId="0" fontId="18" fillId="0" borderId="25" xfId="23" applyFill="1" applyBorder="1" applyAlignment="1">
      <alignment horizontal="center" vertical="center" wrapText="1"/>
    </xf>
    <xf numFmtId="0" fontId="12" fillId="5" borderId="5" xfId="2" applyFont="1" applyFill="1" applyBorder="1" applyAlignment="1">
      <alignment horizontal="center" vertical="center" wrapText="1"/>
    </xf>
    <xf numFmtId="0" fontId="12" fillId="5" borderId="6" xfId="2" applyFont="1" applyFill="1" applyBorder="1" applyAlignment="1">
      <alignment horizontal="center" vertical="center" wrapText="1"/>
    </xf>
    <xf numFmtId="0" fontId="12" fillId="5" borderId="7" xfId="2" applyFont="1" applyFill="1" applyBorder="1" applyAlignment="1">
      <alignment horizontal="center" vertical="center" wrapText="1"/>
    </xf>
    <xf numFmtId="0" fontId="30" fillId="5" borderId="22" xfId="2" applyFont="1" applyFill="1" applyBorder="1" applyAlignment="1">
      <alignment horizontal="center" vertical="center" wrapText="1"/>
    </xf>
    <xf numFmtId="170" fontId="30" fillId="5" borderId="23" xfId="3" applyNumberFormat="1" applyFont="1" applyFill="1" applyBorder="1" applyAlignment="1">
      <alignment horizontal="center" vertical="center" wrapText="1"/>
    </xf>
    <xf numFmtId="170" fontId="30" fillId="5" borderId="25" xfId="3" applyNumberFormat="1" applyFont="1" applyFill="1" applyBorder="1" applyAlignment="1">
      <alignment horizontal="center" vertical="center" wrapText="1"/>
    </xf>
    <xf numFmtId="0" fontId="55" fillId="0" borderId="23" xfId="3" applyFont="1" applyBorder="1" applyAlignment="1">
      <alignment horizontal="left" vertical="top" wrapText="1"/>
    </xf>
    <xf numFmtId="0" fontId="55" fillId="0" borderId="25" xfId="3" applyFont="1" applyBorder="1" applyAlignment="1">
      <alignment horizontal="left" vertical="top" wrapText="1"/>
    </xf>
    <xf numFmtId="0" fontId="38" fillId="0" borderId="2" xfId="2" applyFont="1" applyBorder="1" applyAlignment="1">
      <alignment vertical="center" wrapText="1"/>
    </xf>
    <xf numFmtId="0" fontId="37" fillId="0" borderId="18" xfId="2" applyFont="1" applyBorder="1" applyAlignment="1">
      <alignment vertical="center" wrapText="1"/>
    </xf>
    <xf numFmtId="0" fontId="37" fillId="0" borderId="17" xfId="2" applyFont="1" applyBorder="1" applyAlignment="1">
      <alignment vertical="center" wrapText="1"/>
    </xf>
    <xf numFmtId="0" fontId="37" fillId="0" borderId="8" xfId="2" applyFont="1" applyBorder="1" applyAlignment="1">
      <alignment vertical="center" wrapText="1"/>
    </xf>
    <xf numFmtId="0" fontId="37" fillId="0" borderId="1" xfId="2" applyFont="1" applyAlignment="1">
      <alignment vertical="center" wrapText="1"/>
    </xf>
    <xf numFmtId="0" fontId="37" fillId="0" borderId="16" xfId="2" applyFont="1" applyBorder="1" applyAlignment="1">
      <alignment vertical="center" wrapText="1"/>
    </xf>
    <xf numFmtId="0" fontId="37" fillId="0" borderId="11" xfId="2" applyFont="1" applyBorder="1" applyAlignment="1">
      <alignment vertical="center" wrapText="1"/>
    </xf>
    <xf numFmtId="0" fontId="37" fillId="0" borderId="20" xfId="2" applyFont="1" applyBorder="1" applyAlignment="1">
      <alignment vertical="center" wrapText="1"/>
    </xf>
    <xf numFmtId="0" fontId="37" fillId="0" borderId="19" xfId="2" applyFont="1" applyBorder="1" applyAlignment="1">
      <alignment vertical="center" wrapText="1"/>
    </xf>
    <xf numFmtId="0" fontId="38" fillId="0" borderId="26" xfId="2" applyFont="1" applyBorder="1" applyAlignment="1">
      <alignment vertical="center" wrapText="1"/>
    </xf>
    <xf numFmtId="0" fontId="11" fillId="0" borderId="2" xfId="2" applyFont="1" applyBorder="1" applyAlignment="1">
      <alignment horizontal="center" vertical="center" wrapText="1"/>
    </xf>
    <xf numFmtId="0" fontId="11" fillId="0" borderId="8" xfId="2" applyFont="1" applyBorder="1" applyAlignment="1">
      <alignment horizontal="center" vertical="center" wrapText="1"/>
    </xf>
    <xf numFmtId="0" fontId="11" fillId="0" borderId="11" xfId="2" applyFont="1" applyBorder="1" applyAlignment="1">
      <alignment horizontal="center" vertical="center" wrapText="1"/>
    </xf>
    <xf numFmtId="0" fontId="37" fillId="5" borderId="26" xfId="2" applyFont="1" applyFill="1" applyBorder="1" applyAlignment="1">
      <alignment vertical="center" wrapText="1"/>
    </xf>
    <xf numFmtId="0" fontId="8" fillId="0" borderId="26" xfId="3" applyFont="1" applyBorder="1" applyAlignment="1">
      <alignment vertical="center" wrapText="1"/>
    </xf>
    <xf numFmtId="0" fontId="38" fillId="0" borderId="56" xfId="2" applyFont="1" applyBorder="1" applyAlignment="1">
      <alignment vertical="center" wrapText="1"/>
    </xf>
    <xf numFmtId="0" fontId="12" fillId="4" borderId="1" xfId="2" applyFont="1" applyFill="1" applyAlignment="1">
      <alignment horizontal="left" vertical="center" wrapText="1"/>
    </xf>
    <xf numFmtId="0" fontId="12" fillId="5" borderId="2" xfId="2" applyFont="1" applyFill="1" applyBorder="1" applyAlignment="1">
      <alignment horizontal="left" vertical="center" wrapText="1"/>
    </xf>
    <xf numFmtId="0" fontId="12" fillId="5" borderId="8" xfId="2" applyFont="1" applyFill="1" applyBorder="1" applyAlignment="1">
      <alignment horizontal="left" vertical="center" wrapText="1"/>
    </xf>
    <xf numFmtId="0" fontId="12" fillId="5" borderId="11" xfId="2" applyFont="1" applyFill="1" applyBorder="1" applyAlignment="1">
      <alignment horizontal="left" vertical="center" wrapText="1"/>
    </xf>
    <xf numFmtId="0" fontId="37" fillId="4" borderId="5" xfId="2" applyFont="1" applyFill="1" applyBorder="1" applyAlignment="1">
      <alignment horizontal="center" vertical="center" wrapText="1"/>
    </xf>
    <xf numFmtId="0" fontId="37" fillId="4" borderId="6" xfId="2" applyFont="1" applyFill="1" applyBorder="1" applyAlignment="1">
      <alignment horizontal="center" vertical="center" wrapText="1"/>
    </xf>
    <xf numFmtId="0" fontId="37" fillId="4" borderId="7" xfId="2" applyFont="1" applyFill="1" applyBorder="1" applyAlignment="1">
      <alignment horizontal="center" vertical="center" wrapText="1"/>
    </xf>
    <xf numFmtId="1" fontId="6" fillId="4" borderId="5" xfId="3" applyNumberFormat="1" applyFont="1" applyFill="1" applyBorder="1" applyAlignment="1">
      <alignment horizontal="center" vertical="center"/>
    </xf>
    <xf numFmtId="1" fontId="6" fillId="4" borderId="6" xfId="3" applyNumberFormat="1" applyFont="1" applyFill="1" applyBorder="1" applyAlignment="1">
      <alignment horizontal="center" vertical="center"/>
    </xf>
    <xf numFmtId="1" fontId="6" fillId="4" borderId="7" xfId="3" applyNumberFormat="1" applyFont="1" applyFill="1" applyBorder="1" applyAlignment="1">
      <alignment horizontal="center" vertical="center"/>
    </xf>
    <xf numFmtId="0" fontId="20" fillId="5" borderId="5" xfId="3" applyFont="1" applyFill="1" applyBorder="1" applyAlignment="1">
      <alignment horizontal="center" vertical="center"/>
    </xf>
    <xf numFmtId="0" fontId="20" fillId="5" borderId="6" xfId="3" applyFont="1" applyFill="1" applyBorder="1" applyAlignment="1">
      <alignment horizontal="center" vertical="center"/>
    </xf>
    <xf numFmtId="0" fontId="20" fillId="5" borderId="7" xfId="3" applyFont="1" applyFill="1" applyBorder="1" applyAlignment="1">
      <alignment horizontal="center" vertical="center"/>
    </xf>
    <xf numFmtId="0" fontId="52" fillId="0" borderId="5" xfId="3" applyFont="1" applyBorder="1" applyAlignment="1">
      <alignment horizontal="center" vertical="center" wrapText="1"/>
    </xf>
    <xf numFmtId="0" fontId="52" fillId="0" borderId="6" xfId="3" applyFont="1" applyBorder="1" applyAlignment="1">
      <alignment horizontal="center" vertical="center" wrapText="1"/>
    </xf>
    <xf numFmtId="0" fontId="52" fillId="0" borderId="7" xfId="3" applyFont="1" applyBorder="1" applyAlignment="1">
      <alignment horizontal="center" vertical="center" wrapText="1"/>
    </xf>
    <xf numFmtId="9" fontId="20" fillId="4" borderId="11" xfId="3" applyNumberFormat="1" applyFont="1" applyFill="1" applyBorder="1" applyAlignment="1">
      <alignment horizontal="center" vertical="center"/>
    </xf>
    <xf numFmtId="9" fontId="20" fillId="4" borderId="19" xfId="3" applyNumberFormat="1" applyFont="1" applyFill="1" applyBorder="1" applyAlignment="1">
      <alignment horizontal="center" vertical="center"/>
    </xf>
    <xf numFmtId="0" fontId="30" fillId="5" borderId="9" xfId="3" applyFont="1" applyFill="1" applyBorder="1" applyAlignment="1">
      <alignment horizontal="center" vertical="center" wrapText="1"/>
    </xf>
    <xf numFmtId="0" fontId="55" fillId="0" borderId="22" xfId="3" applyFont="1" applyBorder="1" applyAlignment="1">
      <alignment horizontal="justify" vertical="top" wrapText="1"/>
    </xf>
    <xf numFmtId="0" fontId="20" fillId="0" borderId="5" xfId="3" applyFont="1" applyBorder="1" applyAlignment="1">
      <alignment horizontal="left" vertical="center"/>
    </xf>
    <xf numFmtId="0" fontId="20" fillId="0" borderId="6" xfId="3" applyFont="1" applyBorder="1" applyAlignment="1">
      <alignment horizontal="left" vertical="center"/>
    </xf>
    <xf numFmtId="0" fontId="20" fillId="0" borderId="7" xfId="3" applyFont="1" applyBorder="1" applyAlignment="1">
      <alignment horizontal="left" vertical="center"/>
    </xf>
    <xf numFmtId="0" fontId="30" fillId="5" borderId="29" xfId="3" applyFont="1" applyFill="1" applyBorder="1" applyAlignment="1">
      <alignment horizontal="center" vertical="center" wrapText="1"/>
    </xf>
    <xf numFmtId="0" fontId="30" fillId="5" borderId="28" xfId="3" applyFont="1" applyFill="1" applyBorder="1" applyAlignment="1">
      <alignment horizontal="center" vertical="center" wrapText="1"/>
    </xf>
    <xf numFmtId="0" fontId="20" fillId="0" borderId="26" xfId="3" applyFont="1" applyBorder="1" applyAlignment="1">
      <alignment horizontal="center" vertical="center"/>
    </xf>
    <xf numFmtId="0" fontId="52" fillId="0" borderId="2" xfId="3" applyFont="1" applyBorder="1" applyAlignment="1">
      <alignment horizontal="center" vertical="center" wrapText="1"/>
    </xf>
    <xf numFmtId="0" fontId="52" fillId="0" borderId="17" xfId="3" applyFont="1" applyBorder="1" applyAlignment="1">
      <alignment horizontal="center" vertical="center" wrapText="1"/>
    </xf>
    <xf numFmtId="0" fontId="52" fillId="0" borderId="11" xfId="3" applyFont="1" applyBorder="1" applyAlignment="1">
      <alignment horizontal="center" vertical="center" wrapText="1"/>
    </xf>
    <xf numFmtId="0" fontId="52" fillId="0" borderId="19" xfId="3" applyFont="1" applyBorder="1" applyAlignment="1">
      <alignment horizontal="center" vertical="center" wrapText="1"/>
    </xf>
    <xf numFmtId="0" fontId="30" fillId="5" borderId="48" xfId="3" applyFont="1" applyFill="1" applyBorder="1" applyAlignment="1">
      <alignment horizontal="center" vertical="center" wrapText="1"/>
    </xf>
    <xf numFmtId="0" fontId="55" fillId="0" borderId="25" xfId="3" applyFont="1" applyBorder="1" applyAlignment="1">
      <alignment horizontal="left" vertical="top"/>
    </xf>
    <xf numFmtId="0" fontId="30" fillId="5" borderId="12" xfId="3" applyFont="1" applyFill="1" applyBorder="1" applyAlignment="1">
      <alignment horizontal="center" vertical="center" wrapText="1"/>
    </xf>
    <xf numFmtId="0" fontId="19" fillId="0" borderId="13" xfId="3" applyFont="1" applyBorder="1" applyAlignment="1">
      <alignment horizontal="center" vertical="center"/>
    </xf>
    <xf numFmtId="43" fontId="19" fillId="0" borderId="22" xfId="18" applyFont="1" applyBorder="1" applyAlignment="1">
      <alignment horizontal="center"/>
    </xf>
    <xf numFmtId="0" fontId="55" fillId="2" borderId="23" xfId="0" applyFont="1" applyFill="1" applyBorder="1" applyAlignment="1">
      <alignment horizontal="left" vertical="top" wrapText="1"/>
    </xf>
    <xf numFmtId="0" fontId="55" fillId="2" borderId="25" xfId="0" applyFont="1" applyFill="1" applyBorder="1" applyAlignment="1">
      <alignment horizontal="left" vertical="top" wrapText="1"/>
    </xf>
    <xf numFmtId="0" fontId="38" fillId="0" borderId="2" xfId="2" applyFont="1" applyBorder="1" applyAlignment="1">
      <alignment horizontal="left" vertical="center" wrapText="1"/>
    </xf>
    <xf numFmtId="0" fontId="37" fillId="0" borderId="18" xfId="2" applyFont="1" applyBorder="1" applyAlignment="1">
      <alignment horizontal="left" vertical="center" wrapText="1"/>
    </xf>
    <xf numFmtId="0" fontId="37" fillId="0" borderId="17" xfId="2" applyFont="1" applyBorder="1" applyAlignment="1">
      <alignment horizontal="left" vertical="center" wrapText="1"/>
    </xf>
    <xf numFmtId="0" fontId="37" fillId="0" borderId="8" xfId="2" applyFont="1" applyBorder="1" applyAlignment="1">
      <alignment horizontal="left" vertical="center" wrapText="1"/>
    </xf>
    <xf numFmtId="0" fontId="37" fillId="0" borderId="1" xfId="2" applyFont="1" applyAlignment="1">
      <alignment horizontal="left" vertical="center" wrapText="1"/>
    </xf>
    <xf numFmtId="0" fontId="37" fillId="0" borderId="16" xfId="2" applyFont="1" applyBorder="1" applyAlignment="1">
      <alignment horizontal="left" vertical="center" wrapText="1"/>
    </xf>
    <xf numFmtId="0" fontId="37" fillId="0" borderId="11" xfId="2" applyFont="1" applyBorder="1" applyAlignment="1">
      <alignment horizontal="left" vertical="center" wrapText="1"/>
    </xf>
    <xf numFmtId="0" fontId="37" fillId="0" borderId="20" xfId="2" applyFont="1" applyBorder="1" applyAlignment="1">
      <alignment horizontal="left" vertical="center" wrapText="1"/>
    </xf>
    <xf numFmtId="0" fontId="37" fillId="0" borderId="19" xfId="2" applyFont="1" applyBorder="1" applyAlignment="1">
      <alignment horizontal="left" vertical="center" wrapText="1"/>
    </xf>
    <xf numFmtId="0" fontId="38" fillId="0" borderId="26" xfId="2" applyFont="1" applyBorder="1" applyAlignment="1">
      <alignment horizontal="left" vertical="center" wrapText="1"/>
    </xf>
    <xf numFmtId="0" fontId="38" fillId="0" borderId="56" xfId="2" applyFont="1" applyBorder="1" applyAlignment="1">
      <alignment horizontal="left" vertical="center" wrapText="1"/>
    </xf>
    <xf numFmtId="0" fontId="13" fillId="0" borderId="26" xfId="3" applyFont="1" applyBorder="1" applyAlignment="1">
      <alignment horizontal="left" vertical="center" wrapText="1"/>
    </xf>
    <xf numFmtId="0" fontId="21" fillId="0" borderId="5" xfId="3" applyFont="1" applyBorder="1" applyAlignment="1">
      <alignment horizontal="center" vertical="center" wrapText="1"/>
    </xf>
    <xf numFmtId="0" fontId="21" fillId="0" borderId="6" xfId="3" applyFont="1" applyBorder="1" applyAlignment="1">
      <alignment horizontal="center" vertical="center" wrapText="1"/>
    </xf>
    <xf numFmtId="0" fontId="21" fillId="0" borderId="7" xfId="3" applyFont="1" applyBorder="1" applyAlignment="1">
      <alignment horizontal="center" vertical="center" wrapText="1"/>
    </xf>
    <xf numFmtId="0" fontId="21" fillId="0" borderId="2" xfId="3" applyFont="1" applyBorder="1" applyAlignment="1">
      <alignment horizontal="center" vertical="center" wrapText="1"/>
    </xf>
    <xf numFmtId="0" fontId="21" fillId="0" borderId="17" xfId="3" applyFont="1" applyBorder="1" applyAlignment="1">
      <alignment horizontal="center" vertical="center" wrapText="1"/>
    </xf>
    <xf numFmtId="0" fontId="21" fillId="0" borderId="11" xfId="3" applyFont="1" applyBorder="1" applyAlignment="1">
      <alignment horizontal="center" vertical="center" wrapText="1"/>
    </xf>
    <xf numFmtId="0" fontId="21" fillId="0" borderId="19" xfId="3" applyFont="1" applyBorder="1" applyAlignment="1">
      <alignment horizontal="center" vertical="center" wrapText="1"/>
    </xf>
    <xf numFmtId="170" fontId="30" fillId="5" borderId="23" xfId="3" applyNumberFormat="1" applyFont="1" applyFill="1" applyBorder="1" applyAlignment="1">
      <alignment horizontal="center" vertical="center"/>
    </xf>
    <xf numFmtId="170" fontId="30" fillId="5" borderId="25" xfId="3" applyNumberFormat="1" applyFont="1" applyFill="1" applyBorder="1" applyAlignment="1">
      <alignment horizontal="center" vertical="center"/>
    </xf>
    <xf numFmtId="0" fontId="43" fillId="0" borderId="23" xfId="3" applyFont="1" applyBorder="1" applyAlignment="1">
      <alignment horizontal="left" vertical="top" wrapText="1"/>
    </xf>
    <xf numFmtId="0" fontId="31" fillId="0" borderId="23" xfId="3" applyFont="1" applyBorder="1" applyAlignment="1">
      <alignment horizontal="left" vertical="center" wrapText="1"/>
    </xf>
    <xf numFmtId="0" fontId="31" fillId="0" borderId="25" xfId="3" applyFont="1" applyBorder="1" applyAlignment="1">
      <alignment horizontal="left" vertical="center" wrapText="1"/>
    </xf>
    <xf numFmtId="0" fontId="19" fillId="0" borderId="23" xfId="3" applyFont="1" applyBorder="1" applyAlignment="1">
      <alignment horizontal="center" vertical="center" wrapText="1"/>
    </xf>
    <xf numFmtId="0" fontId="13" fillId="0" borderId="23" xfId="3" applyFont="1" applyBorder="1" applyAlignment="1">
      <alignment horizontal="left" vertical="top" wrapText="1"/>
    </xf>
    <xf numFmtId="0" fontId="13" fillId="0" borderId="25" xfId="3" applyFont="1" applyBorder="1" applyAlignment="1">
      <alignment horizontal="left" vertical="top" wrapText="1"/>
    </xf>
    <xf numFmtId="0" fontId="56" fillId="0" borderId="23" xfId="3" applyFont="1" applyBorder="1" applyAlignment="1">
      <alignment horizontal="left" vertical="top" wrapText="1"/>
    </xf>
    <xf numFmtId="0" fontId="31" fillId="2" borderId="23" xfId="0" applyFont="1" applyFill="1" applyBorder="1" applyAlignment="1">
      <alignment horizontal="center" vertical="center" wrapText="1"/>
    </xf>
    <xf numFmtId="0" fontId="31" fillId="2" borderId="25" xfId="0" applyFont="1" applyFill="1" applyBorder="1" applyAlignment="1">
      <alignment horizontal="center" vertical="center" wrapText="1"/>
    </xf>
    <xf numFmtId="0" fontId="13" fillId="0" borderId="23" xfId="0" applyFont="1" applyBorder="1" applyAlignment="1">
      <alignment horizontal="left" vertical="top" wrapText="1"/>
    </xf>
    <xf numFmtId="0" fontId="13" fillId="0" borderId="25" xfId="0" applyFont="1" applyBorder="1" applyAlignment="1">
      <alignment horizontal="left" vertical="top" wrapText="1"/>
    </xf>
    <xf numFmtId="0" fontId="19" fillId="0" borderId="25" xfId="0" applyFont="1" applyBorder="1" applyAlignment="1">
      <alignment horizontal="center" vertical="center" wrapText="1"/>
    </xf>
    <xf numFmtId="0" fontId="55" fillId="2" borderId="23" xfId="23" applyFont="1" applyFill="1" applyBorder="1" applyAlignment="1">
      <alignment horizontal="left" vertical="top" wrapText="1"/>
    </xf>
    <xf numFmtId="0" fontId="19" fillId="0" borderId="25" xfId="3" applyFont="1" applyBorder="1" applyAlignment="1">
      <alignment horizontal="left" vertical="top"/>
    </xf>
    <xf numFmtId="0" fontId="19" fillId="0" borderId="23" xfId="0" applyFont="1" applyBorder="1" applyAlignment="1">
      <alignment horizontal="center"/>
    </xf>
    <xf numFmtId="0" fontId="19" fillId="0" borderId="25" xfId="0" applyFont="1" applyBorder="1" applyAlignment="1">
      <alignment horizontal="center"/>
    </xf>
    <xf numFmtId="0" fontId="8" fillId="0" borderId="5" xfId="3" applyFont="1" applyBorder="1" applyAlignment="1">
      <alignment horizontal="center" vertical="center" wrapText="1"/>
    </xf>
    <xf numFmtId="0" fontId="8" fillId="0" borderId="7" xfId="3" applyFont="1" applyBorder="1" applyAlignment="1">
      <alignment horizontal="center" vertical="center" wrapText="1"/>
    </xf>
    <xf numFmtId="0" fontId="38" fillId="0" borderId="5" xfId="2" applyFont="1" applyBorder="1" applyAlignment="1">
      <alignment horizontal="left" vertical="center" wrapText="1"/>
    </xf>
    <xf numFmtId="0" fontId="38" fillId="0" borderId="6" xfId="2" applyFont="1" applyBorder="1" applyAlignment="1">
      <alignment horizontal="left" vertical="center" wrapText="1"/>
    </xf>
    <xf numFmtId="0" fontId="38" fillId="0" borderId="7" xfId="2" applyFont="1" applyBorder="1" applyAlignment="1">
      <alignment horizontal="left" vertical="center" wrapText="1"/>
    </xf>
    <xf numFmtId="0" fontId="20" fillId="0" borderId="5" xfId="3" applyFont="1" applyBorder="1" applyAlignment="1">
      <alignment horizontal="center" vertical="center" wrapText="1"/>
    </xf>
    <xf numFmtId="0" fontId="20" fillId="0" borderId="6" xfId="3" applyFont="1" applyBorder="1" applyAlignment="1">
      <alignment horizontal="center" vertical="center" wrapText="1"/>
    </xf>
    <xf numFmtId="0" fontId="20" fillId="0" borderId="7" xfId="3" applyFont="1" applyBorder="1" applyAlignment="1">
      <alignment horizontal="center" vertical="center" wrapText="1"/>
    </xf>
    <xf numFmtId="0" fontId="20" fillId="0" borderId="2" xfId="3" applyFont="1" applyBorder="1" applyAlignment="1">
      <alignment horizontal="center" vertical="center" wrapText="1"/>
    </xf>
    <xf numFmtId="0" fontId="20" fillId="0" borderId="17" xfId="3" applyFont="1" applyBorder="1" applyAlignment="1">
      <alignment horizontal="center" vertical="center" wrapText="1"/>
    </xf>
    <xf numFmtId="0" fontId="20" fillId="0" borderId="11" xfId="3" applyFont="1" applyBorder="1" applyAlignment="1">
      <alignment horizontal="center" vertical="center" wrapText="1"/>
    </xf>
    <xf numFmtId="0" fontId="20" fillId="0" borderId="19" xfId="3" applyFont="1" applyBorder="1" applyAlignment="1">
      <alignment horizontal="center" vertical="center" wrapText="1"/>
    </xf>
    <xf numFmtId="9" fontId="55" fillId="0" borderId="23" xfId="1" applyFont="1" applyBorder="1" applyAlignment="1">
      <alignment horizontal="left" vertical="top" wrapText="1"/>
    </xf>
    <xf numFmtId="9" fontId="55" fillId="0" borderId="25" xfId="1" applyFont="1" applyBorder="1" applyAlignment="1">
      <alignment horizontal="left" vertical="top" wrapText="1"/>
    </xf>
    <xf numFmtId="9" fontId="56" fillId="0" borderId="23" xfId="1" applyFont="1" applyBorder="1" applyAlignment="1">
      <alignment horizontal="left" vertical="top" wrapText="1"/>
    </xf>
    <xf numFmtId="9" fontId="19" fillId="0" borderId="23" xfId="1" applyFont="1" applyBorder="1" applyAlignment="1">
      <alignment horizontal="center" vertical="center" wrapText="1"/>
    </xf>
    <xf numFmtId="9" fontId="19" fillId="0" borderId="25" xfId="1" applyFont="1" applyBorder="1" applyAlignment="1">
      <alignment horizontal="center" vertical="center" wrapText="1"/>
    </xf>
    <xf numFmtId="9" fontId="18" fillId="0" borderId="23" xfId="23" applyNumberFormat="1" applyFill="1" applyBorder="1" applyAlignment="1">
      <alignment horizontal="center" vertical="center" wrapText="1"/>
    </xf>
    <xf numFmtId="9" fontId="19" fillId="0" borderId="25" xfId="1" applyFont="1" applyFill="1" applyBorder="1" applyAlignment="1">
      <alignment horizontal="center" vertical="center" wrapText="1"/>
    </xf>
    <xf numFmtId="9" fontId="18" fillId="0" borderId="23" xfId="23" applyNumberFormat="1" applyBorder="1" applyAlignment="1">
      <alignment horizontal="center" vertical="center" wrapText="1"/>
    </xf>
    <xf numFmtId="9" fontId="31" fillId="0" borderId="25" xfId="1" applyFont="1" applyBorder="1" applyAlignment="1">
      <alignment horizontal="center" vertical="center" wrapText="1"/>
    </xf>
    <xf numFmtId="9" fontId="55" fillId="2" borderId="23" xfId="1" applyFont="1" applyFill="1" applyBorder="1" applyAlignment="1">
      <alignment horizontal="left" vertical="top" wrapText="1"/>
    </xf>
    <xf numFmtId="9" fontId="55" fillId="2" borderId="25" xfId="1" applyFont="1" applyFill="1" applyBorder="1" applyAlignment="1">
      <alignment horizontal="left" vertical="top" wrapText="1"/>
    </xf>
    <xf numFmtId="9" fontId="13" fillId="0" borderId="23" xfId="1" applyFont="1" applyBorder="1" applyAlignment="1">
      <alignment horizontal="left" vertical="top" wrapText="1"/>
    </xf>
    <xf numFmtId="9" fontId="13" fillId="0" borderId="25" xfId="1" applyFont="1" applyBorder="1" applyAlignment="1">
      <alignment horizontal="left" vertical="top" wrapText="1"/>
    </xf>
    <xf numFmtId="9" fontId="19" fillId="2" borderId="23" xfId="1" applyFont="1" applyFill="1" applyBorder="1" applyAlignment="1">
      <alignment horizontal="left" vertical="top" wrapText="1"/>
    </xf>
    <xf numFmtId="9" fontId="19" fillId="2" borderId="25" xfId="1" applyFont="1" applyFill="1" applyBorder="1" applyAlignment="1">
      <alignment horizontal="left" vertical="top" wrapText="1"/>
    </xf>
    <xf numFmtId="9" fontId="29" fillId="0" borderId="25" xfId="1" applyFont="1" applyBorder="1" applyAlignment="1">
      <alignment horizontal="left" vertical="top" wrapText="1"/>
    </xf>
    <xf numFmtId="9" fontId="63" fillId="0" borderId="25" xfId="1" applyFont="1" applyBorder="1" applyAlignment="1">
      <alignment horizontal="left" vertical="top" wrapText="1"/>
    </xf>
    <xf numFmtId="9" fontId="55" fillId="0" borderId="22" xfId="1" applyFont="1" applyBorder="1" applyAlignment="1">
      <alignment horizontal="left" vertical="top" wrapText="1"/>
    </xf>
    <xf numFmtId="9" fontId="55" fillId="0" borderId="22" xfId="1" applyFont="1" applyBorder="1" applyAlignment="1">
      <alignment horizontal="left" vertical="top"/>
    </xf>
    <xf numFmtId="9" fontId="19" fillId="0" borderId="23" xfId="1" applyFont="1" applyBorder="1" applyAlignment="1">
      <alignment horizontal="left" vertical="top" wrapText="1"/>
    </xf>
    <xf numFmtId="9" fontId="19" fillId="0" borderId="25" xfId="1" applyFont="1" applyBorder="1" applyAlignment="1">
      <alignment horizontal="left" vertical="top"/>
    </xf>
    <xf numFmtId="9" fontId="19" fillId="0" borderId="22" xfId="1" applyFont="1" applyBorder="1" applyAlignment="1">
      <alignment horizontal="left" vertical="top" wrapText="1"/>
    </xf>
    <xf numFmtId="9" fontId="19" fillId="0" borderId="22" xfId="1" applyFont="1" applyBorder="1" applyAlignment="1">
      <alignment horizontal="left" vertical="top"/>
    </xf>
    <xf numFmtId="9" fontId="19" fillId="0" borderId="22" xfId="1" applyFont="1" applyBorder="1" applyAlignment="1">
      <alignment horizontal="center"/>
    </xf>
    <xf numFmtId="9" fontId="19" fillId="0" borderId="23" xfId="1" applyFont="1" applyBorder="1" applyAlignment="1">
      <alignment horizontal="center"/>
    </xf>
    <xf numFmtId="9" fontId="19" fillId="0" borderId="25" xfId="1" applyFont="1" applyBorder="1" applyAlignment="1">
      <alignment horizontal="center"/>
    </xf>
    <xf numFmtId="9" fontId="19" fillId="0" borderId="23" xfId="1" applyFont="1" applyBorder="1" applyAlignment="1">
      <alignment horizontal="center" vertical="center"/>
    </xf>
    <xf numFmtId="9" fontId="19" fillId="0" borderId="25" xfId="1" applyFont="1" applyBorder="1" applyAlignment="1">
      <alignment horizontal="center" vertical="center"/>
    </xf>
    <xf numFmtId="0" fontId="54" fillId="0" borderId="26" xfId="2" applyFont="1" applyBorder="1" applyAlignment="1">
      <alignment vertical="center" wrapText="1"/>
    </xf>
    <xf numFmtId="9" fontId="30" fillId="5" borderId="23" xfId="3" applyNumberFormat="1" applyFont="1" applyFill="1" applyBorder="1" applyAlignment="1">
      <alignment horizontal="center" vertical="center" wrapText="1"/>
    </xf>
    <xf numFmtId="0" fontId="0" fillId="0" borderId="25" xfId="0" applyBorder="1" applyAlignment="1">
      <alignment horizontal="center" vertical="center" wrapText="1"/>
    </xf>
    <xf numFmtId="0" fontId="46" fillId="0" borderId="23" xfId="3" applyFont="1" applyBorder="1" applyAlignment="1">
      <alignment horizontal="left" vertical="top" wrapText="1"/>
    </xf>
    <xf numFmtId="0" fontId="46" fillId="0" borderId="23" xfId="3" applyFont="1" applyBorder="1" applyAlignment="1">
      <alignment vertical="top" wrapText="1"/>
    </xf>
    <xf numFmtId="0" fontId="13" fillId="0" borderId="25" xfId="3" applyFont="1" applyBorder="1" applyAlignment="1">
      <alignment vertical="top" wrapText="1"/>
    </xf>
    <xf numFmtId="0" fontId="13" fillId="0" borderId="23" xfId="3" applyFont="1" applyBorder="1" applyAlignment="1">
      <alignment horizontal="center" vertical="center" wrapText="1"/>
    </xf>
    <xf numFmtId="0" fontId="13" fillId="0" borderId="25" xfId="3" applyFont="1" applyBorder="1" applyAlignment="1">
      <alignment horizontal="center" vertical="center" wrapText="1"/>
    </xf>
    <xf numFmtId="0" fontId="13" fillId="0" borderId="23" xfId="3" applyFont="1" applyBorder="1" applyAlignment="1">
      <alignment vertical="top" wrapText="1"/>
    </xf>
    <xf numFmtId="0" fontId="13" fillId="2" borderId="23" xfId="0" applyFont="1" applyFill="1" applyBorder="1" applyAlignment="1">
      <alignment vertical="top" wrapText="1"/>
    </xf>
    <xf numFmtId="0" fontId="13" fillId="2" borderId="25" xfId="0" applyFont="1" applyFill="1" applyBorder="1" applyAlignment="1">
      <alignment vertical="top" wrapText="1"/>
    </xf>
    <xf numFmtId="0" fontId="55" fillId="0" borderId="23" xfId="0" applyFont="1" applyBorder="1" applyAlignment="1">
      <alignment horizontal="left" vertical="top" wrapText="1"/>
    </xf>
    <xf numFmtId="0" fontId="55" fillId="0" borderId="25" xfId="0" applyFont="1" applyBorder="1" applyAlignment="1">
      <alignment horizontal="left" vertical="top" wrapText="1"/>
    </xf>
    <xf numFmtId="0" fontId="19" fillId="0" borderId="23" xfId="3" applyFont="1" applyBorder="1" applyAlignment="1">
      <alignment vertical="top" wrapText="1"/>
    </xf>
    <xf numFmtId="0" fontId="19" fillId="0" borderId="25" xfId="3" applyFont="1" applyBorder="1" applyAlignment="1">
      <alignment vertical="top" wrapText="1"/>
    </xf>
    <xf numFmtId="168" fontId="13" fillId="0" borderId="18" xfId="5" applyNumberFormat="1" applyFont="1" applyBorder="1" applyAlignment="1">
      <alignment horizontal="center" vertical="center"/>
    </xf>
    <xf numFmtId="168" fontId="13" fillId="0" borderId="20" xfId="5" applyNumberFormat="1" applyFont="1" applyBorder="1" applyAlignment="1">
      <alignment horizontal="center" vertical="center"/>
    </xf>
    <xf numFmtId="168" fontId="13" fillId="0" borderId="47" xfId="5" applyNumberFormat="1" applyFont="1" applyBorder="1" applyAlignment="1">
      <alignment horizontal="center" vertical="center"/>
    </xf>
    <xf numFmtId="0" fontId="12" fillId="0" borderId="21" xfId="0" applyFont="1" applyBorder="1" applyAlignment="1">
      <alignment vertical="center" wrapText="1"/>
    </xf>
    <xf numFmtId="0" fontId="12" fillId="0" borderId="12" xfId="0" applyFont="1" applyBorder="1" applyAlignment="1">
      <alignment vertical="center" wrapText="1"/>
    </xf>
    <xf numFmtId="0" fontId="12" fillId="0" borderId="2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48" xfId="0" applyFont="1" applyBorder="1" applyAlignment="1">
      <alignment vertical="center" wrapText="1"/>
    </xf>
    <xf numFmtId="0" fontId="12" fillId="5" borderId="48" xfId="2" applyFont="1" applyFill="1" applyBorder="1" applyAlignment="1">
      <alignment horizontal="center" vertical="center" wrapText="1"/>
    </xf>
    <xf numFmtId="0" fontId="12" fillId="5" borderId="12" xfId="2" applyFont="1" applyFill="1" applyBorder="1" applyAlignment="1">
      <alignment horizontal="center" vertical="center" wrapText="1"/>
    </xf>
    <xf numFmtId="0" fontId="12" fillId="5" borderId="9" xfId="2" applyFont="1" applyFill="1" applyBorder="1" applyAlignment="1">
      <alignment horizontal="center" vertical="center" wrapText="1"/>
    </xf>
    <xf numFmtId="0" fontId="12" fillId="5" borderId="13" xfId="2" applyFont="1" applyFill="1" applyBorder="1" applyAlignment="1">
      <alignment horizontal="center" vertical="center" wrapText="1"/>
    </xf>
    <xf numFmtId="0" fontId="12" fillId="3" borderId="5" xfId="2" applyFont="1" applyFill="1" applyBorder="1" applyAlignment="1">
      <alignment horizontal="center" vertical="center"/>
    </xf>
    <xf numFmtId="0" fontId="12" fillId="3" borderId="6" xfId="2" applyFont="1" applyFill="1" applyBorder="1" applyAlignment="1">
      <alignment horizontal="center" vertical="center"/>
    </xf>
    <xf numFmtId="0" fontId="12" fillId="3" borderId="7" xfId="2" applyFont="1" applyFill="1" applyBorder="1" applyAlignment="1">
      <alignment horizontal="center" vertical="center"/>
    </xf>
    <xf numFmtId="0" fontId="12" fillId="5" borderId="36" xfId="2" applyFont="1" applyFill="1" applyBorder="1" applyAlignment="1">
      <alignment horizontal="center" vertical="center" wrapText="1"/>
    </xf>
    <xf numFmtId="0" fontId="12" fillId="5" borderId="37" xfId="2" applyFont="1" applyFill="1" applyBorder="1" applyAlignment="1">
      <alignment horizontal="center" vertical="center" wrapText="1"/>
    </xf>
    <xf numFmtId="0" fontId="12" fillId="5" borderId="38" xfId="2" applyFont="1" applyFill="1" applyBorder="1" applyAlignment="1">
      <alignment horizontal="center" vertical="center" wrapText="1"/>
    </xf>
    <xf numFmtId="0" fontId="12" fillId="3" borderId="26" xfId="2" applyFont="1" applyFill="1" applyBorder="1" applyAlignment="1">
      <alignment horizontal="left" vertical="center" wrapText="1"/>
    </xf>
    <xf numFmtId="0" fontId="12" fillId="3" borderId="5" xfId="2" applyFont="1" applyFill="1" applyBorder="1" applyAlignment="1">
      <alignment horizontal="center" vertical="center" wrapText="1"/>
    </xf>
    <xf numFmtId="0" fontId="12" fillId="3" borderId="6" xfId="2" applyFont="1" applyFill="1" applyBorder="1" applyAlignment="1">
      <alignment horizontal="center" vertical="center" wrapText="1"/>
    </xf>
    <xf numFmtId="0" fontId="12" fillId="3" borderId="7" xfId="2" applyFont="1" applyFill="1" applyBorder="1" applyAlignment="1">
      <alignment horizontal="center" vertical="center" wrapText="1"/>
    </xf>
    <xf numFmtId="0" fontId="12" fillId="3" borderId="26" xfId="2" applyFont="1" applyFill="1" applyBorder="1" applyAlignment="1">
      <alignment horizontal="center" vertical="center" wrapText="1"/>
    </xf>
    <xf numFmtId="0" fontId="12" fillId="5" borderId="50" xfId="2" applyFont="1" applyFill="1" applyBorder="1" applyAlignment="1">
      <alignment horizontal="center" vertical="center" wrapText="1"/>
    </xf>
    <xf numFmtId="0" fontId="12" fillId="5" borderId="51" xfId="2" applyFont="1" applyFill="1" applyBorder="1" applyAlignment="1">
      <alignment horizontal="center" vertical="center" wrapText="1"/>
    </xf>
    <xf numFmtId="0" fontId="12" fillId="5" borderId="60" xfId="2" applyFont="1" applyFill="1" applyBorder="1" applyAlignment="1">
      <alignment horizontal="center" vertical="center" wrapText="1"/>
    </xf>
    <xf numFmtId="168" fontId="13" fillId="0" borderId="29" xfId="5" applyNumberFormat="1" applyFont="1" applyBorder="1" applyAlignment="1">
      <alignment horizontal="center" vertical="center"/>
    </xf>
    <xf numFmtId="168" fontId="13" fillId="0" borderId="28" xfId="5" applyNumberFormat="1" applyFont="1" applyBorder="1" applyAlignment="1">
      <alignment horizontal="center" vertical="center"/>
    </xf>
    <xf numFmtId="168" fontId="13" fillId="0" borderId="64" xfId="5" applyNumberFormat="1" applyFont="1" applyBorder="1" applyAlignment="1">
      <alignment horizontal="center" vertical="center"/>
    </xf>
    <xf numFmtId="168" fontId="13" fillId="0" borderId="19" xfId="5" applyNumberFormat="1" applyFont="1" applyBorder="1" applyAlignment="1">
      <alignment horizontal="center" vertical="center"/>
    </xf>
    <xf numFmtId="0" fontId="12" fillId="0" borderId="36" xfId="0" applyFont="1" applyBorder="1" applyAlignment="1">
      <alignment vertical="center" wrapText="1"/>
    </xf>
    <xf numFmtId="0" fontId="12" fillId="0" borderId="70" xfId="0" applyFont="1" applyBorder="1" applyAlignment="1">
      <alignment vertical="center" wrapText="1"/>
    </xf>
    <xf numFmtId="0" fontId="12" fillId="0" borderId="37" xfId="0" applyFont="1" applyBorder="1" applyAlignment="1">
      <alignment horizontal="center" vertical="center" wrapText="1"/>
    </xf>
    <xf numFmtId="0" fontId="12" fillId="0" borderId="72" xfId="0" applyFont="1" applyBorder="1" applyAlignment="1">
      <alignment horizontal="center" vertical="center" wrapText="1"/>
    </xf>
    <xf numFmtId="0" fontId="12" fillId="0" borderId="71" xfId="0" applyFont="1" applyBorder="1" applyAlignment="1">
      <alignment vertical="center" wrapText="1"/>
    </xf>
    <xf numFmtId="0" fontId="12" fillId="0" borderId="73" xfId="0" applyFont="1" applyBorder="1" applyAlignment="1">
      <alignment horizontal="center" vertical="center" wrapText="1"/>
    </xf>
    <xf numFmtId="0" fontId="12" fillId="5" borderId="46" xfId="2" applyFont="1" applyFill="1" applyBorder="1" applyAlignment="1">
      <alignment horizontal="center" vertical="center" wrapText="1"/>
    </xf>
    <xf numFmtId="0" fontId="12" fillId="5" borderId="35" xfId="2" applyFont="1" applyFill="1" applyBorder="1" applyAlignment="1">
      <alignment horizontal="center" vertical="center" wrapText="1"/>
    </xf>
    <xf numFmtId="168" fontId="13" fillId="0" borderId="68" xfId="5" applyNumberFormat="1" applyFont="1" applyBorder="1" applyAlignment="1">
      <alignment horizontal="center" vertical="center"/>
    </xf>
    <xf numFmtId="168" fontId="13" fillId="0" borderId="69" xfId="5" applyNumberFormat="1" applyFont="1" applyBorder="1" applyAlignment="1">
      <alignment horizontal="center" vertical="center"/>
    </xf>
    <xf numFmtId="168" fontId="13" fillId="0" borderId="55" xfId="5" applyNumberFormat="1" applyFont="1" applyBorder="1" applyAlignment="1">
      <alignment horizontal="center" vertical="center"/>
    </xf>
    <xf numFmtId="0" fontId="12" fillId="0" borderId="1" xfId="0" applyFont="1" applyBorder="1" applyAlignment="1">
      <alignment horizontal="center" vertical="center" wrapText="1"/>
    </xf>
    <xf numFmtId="0" fontId="12" fillId="0" borderId="5" xfId="2" applyFont="1" applyBorder="1" applyAlignment="1">
      <alignment horizontal="center" vertical="center" wrapText="1"/>
    </xf>
    <xf numFmtId="0" fontId="12" fillId="0" borderId="6" xfId="2" applyFont="1" applyBorder="1" applyAlignment="1">
      <alignment horizontal="center" vertical="center" wrapText="1"/>
    </xf>
    <xf numFmtId="0" fontId="12" fillId="0" borderId="7" xfId="2" applyFont="1" applyBorder="1" applyAlignment="1">
      <alignment horizontal="center" vertical="center" wrapText="1"/>
    </xf>
    <xf numFmtId="1" fontId="6" fillId="0" borderId="5" xfId="3" applyNumberFormat="1" applyFont="1" applyBorder="1" applyAlignment="1">
      <alignment horizontal="center" vertical="center"/>
    </xf>
    <xf numFmtId="1" fontId="6" fillId="0" borderId="7" xfId="3" applyNumberFormat="1" applyFont="1" applyBorder="1" applyAlignment="1">
      <alignment horizontal="center" vertical="center"/>
    </xf>
    <xf numFmtId="0" fontId="13" fillId="0" borderId="22"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54" xfId="0" applyFont="1" applyBorder="1" applyAlignment="1">
      <alignment horizontal="center" vertical="center" wrapText="1"/>
    </xf>
    <xf numFmtId="0" fontId="13" fillId="0" borderId="17" xfId="0" applyFont="1" applyBorder="1" applyAlignment="1">
      <alignment horizontal="center" vertical="center" wrapText="1"/>
    </xf>
    <xf numFmtId="0" fontId="12" fillId="5" borderId="42" xfId="2" applyFont="1" applyFill="1" applyBorder="1" applyAlignment="1">
      <alignment horizontal="center" vertical="center" wrapText="1"/>
    </xf>
    <xf numFmtId="0" fontId="12" fillId="5" borderId="43" xfId="2" applyFont="1" applyFill="1" applyBorder="1" applyAlignment="1">
      <alignment horizontal="center" vertical="center" wrapText="1"/>
    </xf>
    <xf numFmtId="0" fontId="11" fillId="0" borderId="26" xfId="2" applyFont="1" applyBorder="1" applyAlignment="1">
      <alignment horizontal="center" vertical="center" wrapText="1"/>
    </xf>
    <xf numFmtId="0" fontId="12" fillId="0" borderId="29" xfId="2" applyFont="1" applyBorder="1" applyAlignment="1">
      <alignment horizontal="center" vertical="center"/>
    </xf>
    <xf numFmtId="0" fontId="12" fillId="0" borderId="27" xfId="2" applyFont="1" applyBorder="1" applyAlignment="1">
      <alignment horizontal="center" vertical="center"/>
    </xf>
    <xf numFmtId="0" fontId="12" fillId="5" borderId="40" xfId="2" applyFont="1" applyFill="1" applyBorder="1" applyAlignment="1">
      <alignment horizontal="center" vertical="center" wrapText="1"/>
    </xf>
    <xf numFmtId="0" fontId="12" fillId="5" borderId="41" xfId="2" applyFont="1" applyFill="1" applyBorder="1" applyAlignment="1">
      <alignment horizontal="center" vertical="center" wrapText="1"/>
    </xf>
    <xf numFmtId="0" fontId="12" fillId="0" borderId="57" xfId="2" applyFont="1" applyBorder="1" applyAlignment="1">
      <alignment horizontal="center" vertical="center" wrapText="1"/>
    </xf>
    <xf numFmtId="0" fontId="12" fillId="0" borderId="58" xfId="2" applyFont="1" applyBorder="1" applyAlignment="1">
      <alignment horizontal="center" vertical="center" wrapText="1"/>
    </xf>
    <xf numFmtId="0" fontId="12" fillId="0" borderId="59" xfId="2" applyFont="1" applyBorder="1" applyAlignment="1">
      <alignment horizontal="center" vertical="center" wrapText="1"/>
    </xf>
    <xf numFmtId="0" fontId="55" fillId="0" borderId="22" xfId="3" applyFont="1" applyFill="1" applyBorder="1" applyAlignment="1">
      <alignment horizontal="left" vertical="top" wrapText="1"/>
    </xf>
    <xf numFmtId="0" fontId="55" fillId="0" borderId="22" xfId="3" applyFont="1" applyFill="1" applyBorder="1" applyAlignment="1">
      <alignment horizontal="left" vertical="top"/>
    </xf>
    <xf numFmtId="174" fontId="0" fillId="0" borderId="13" xfId="22" applyNumberFormat="1" applyFont="1" applyFill="1" applyBorder="1" applyAlignment="1">
      <alignment horizontal="center" vertical="center"/>
    </xf>
    <xf numFmtId="173" fontId="36" fillId="0" borderId="22" xfId="21" applyNumberFormat="1" applyFont="1" applyFill="1" applyBorder="1" applyAlignment="1">
      <alignment horizontal="center" vertical="center"/>
    </xf>
    <xf numFmtId="173" fontId="36" fillId="0" borderId="13" xfId="21" applyNumberFormat="1" applyFont="1" applyFill="1" applyBorder="1" applyAlignment="1">
      <alignment horizontal="center" vertical="center"/>
    </xf>
    <xf numFmtId="174" fontId="0" fillId="0" borderId="22" xfId="0" applyNumberFormat="1" applyFill="1" applyBorder="1" applyAlignment="1">
      <alignment vertical="center"/>
    </xf>
  </cellXfs>
  <cellStyles count="24">
    <cellStyle name="Hipervínculo" xfId="23" builtinId="8"/>
    <cellStyle name="Hyperlink" xfId="16" xr:uid="{FF327CB4-B363-4859-B3D4-FEC05C720CF9}"/>
    <cellStyle name="Millares" xfId="18" builtinId="3"/>
    <cellStyle name="Millares [0] 2" xfId="7" xr:uid="{00000000-0005-0000-0000-000001000000}"/>
    <cellStyle name="Millares 2" xfId="5" xr:uid="{00000000-0005-0000-0000-000002000000}"/>
    <cellStyle name="Moneda" xfId="22" builtinId="4"/>
    <cellStyle name="Moneda [0] 2" xfId="8" xr:uid="{00000000-0005-0000-0000-000003000000}"/>
    <cellStyle name="Moneda 130" xfId="21" xr:uid="{15A2E293-9D08-47CB-A10A-59C5C5BE7F9A}"/>
    <cellStyle name="Moneda 2" xfId="4" xr:uid="{00000000-0005-0000-0000-000004000000}"/>
    <cellStyle name="Normal" xfId="0" builtinId="0"/>
    <cellStyle name="Normal 2" xfId="2" xr:uid="{00000000-0005-0000-0000-000006000000}"/>
    <cellStyle name="Normal 3" xfId="3" xr:uid="{00000000-0005-0000-0000-000007000000}"/>
    <cellStyle name="Normal 4" xfId="17" xr:uid="{49FC8E33-C0C3-4E0D-B8A8-D530E73D4CC5}"/>
    <cellStyle name="Normal 5" xfId="19" xr:uid="{C52B7D4A-D246-4DB4-9679-A0B39302B7C5}"/>
    <cellStyle name="Normal 6" xfId="20" xr:uid="{11AB634A-331F-444F-86F9-70FBF7AA1F92}"/>
    <cellStyle name="Porcentaje" xfId="1" builtinId="5"/>
    <cellStyle name="Porcentaje 2" xfId="6" xr:uid="{00000000-0005-0000-0000-000009000000}"/>
    <cellStyle name="Porcentaje 2 2" xfId="10" xr:uid="{00000000-0005-0000-0000-00000A000000}"/>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34" Type="http://schemas.openxmlformats.org/officeDocument/2006/relationships/calcChain" Target="calcChain.xml"/><Relationship Id="rId7" Type="http://schemas.openxmlformats.org/officeDocument/2006/relationships/worksheet" Target="worksheets/sheet7.xml"/><Relationship Id="rId33"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36" Type="http://schemas.openxmlformats.org/officeDocument/2006/relationships/customXml" Target="../customXml/item2.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30" Type="http://customschemas.google.com/relationships/workbookmetadata" Target="metadata"/><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64F107EE-F44B-E142-AC2A-D06BC3AFCB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0" y="85725"/>
          <a:ext cx="11715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7076FA8-BCAE-7B42-84FC-CAE8C447DC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0" y="85725"/>
          <a:ext cx="11715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99A61D81-2837-B64C-8597-BD1B88595FD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0" y="85725"/>
          <a:ext cx="11715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57F0BF8F-080A-2E45-9500-6406BBCE94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2822" y="58510"/>
          <a:ext cx="117157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hyperlink" Target="file:///C:/:f:/g/personal/kforero_sdmujer_gov_co/IgC0Tx-BnWbsRpY5oRxXCvY_ARQon-qik5MtLtSNRr1Nt2M" TargetMode="External"/><Relationship Id="rId13" Type="http://schemas.openxmlformats.org/officeDocument/2006/relationships/hyperlink" Target="file:///C:/:f:/g/personal/kforero_sdmujer_gov_co/IgDVkZU-bhZzT54ksVL6TeT-AedOypj4WVa6LgtwXwRnTWU" TargetMode="External"/><Relationship Id="rId18" Type="http://schemas.openxmlformats.org/officeDocument/2006/relationships/hyperlink" Target="../../../../../../:f:/g/personal/kforero_sdmujer_gov_co/IgATE4TQxz-IR7y9g3iiFUdVARnnOuQHI5WV9GNNPX5somk?e=vSCxNT" TargetMode="External"/><Relationship Id="rId3" Type="http://schemas.openxmlformats.org/officeDocument/2006/relationships/hyperlink" Target="file:///C:/:f:/g/personal/kforero_sdmujer_gov_co/IgBCANEm8SDpQ7dKZ0Lh3XI7AdARIIbFSFcyC6uqpBtEZAI" TargetMode="External"/><Relationship Id="rId21" Type="http://schemas.openxmlformats.org/officeDocument/2006/relationships/drawing" Target="../drawings/drawing1.xml"/><Relationship Id="rId7" Type="http://schemas.openxmlformats.org/officeDocument/2006/relationships/hyperlink" Target="file:///C:/:f:/g/personal/kforero_sdmujer_gov_co/IgAv-IVIjyQxR5QB1oUUfR7JAe0AnQkawwtcSUl22INyaoA" TargetMode="External"/><Relationship Id="rId12" Type="http://schemas.openxmlformats.org/officeDocument/2006/relationships/hyperlink" Target="file:///C:/:f:/g/personal/kforero_sdmujer_gov_co/IgClFOcrvrV2Q4SzpovpuINaAaQu0ZFGksq_oLT1K4vS2hc" TargetMode="External"/><Relationship Id="rId17" Type="http://schemas.openxmlformats.org/officeDocument/2006/relationships/hyperlink" Target="../../../../../../:f:/g/personal/kforero_sdmujer_gov_co/IgCUa9nPGg5JRIMOcaxbhvlpAQU1Nm_b5QUODnwW899qvz4?e=Xow6qF" TargetMode="External"/><Relationship Id="rId2" Type="http://schemas.openxmlformats.org/officeDocument/2006/relationships/hyperlink" Target="file:///C:/:f:/g/personal/kforero_sdmujer_gov_co/IgDMLXe9vZZeSL9600Y8VlPYAUE300CsxNlE2eAliSCFzjk" TargetMode="External"/><Relationship Id="rId16" Type="http://schemas.openxmlformats.org/officeDocument/2006/relationships/hyperlink" Target="../../../../../../:f:/g/personal/kforero_sdmujer_gov_co/IgC-P2xGxxsZSI2CaLdePzM-AQqfvEV9vlXBzq4kwu64eRw?e=0cxn97" TargetMode="External"/><Relationship Id="rId20" Type="http://schemas.openxmlformats.org/officeDocument/2006/relationships/printerSettings" Target="../printerSettings/printerSettings1.bin"/><Relationship Id="rId1" Type="http://schemas.openxmlformats.org/officeDocument/2006/relationships/hyperlink" Target="file:///C:/:f:/g/personal/kforero_sdmujer_gov_co/IgASr5ustkTNQ63nqowa6iFdAXCoJG8S_lEwxrcd8GigwMo" TargetMode="External"/><Relationship Id="rId6" Type="http://schemas.openxmlformats.org/officeDocument/2006/relationships/hyperlink" Target="file:///C:/:f:/g/personal/kforero_sdmujer_gov_co/IgCQhWj2wQ82Q6jKlyLheWyPAR69thQggtsmHPBLYBjT_9U" TargetMode="External"/><Relationship Id="rId11" Type="http://schemas.openxmlformats.org/officeDocument/2006/relationships/hyperlink" Target="file:///C:/:f:/g/personal/kforero_sdmujer_gov_co/IgBnljS78llPQqWBAqFwj4FoAbUTvtlh9g1h7X4Lt5_HtOU" TargetMode="External"/><Relationship Id="rId5" Type="http://schemas.openxmlformats.org/officeDocument/2006/relationships/hyperlink" Target="file:///C:/:f:/g/personal/kforero_sdmujer_gov_co/IgBKQSVKN_uwQbqdQtUGJmw2Af-zC1Srt4LUg9Vfr2WD2B0" TargetMode="External"/><Relationship Id="rId15" Type="http://schemas.openxmlformats.org/officeDocument/2006/relationships/hyperlink" Target="file:///C:/:f:/g/personal/kforero_sdmujer_gov_co/IgBJSAUGJWG3Tr5vtjMIrrgsAaG-xPhTgxrOmfiXRrB6Z8E" TargetMode="External"/><Relationship Id="rId23" Type="http://schemas.openxmlformats.org/officeDocument/2006/relationships/comments" Target="../comments1.xml"/><Relationship Id="rId10" Type="http://schemas.openxmlformats.org/officeDocument/2006/relationships/hyperlink" Target="file:///C:/:f:/g/personal/kforero_sdmujer_gov_co/IgCFGTSd-EdDRZ2dfis_W1cUAR1HvDJxj_Wyq254NGI6uHQ" TargetMode="External"/><Relationship Id="rId19" Type="http://schemas.openxmlformats.org/officeDocument/2006/relationships/hyperlink" Target="../../../../../../:f:/g/personal/kforero_sdmujer_gov_co/IgCRham2Zo58QoPhVBPVeIjfAbwrsUjKEK_c1tTt7toLMn8?e=aS3VRE" TargetMode="External"/><Relationship Id="rId4" Type="http://schemas.openxmlformats.org/officeDocument/2006/relationships/hyperlink" Target="file:///C:/:f:/g/personal/kforero_sdmujer_gov_co/IgAxLSq6fXGRTaXkEkbgyoUPAX1G1fono-3nhmJHRwSSN3Y" TargetMode="External"/><Relationship Id="rId9" Type="http://schemas.openxmlformats.org/officeDocument/2006/relationships/hyperlink" Target="file:///C:/:f:/g/personal/kforero_sdmujer_gov_co/IgDVhpO_2U6IRKH8hRO0eZWtAZfONDLSj3XB-PexkY8BM4U" TargetMode="External"/><Relationship Id="rId14" Type="http://schemas.openxmlformats.org/officeDocument/2006/relationships/hyperlink" Target="file:///C:/:f:/g/personal/kforero_sdmujer_gov_co/IgB01I4GCNvMRod-NV9HTSMwARGwrWkm5xpAnmnzhyhbscM" TargetMode="External"/><Relationship Id="rId22"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8" Type="http://schemas.openxmlformats.org/officeDocument/2006/relationships/hyperlink" Target="file:///C:/:f:/g/personal/kforero_sdmujer_gov_co/IgA5Mexf-zOBRp798YM74CnKAbkYwHDkBVlTCeVzofMfCRU" TargetMode="External"/><Relationship Id="rId13" Type="http://schemas.openxmlformats.org/officeDocument/2006/relationships/hyperlink" Target="../../../../../../:f:/g/personal/kforero_sdmujer_gov_co/IgBTeBbsdwvARKa0VtLz5Bj1AXAyvO0dhvxSz-QbcuvbJrQ?e=i6fgsy" TargetMode="External"/><Relationship Id="rId3" Type="http://schemas.openxmlformats.org/officeDocument/2006/relationships/hyperlink" Target="file:///C:/:f:/g/personal/kforero_sdmujer_gov_co/IgDwSDWEqMsVS5jvrKzFZiMBAW5nLbgCsjOHJR9vnS4_lik" TargetMode="External"/><Relationship Id="rId7" Type="http://schemas.openxmlformats.org/officeDocument/2006/relationships/hyperlink" Target="file:///C:/:f:/g/personal/kforero_sdmujer_gov_co/IgAJLvYNwlWzQJyGJfUVyMnFAdV_IgvIqfWtTdK7hNyBvA8" TargetMode="External"/><Relationship Id="rId12" Type="http://schemas.openxmlformats.org/officeDocument/2006/relationships/hyperlink" Target="../../../../../../:f:/g/personal/kforero_sdmujer_gov_co/IgAnVrCt93gSQ4xTyBlqMyfsAUCt_03CXDZUFnTfnyK9tOI?e=dtaXkX" TargetMode="External"/><Relationship Id="rId17" Type="http://schemas.openxmlformats.org/officeDocument/2006/relationships/comments" Target="../comments2.xml"/><Relationship Id="rId2" Type="http://schemas.openxmlformats.org/officeDocument/2006/relationships/hyperlink" Target="file:///C:/:b:/g/personal/kforero_sdmujer_gov_co/IQDnnovhpe56QZCZIGlOOHY0AQMuYF2AP0uwSTryjA5Op7w" TargetMode="External"/><Relationship Id="rId16" Type="http://schemas.openxmlformats.org/officeDocument/2006/relationships/vmlDrawing" Target="../drawings/vmlDrawing2.vml"/><Relationship Id="rId1" Type="http://schemas.openxmlformats.org/officeDocument/2006/relationships/hyperlink" Target="file:///C:/:b:/g/personal/kforero_sdmujer_gov_co/IQDnnovhpe56QZCZIGlOOHY0AQMuYF2AP0uwSTryjA5Op7w" TargetMode="External"/><Relationship Id="rId6" Type="http://schemas.openxmlformats.org/officeDocument/2006/relationships/hyperlink" Target="file:///C:/:f:/g/personal/kforero_sdmujer_gov_co/IgBBG144JIWuS6dz3MnI6ijtAet0vGr-YaVQK1L_PMN0Srw" TargetMode="External"/><Relationship Id="rId11" Type="http://schemas.openxmlformats.org/officeDocument/2006/relationships/hyperlink" Target="file:///C:/:f:/g/personal/kforero_sdmujer_gov_co/IgCXvY0RWf7KTpBVMrTZoSHvAbRuE4Yq_-_26sk17fzHDAk" TargetMode="External"/><Relationship Id="rId5" Type="http://schemas.openxmlformats.org/officeDocument/2006/relationships/hyperlink" Target="file:///C:/:f:/g/personal/kforero_sdmujer_gov_co/IgCcfM8Hsd2ZT7-4g88JJoUTAbVAHhlBKi66e6GUqx4pPcQ" TargetMode="External"/><Relationship Id="rId15" Type="http://schemas.openxmlformats.org/officeDocument/2006/relationships/drawing" Target="../drawings/drawing2.xml"/><Relationship Id="rId10" Type="http://schemas.openxmlformats.org/officeDocument/2006/relationships/hyperlink" Target="file:///C:/:f:/g/personal/kforero_sdmujer_gov_co/IgD-7Xcm6u6EQ5MyBAXCbTa1AWUeGmkgzWy_AlqrI5EpvTU" TargetMode="External"/><Relationship Id="rId4" Type="http://schemas.openxmlformats.org/officeDocument/2006/relationships/hyperlink" Target="file:///C:/:f:/g/personal/kforero_sdmujer_gov_co/IgDzUH4wGWfgQoJ5uY-Hu8CQAWds2WOmR8TJiYe7mJMTN-g" TargetMode="External"/><Relationship Id="rId9" Type="http://schemas.openxmlformats.org/officeDocument/2006/relationships/hyperlink" Target="file:///C:/:f:/g/personal/kforero_sdmujer_gov_co/IgCq53jx7Z9iSbNI2UjKID3uAQ37xw5YSq_zJe_lLfZX74E" TargetMode="External"/><Relationship Id="rId14" Type="http://schemas.openxmlformats.org/officeDocument/2006/relationships/hyperlink" Target="../../../../../../:f:/g/personal/kforero_sdmujer_gov_co/IgApEAtVNGYPQY-sK64ch8kQAeeNpEev19DN_re3wU13UZA?e=XEac5F"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file:///C:/:f:/g/personal/kforero_sdmujer_gov_co/IgAANX106ToYSp3d53s1AXWwATyFkaJvItBUqFKAAr5eOu4" TargetMode="External"/><Relationship Id="rId13" Type="http://schemas.openxmlformats.org/officeDocument/2006/relationships/hyperlink" Target="file:///C:/:f:/g/personal/kforero_sdmujer_gov_co/IgDk3qq-lrJHQo-pc4f8hjRGAQFwvBQJuFu7LjvJQm5TKF4" TargetMode="External"/><Relationship Id="rId18" Type="http://schemas.openxmlformats.org/officeDocument/2006/relationships/hyperlink" Target="../../../../../../:f:/g/personal/kforero_sdmujer_gov_co/IgB6946sEztzToQaBlAqs7O_AXsM5PLuCK6EZ2mosZ3ve-4?e=IPdVkp" TargetMode="External"/><Relationship Id="rId3" Type="http://schemas.openxmlformats.org/officeDocument/2006/relationships/hyperlink" Target="file:///C:/:f:/g/personal/kforero_sdmujer_gov_co/IgDKC82Wv1msR5xFtP2fb640ASFq4QWf4pBLsf2346h34bQ" TargetMode="External"/><Relationship Id="rId21" Type="http://schemas.openxmlformats.org/officeDocument/2006/relationships/comments" Target="../comments3.xml"/><Relationship Id="rId7" Type="http://schemas.openxmlformats.org/officeDocument/2006/relationships/hyperlink" Target="file:///C:/:f:/g/personal/kforero_sdmujer_gov_co/IgB_Fp_3iPX1TZ-E2LVTSzL4AQtnYJfPrLdOIU4QatqF1Og" TargetMode="External"/><Relationship Id="rId12" Type="http://schemas.openxmlformats.org/officeDocument/2006/relationships/hyperlink" Target="file:///C:/:f:/g/personal/kforero_sdmujer_gov_co/IgDf1DMJOKi_RLXeJxx3yfuKAfKOwTdCr05RQ7cY5g0Z8No" TargetMode="External"/><Relationship Id="rId17" Type="http://schemas.openxmlformats.org/officeDocument/2006/relationships/hyperlink" Target="../../../../../../:f:/g/personal/kforero_sdmujer_gov_co/IgAeBaGB3f2pT6zrPhv0XsbZAUhIezZDXnsooXejf2Nb6v0?e=kT8SaR" TargetMode="External"/><Relationship Id="rId2" Type="http://schemas.openxmlformats.org/officeDocument/2006/relationships/hyperlink" Target="file:///C:/:f:/g/personal/kforero_sdmujer_gov_co/IgBChEbArnDtQ5bSEpLgOfIVAaPVjIg4SKfMP1ndMe7cnB4" TargetMode="External"/><Relationship Id="rId16" Type="http://schemas.openxmlformats.org/officeDocument/2006/relationships/hyperlink" Target="../../../../../../:f:/g/personal/kforero_sdmujer_gov_co/IgBlYUnwo1MWTKXOpottjDSzAe_rgivWLizcrlQ0DXP81YA?e=cguDph" TargetMode="External"/><Relationship Id="rId20" Type="http://schemas.openxmlformats.org/officeDocument/2006/relationships/vmlDrawing" Target="../drawings/vmlDrawing3.vml"/><Relationship Id="rId1" Type="http://schemas.openxmlformats.org/officeDocument/2006/relationships/hyperlink" Target="file:///C:/:f:/g/personal/kforero_sdmujer_gov_co/IgDyqqPcTln4QL_7qVmhC8tMAU5lj2YMWkjZvDLvSQ0SZjU" TargetMode="External"/><Relationship Id="rId6" Type="http://schemas.openxmlformats.org/officeDocument/2006/relationships/hyperlink" Target="file:///C:/:f:/g/personal/kforero_sdmujer_gov_co/IgDzZtU8un-tR7qO2sU4uYFWAQlElP1dwxq0lTzHUWgtTSU" TargetMode="External"/><Relationship Id="rId11" Type="http://schemas.openxmlformats.org/officeDocument/2006/relationships/hyperlink" Target="file:///C:/:f:/g/personal/kforero_sdmujer_gov_co/IgApulMknHOhTrRFwFI3yzZZAeS1YloB4lRzXzQjh9Czfdg" TargetMode="External"/><Relationship Id="rId5" Type="http://schemas.openxmlformats.org/officeDocument/2006/relationships/hyperlink" Target="file:///C:/:f:/g/personal/kforero_sdmujer_gov_co/IgA_0Hd5xBLUQbnR2mR-RUwvAVerbqHl_aPTZcvIbYGjtxg" TargetMode="External"/><Relationship Id="rId15" Type="http://schemas.openxmlformats.org/officeDocument/2006/relationships/hyperlink" Target="../../../../../../:f:/g/personal/kforero_sdmujer_gov_co/IgB34iqL9ImDQ6OkFvfsKQLQAX_yERwqMjCEV4lHsD42GGI?e=Khp75q" TargetMode="External"/><Relationship Id="rId10" Type="http://schemas.openxmlformats.org/officeDocument/2006/relationships/hyperlink" Target="file:///C:/:f:/g/personal/kforero_sdmujer_gov_co/IgCXTVr2XD2kRJpin7ulAODVAXgX7lEUQ1yVOfAXs_T52Yg" TargetMode="External"/><Relationship Id="rId19" Type="http://schemas.openxmlformats.org/officeDocument/2006/relationships/drawing" Target="../drawings/drawing3.xml"/><Relationship Id="rId4" Type="http://schemas.openxmlformats.org/officeDocument/2006/relationships/hyperlink" Target="file:///C:/:f:/g/personal/kforero_sdmujer_gov_co/IgAzFD_DyjlgQZW6vRR0lqnpAVLTOgTmHrBpYZru3g4tHxw" TargetMode="External"/><Relationship Id="rId9" Type="http://schemas.openxmlformats.org/officeDocument/2006/relationships/hyperlink" Target="file:///C:/:f:/g/personal/kforero_sdmujer_gov_co/IgA_0Hd5xBLUQbnR2mR-RUwvAVerbqHl_aPTZcvIbYGjtxg" TargetMode="External"/><Relationship Id="rId14" Type="http://schemas.openxmlformats.org/officeDocument/2006/relationships/hyperlink" Target="file:///C:/:f:/g/personal/kforero_sdmujer_gov_co/IgA_0Hd5xBLUQbnR2mR-RUwvAVerbqHl_aPTZcvIbYGjtxg"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file:///C:/:f:/g/personal/kforero_sdmujer_gov_co/IgCvdkCOienoTKtFpEWqnJB2AfTP8lVCqG5r6bkf4YFx3FE" TargetMode="External"/><Relationship Id="rId13" Type="http://schemas.openxmlformats.org/officeDocument/2006/relationships/hyperlink" Target="file:///C:/:f:/g/personal/kforero_sdmujer_gov_co/IgAGJ3rUokafTafDF4g5Mm73ATKbHiywqGu6VsezMMY39_Q" TargetMode="External"/><Relationship Id="rId18" Type="http://schemas.openxmlformats.org/officeDocument/2006/relationships/hyperlink" Target="../../../../../../:f:/g/personal/kforero_sdmujer_gov_co/IgDkjQj0CL3MS4BaIZFfqIL7Ae3L9hsZdj8XtkQNOvLAMos?e=lRMr4i" TargetMode="External"/><Relationship Id="rId3" Type="http://schemas.openxmlformats.org/officeDocument/2006/relationships/hyperlink" Target="file:///C:/:f:/g/personal/kforero_sdmujer_gov_co/IgCeLqx62oTXQIg2LOR8SytNAcYvsYg8ZYP3JcBYXF0bZms" TargetMode="External"/><Relationship Id="rId21" Type="http://schemas.openxmlformats.org/officeDocument/2006/relationships/comments" Target="../comments4.xml"/><Relationship Id="rId7" Type="http://schemas.openxmlformats.org/officeDocument/2006/relationships/hyperlink" Target="file:///C:/:f:/g/personal/kforero_sdmujer_gov_co/IgBIeLXIpgLITb8-FLXwBZJ1AbjI29NQHL5mXHMRnFAKQ4Y" TargetMode="External"/><Relationship Id="rId12" Type="http://schemas.openxmlformats.org/officeDocument/2006/relationships/hyperlink" Target="file:///C:/:f:/g/personal/kforero_sdmujer_gov_co/IgAtFIM6TayXQIjVofQF7hueATVcVBWZuGwdNGxpYM81A0Q" TargetMode="External"/><Relationship Id="rId17" Type="http://schemas.openxmlformats.org/officeDocument/2006/relationships/hyperlink" Target="../../../../../../:f:/g/personal/kforero_sdmujer_gov_co/IgDE_XySGDOiRb1gizPaKNOAAVOKqsVnKDKshX0-4_Ch2Wk?e=ta0ad2" TargetMode="External"/><Relationship Id="rId2" Type="http://schemas.openxmlformats.org/officeDocument/2006/relationships/hyperlink" Target="file:///C:/:f:/g/personal/kforero_sdmujer_gov_co/IgDpqF_b0DxzQrHNKaZ5PX7zAdCWKRurNUHEfgJEjuzYhf4" TargetMode="External"/><Relationship Id="rId16" Type="http://schemas.openxmlformats.org/officeDocument/2006/relationships/hyperlink" Target="../../../../../../:f:/g/personal/kforero_sdmujer_gov_co/IgDURq3_7zUFT7hLHzTSLEODAS25WnGKj0ZClnpHkfCPCwk?e=0uAKMR" TargetMode="External"/><Relationship Id="rId20" Type="http://schemas.openxmlformats.org/officeDocument/2006/relationships/vmlDrawing" Target="../drawings/vmlDrawing4.vml"/><Relationship Id="rId1" Type="http://schemas.openxmlformats.org/officeDocument/2006/relationships/hyperlink" Target="file:///C:/:b:/g/personal/kforero_sdmujer_gov_co/IQCBbn9qdfbNTYSxC-BxeztxAYjX9iQzPdK3HQy4_1E7CJU" TargetMode="External"/><Relationship Id="rId6" Type="http://schemas.openxmlformats.org/officeDocument/2006/relationships/hyperlink" Target="file:///C:/:f:/g/personal/kforero_sdmujer_gov_co/IgCFs9h4xZpARYxEfh1jkRbgAXoN0zgqyiSqNnUBjyYVqj0" TargetMode="External"/><Relationship Id="rId11" Type="http://schemas.openxmlformats.org/officeDocument/2006/relationships/hyperlink" Target="file:///C:/:f:/g/personal/kforero_sdmujer_gov_co/IgAyni6w7jPEQaAtgPPDmNCaAaAoxKPL32vy2HXWupaPj5Y" TargetMode="External"/><Relationship Id="rId5" Type="http://schemas.openxmlformats.org/officeDocument/2006/relationships/hyperlink" Target="file:///C:/:f:/g/personal/kforero_sdmujer_gov_co/IgCajHzZ80qCRbIWQ3XqjsQrAQdQMuzHi7gJxklbr6TSaMc" TargetMode="External"/><Relationship Id="rId15" Type="http://schemas.openxmlformats.org/officeDocument/2006/relationships/hyperlink" Target="../../../../../../:f:/g/personal/kforero_sdmujer_gov_co/IgDBNLYttYBiRZBT8O0pvLTfAceOR7EKnqddwjAefA9vbQ4?e=opIiMy" TargetMode="External"/><Relationship Id="rId10" Type="http://schemas.openxmlformats.org/officeDocument/2006/relationships/hyperlink" Target="file:///C:/:f:/g/personal/kforero_sdmujer_gov_co/IgDjPTNnXSKzTYTQkkaXu6dpAdvzU_ngwQg31_l3sHcf1rg" TargetMode="External"/><Relationship Id="rId19" Type="http://schemas.openxmlformats.org/officeDocument/2006/relationships/drawing" Target="../drawings/drawing4.xml"/><Relationship Id="rId4" Type="http://schemas.openxmlformats.org/officeDocument/2006/relationships/hyperlink" Target="file:///C:/:f:/g/personal/kforero_sdmujer_gov_co/IgBIeLXIpgLITb8-FLXwBZJ1AbjI29NQHL5mXHMRnFAKQ4Y" TargetMode="External"/><Relationship Id="rId9" Type="http://schemas.openxmlformats.org/officeDocument/2006/relationships/hyperlink" Target="file:///C:/:f:/g/personal/kforero_sdmujer_gov_co/IgDFsKUBKWkiTZMTCiVOnf-PAVo-S29qAv1zftK6MTuEEXE" TargetMode="External"/><Relationship Id="rId14" Type="http://schemas.openxmlformats.org/officeDocument/2006/relationships/hyperlink" Target="file:///C:/:f:/g/personal/kforero_sdmujer_gov_co/IgD0AHfLu0o9TrGJM4bGtFTcAaEDMy1jBPJEk0wkQAV1yZE" TargetMode="External"/></Relationships>
</file>

<file path=xl/worksheets/_rels/sheet6.xml.rels><?xml version="1.0" encoding="UTF-8" standalone="yes"?>
<Relationships xmlns="http://schemas.openxmlformats.org/package/2006/relationships"><Relationship Id="rId8" Type="http://schemas.openxmlformats.org/officeDocument/2006/relationships/vmlDrawing" Target="../drawings/vmlDrawing5.vml"/><Relationship Id="rId3" Type="http://schemas.openxmlformats.org/officeDocument/2006/relationships/hyperlink" Target="file:///C:/:f:/g/personal/kforero_sdmujer_gov_co/IgDihYi4AFu8Q4taANJimo3nAY6KVAl_-DmUdNrVwMmtyOY" TargetMode="External"/><Relationship Id="rId7" Type="http://schemas.openxmlformats.org/officeDocument/2006/relationships/drawing" Target="../drawings/drawing5.xml"/><Relationship Id="rId2" Type="http://schemas.openxmlformats.org/officeDocument/2006/relationships/hyperlink" Target="file:///C:/:f:/g/personal/kforero_sdmujer_gov_co/IgDKC82Wv1msR5xFtP2fb640ASFq4QWf4pBLsf2346h34bQ" TargetMode="External"/><Relationship Id="rId1" Type="http://schemas.openxmlformats.org/officeDocument/2006/relationships/hyperlink" Target="file:///C:/:f:/g/personal/kforero_sdmujer_gov_co/IgDyqqPcTln4QL_7qVmhC8tMAU5lj2YMWkjZvDLvSQ0SZjU" TargetMode="External"/><Relationship Id="rId6" Type="http://schemas.openxmlformats.org/officeDocument/2006/relationships/printerSettings" Target="../printerSettings/printerSettings2.bin"/><Relationship Id="rId5" Type="http://schemas.openxmlformats.org/officeDocument/2006/relationships/hyperlink" Target="../../../../../../:f:/g/personal/kforero_sdmujer_gov_co/IgBTSO8mjOMjT7TTAVLbLbF0AemiOKN52XZd4NrYG7gcm7U?e=aolw9t" TargetMode="External"/><Relationship Id="rId4" Type="http://schemas.openxmlformats.org/officeDocument/2006/relationships/hyperlink" Target="file:///C:/:f:/g/personal/kforero_sdmujer_gov_co/IgA5UjJNWLpmQ61NXLAWPru1ASqAYR0EGblHot4lKVCsZ04" TargetMode="External"/><Relationship Id="rId9" Type="http://schemas.openxmlformats.org/officeDocument/2006/relationships/comments" Target="../comments5.xml"/></Relationships>
</file>

<file path=xl/worksheets/_rels/sheet7.xml.rels><?xml version="1.0" encoding="UTF-8" standalone="yes"?>
<Relationships xmlns="http://schemas.openxmlformats.org/package/2006/relationships"><Relationship Id="rId8" Type="http://schemas.openxmlformats.org/officeDocument/2006/relationships/comments" Target="../comments6.xml"/><Relationship Id="rId3" Type="http://schemas.openxmlformats.org/officeDocument/2006/relationships/hyperlink" Target="file:///C:/:f:/g/personal/kforero_sdmujer_gov_co/IgAFX4vBx3lhSKq7URPqdZJXAUhXmVQ4JuZbxT-jTqsBIps" TargetMode="External"/><Relationship Id="rId7" Type="http://schemas.openxmlformats.org/officeDocument/2006/relationships/vmlDrawing" Target="../drawings/vmlDrawing6.vml"/><Relationship Id="rId2" Type="http://schemas.openxmlformats.org/officeDocument/2006/relationships/hyperlink" Target="file:///C:/:f:/g/personal/kforero_sdmujer_gov_co/IgAyBNjleQoLQ53RPKaS2dqeAT_ClzBJLkihpx93OnRktv0" TargetMode="External"/><Relationship Id="rId1" Type="http://schemas.openxmlformats.org/officeDocument/2006/relationships/hyperlink" Target="file:///C:/:f:/g/personal/kforero_sdmujer_gov_co/IgASr5ustkTNQ63nqowa6iFdAXCoJG8S_lEwxrcd8GigwMo" TargetMode="External"/><Relationship Id="rId6" Type="http://schemas.openxmlformats.org/officeDocument/2006/relationships/drawing" Target="../drawings/drawing6.xml"/><Relationship Id="rId5" Type="http://schemas.openxmlformats.org/officeDocument/2006/relationships/hyperlink" Target="../../../../../../:f:/g/personal/kforero_sdmujer_gov_co/IgDyQz3fncDIQaTG-HcuxhB4AWkAoBvSF_FPhVTEFJ9ET54?e=Q4zBwl" TargetMode="External"/><Relationship Id="rId4" Type="http://schemas.openxmlformats.org/officeDocument/2006/relationships/hyperlink" Target="file:///C:/:f:/g/personal/kforero_sdmujer_gov_co/IgB4VFMlmM68Rqu_4EvXqnWdAaKEIZsZzw3Wc2DOJ8zFWOY" TargetMode="Externa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3.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F4E26-D463-4D8A-A839-55C584ACFC87}">
  <sheetPr>
    <tabColor rgb="FFFFFF00"/>
  </sheetPr>
  <dimension ref="A1:C93"/>
  <sheetViews>
    <sheetView workbookViewId="0">
      <selection activeCell="C5" sqref="C5"/>
    </sheetView>
  </sheetViews>
  <sheetFormatPr baseColWidth="10" defaultColWidth="10.81640625" defaultRowHeight="14" x14ac:dyDescent="0.35"/>
  <cols>
    <col min="1" max="1" width="53" style="136" customWidth="1"/>
    <col min="2" max="2" width="78.453125" style="136" customWidth="1"/>
    <col min="3" max="3" width="36.453125" style="136" customWidth="1"/>
    <col min="4" max="4" width="31.1796875" style="136" customWidth="1"/>
    <col min="5" max="5" width="70.1796875" style="136" customWidth="1"/>
    <col min="6" max="6" width="17.453125" style="136" customWidth="1"/>
    <col min="7" max="8" width="21.81640625" style="136" customWidth="1"/>
    <col min="9" max="9" width="19.453125" style="136" customWidth="1"/>
    <col min="10" max="10" width="42" style="136" customWidth="1"/>
    <col min="11" max="256" width="10.81640625" style="136"/>
    <col min="257" max="257" width="72" style="136" bestFit="1" customWidth="1"/>
    <col min="258" max="258" width="78.453125" style="136" customWidth="1"/>
    <col min="259" max="259" width="10.81640625" style="136"/>
    <col min="260" max="260" width="31.1796875" style="136" customWidth="1"/>
    <col min="261" max="261" width="70.1796875" style="136" customWidth="1"/>
    <col min="262" max="262" width="17.453125" style="136" customWidth="1"/>
    <col min="263" max="264" width="21.81640625" style="136" customWidth="1"/>
    <col min="265" max="265" width="19.453125" style="136" customWidth="1"/>
    <col min="266" max="266" width="42" style="136" customWidth="1"/>
    <col min="267" max="512" width="10.81640625" style="136"/>
    <col min="513" max="513" width="72" style="136" bestFit="1" customWidth="1"/>
    <col min="514" max="514" width="78.453125" style="136" customWidth="1"/>
    <col min="515" max="515" width="10.81640625" style="136"/>
    <col min="516" max="516" width="31.1796875" style="136" customWidth="1"/>
    <col min="517" max="517" width="70.1796875" style="136" customWidth="1"/>
    <col min="518" max="518" width="17.453125" style="136" customWidth="1"/>
    <col min="519" max="520" width="21.81640625" style="136" customWidth="1"/>
    <col min="521" max="521" width="19.453125" style="136" customWidth="1"/>
    <col min="522" max="522" width="42" style="136" customWidth="1"/>
    <col min="523" max="768" width="10.81640625" style="136"/>
    <col min="769" max="769" width="72" style="136" bestFit="1" customWidth="1"/>
    <col min="770" max="770" width="78.453125" style="136" customWidth="1"/>
    <col min="771" max="771" width="10.81640625" style="136"/>
    <col min="772" max="772" width="31.1796875" style="136" customWidth="1"/>
    <col min="773" max="773" width="70.1796875" style="136" customWidth="1"/>
    <col min="774" max="774" width="17.453125" style="136" customWidth="1"/>
    <col min="775" max="776" width="21.81640625" style="136" customWidth="1"/>
    <col min="777" max="777" width="19.453125" style="136" customWidth="1"/>
    <col min="778" max="778" width="42" style="136" customWidth="1"/>
    <col min="779" max="1024" width="10.81640625" style="136"/>
    <col min="1025" max="1025" width="72" style="136" bestFit="1" customWidth="1"/>
    <col min="1026" max="1026" width="78.453125" style="136" customWidth="1"/>
    <col min="1027" max="1027" width="10.81640625" style="136"/>
    <col min="1028" max="1028" width="31.1796875" style="136" customWidth="1"/>
    <col min="1029" max="1029" width="70.1796875" style="136" customWidth="1"/>
    <col min="1030" max="1030" width="17.453125" style="136" customWidth="1"/>
    <col min="1031" max="1032" width="21.81640625" style="136" customWidth="1"/>
    <col min="1033" max="1033" width="19.453125" style="136" customWidth="1"/>
    <col min="1034" max="1034" width="42" style="136" customWidth="1"/>
    <col min="1035" max="1280" width="10.81640625" style="136"/>
    <col min="1281" max="1281" width="72" style="136" bestFit="1" customWidth="1"/>
    <col min="1282" max="1282" width="78.453125" style="136" customWidth="1"/>
    <col min="1283" max="1283" width="10.81640625" style="136"/>
    <col min="1284" max="1284" width="31.1796875" style="136" customWidth="1"/>
    <col min="1285" max="1285" width="70.1796875" style="136" customWidth="1"/>
    <col min="1286" max="1286" width="17.453125" style="136" customWidth="1"/>
    <col min="1287" max="1288" width="21.81640625" style="136" customWidth="1"/>
    <col min="1289" max="1289" width="19.453125" style="136" customWidth="1"/>
    <col min="1290" max="1290" width="42" style="136" customWidth="1"/>
    <col min="1291" max="1536" width="10.81640625" style="136"/>
    <col min="1537" max="1537" width="72" style="136" bestFit="1" customWidth="1"/>
    <col min="1538" max="1538" width="78.453125" style="136" customWidth="1"/>
    <col min="1539" max="1539" width="10.81640625" style="136"/>
    <col min="1540" max="1540" width="31.1796875" style="136" customWidth="1"/>
    <col min="1541" max="1541" width="70.1796875" style="136" customWidth="1"/>
    <col min="1542" max="1542" width="17.453125" style="136" customWidth="1"/>
    <col min="1543" max="1544" width="21.81640625" style="136" customWidth="1"/>
    <col min="1545" max="1545" width="19.453125" style="136" customWidth="1"/>
    <col min="1546" max="1546" width="42" style="136" customWidth="1"/>
    <col min="1547" max="1792" width="10.81640625" style="136"/>
    <col min="1793" max="1793" width="72" style="136" bestFit="1" customWidth="1"/>
    <col min="1794" max="1794" width="78.453125" style="136" customWidth="1"/>
    <col min="1795" max="1795" width="10.81640625" style="136"/>
    <col min="1796" max="1796" width="31.1796875" style="136" customWidth="1"/>
    <col min="1797" max="1797" width="70.1796875" style="136" customWidth="1"/>
    <col min="1798" max="1798" width="17.453125" style="136" customWidth="1"/>
    <col min="1799" max="1800" width="21.81640625" style="136" customWidth="1"/>
    <col min="1801" max="1801" width="19.453125" style="136" customWidth="1"/>
    <col min="1802" max="1802" width="42" style="136" customWidth="1"/>
    <col min="1803" max="2048" width="10.81640625" style="136"/>
    <col min="2049" max="2049" width="72" style="136" bestFit="1" customWidth="1"/>
    <col min="2050" max="2050" width="78.453125" style="136" customWidth="1"/>
    <col min="2051" max="2051" width="10.81640625" style="136"/>
    <col min="2052" max="2052" width="31.1796875" style="136" customWidth="1"/>
    <col min="2053" max="2053" width="70.1796875" style="136" customWidth="1"/>
    <col min="2054" max="2054" width="17.453125" style="136" customWidth="1"/>
    <col min="2055" max="2056" width="21.81640625" style="136" customWidth="1"/>
    <col min="2057" max="2057" width="19.453125" style="136" customWidth="1"/>
    <col min="2058" max="2058" width="42" style="136" customWidth="1"/>
    <col min="2059" max="2304" width="10.81640625" style="136"/>
    <col min="2305" max="2305" width="72" style="136" bestFit="1" customWidth="1"/>
    <col min="2306" max="2306" width="78.453125" style="136" customWidth="1"/>
    <col min="2307" max="2307" width="10.81640625" style="136"/>
    <col min="2308" max="2308" width="31.1796875" style="136" customWidth="1"/>
    <col min="2309" max="2309" width="70.1796875" style="136" customWidth="1"/>
    <col min="2310" max="2310" width="17.453125" style="136" customWidth="1"/>
    <col min="2311" max="2312" width="21.81640625" style="136" customWidth="1"/>
    <col min="2313" max="2313" width="19.453125" style="136" customWidth="1"/>
    <col min="2314" max="2314" width="42" style="136" customWidth="1"/>
    <col min="2315" max="2560" width="10.81640625" style="136"/>
    <col min="2561" max="2561" width="72" style="136" bestFit="1" customWidth="1"/>
    <col min="2562" max="2562" width="78.453125" style="136" customWidth="1"/>
    <col min="2563" max="2563" width="10.81640625" style="136"/>
    <col min="2564" max="2564" width="31.1796875" style="136" customWidth="1"/>
    <col min="2565" max="2565" width="70.1796875" style="136" customWidth="1"/>
    <col min="2566" max="2566" width="17.453125" style="136" customWidth="1"/>
    <col min="2567" max="2568" width="21.81640625" style="136" customWidth="1"/>
    <col min="2569" max="2569" width="19.453125" style="136" customWidth="1"/>
    <col min="2570" max="2570" width="42" style="136" customWidth="1"/>
    <col min="2571" max="2816" width="10.81640625" style="136"/>
    <col min="2817" max="2817" width="72" style="136" bestFit="1" customWidth="1"/>
    <col min="2818" max="2818" width="78.453125" style="136" customWidth="1"/>
    <col min="2819" max="2819" width="10.81640625" style="136"/>
    <col min="2820" max="2820" width="31.1796875" style="136" customWidth="1"/>
    <col min="2821" max="2821" width="70.1796875" style="136" customWidth="1"/>
    <col min="2822" max="2822" width="17.453125" style="136" customWidth="1"/>
    <col min="2823" max="2824" width="21.81640625" style="136" customWidth="1"/>
    <col min="2825" max="2825" width="19.453125" style="136" customWidth="1"/>
    <col min="2826" max="2826" width="42" style="136" customWidth="1"/>
    <col min="2827" max="3072" width="10.81640625" style="136"/>
    <col min="3073" max="3073" width="72" style="136" bestFit="1" customWidth="1"/>
    <col min="3074" max="3074" width="78.453125" style="136" customWidth="1"/>
    <col min="3075" max="3075" width="10.81640625" style="136"/>
    <col min="3076" max="3076" width="31.1796875" style="136" customWidth="1"/>
    <col min="3077" max="3077" width="70.1796875" style="136" customWidth="1"/>
    <col min="3078" max="3078" width="17.453125" style="136" customWidth="1"/>
    <col min="3079" max="3080" width="21.81640625" style="136" customWidth="1"/>
    <col min="3081" max="3081" width="19.453125" style="136" customWidth="1"/>
    <col min="3082" max="3082" width="42" style="136" customWidth="1"/>
    <col min="3083" max="3328" width="10.81640625" style="136"/>
    <col min="3329" max="3329" width="72" style="136" bestFit="1" customWidth="1"/>
    <col min="3330" max="3330" width="78.453125" style="136" customWidth="1"/>
    <col min="3331" max="3331" width="10.81640625" style="136"/>
    <col min="3332" max="3332" width="31.1796875" style="136" customWidth="1"/>
    <col min="3333" max="3333" width="70.1796875" style="136" customWidth="1"/>
    <col min="3334" max="3334" width="17.453125" style="136" customWidth="1"/>
    <col min="3335" max="3336" width="21.81640625" style="136" customWidth="1"/>
    <col min="3337" max="3337" width="19.453125" style="136" customWidth="1"/>
    <col min="3338" max="3338" width="42" style="136" customWidth="1"/>
    <col min="3339" max="3584" width="10.81640625" style="136"/>
    <col min="3585" max="3585" width="72" style="136" bestFit="1" customWidth="1"/>
    <col min="3586" max="3586" width="78.453125" style="136" customWidth="1"/>
    <col min="3587" max="3587" width="10.81640625" style="136"/>
    <col min="3588" max="3588" width="31.1796875" style="136" customWidth="1"/>
    <col min="3589" max="3589" width="70.1796875" style="136" customWidth="1"/>
    <col min="3590" max="3590" width="17.453125" style="136" customWidth="1"/>
    <col min="3591" max="3592" width="21.81640625" style="136" customWidth="1"/>
    <col min="3593" max="3593" width="19.453125" style="136" customWidth="1"/>
    <col min="3594" max="3594" width="42" style="136" customWidth="1"/>
    <col min="3595" max="3840" width="10.81640625" style="136"/>
    <col min="3841" max="3841" width="72" style="136" bestFit="1" customWidth="1"/>
    <col min="3842" max="3842" width="78.453125" style="136" customWidth="1"/>
    <col min="3843" max="3843" width="10.81640625" style="136"/>
    <col min="3844" max="3844" width="31.1796875" style="136" customWidth="1"/>
    <col min="3845" max="3845" width="70.1796875" style="136" customWidth="1"/>
    <col min="3846" max="3846" width="17.453125" style="136" customWidth="1"/>
    <col min="3847" max="3848" width="21.81640625" style="136" customWidth="1"/>
    <col min="3849" max="3849" width="19.453125" style="136" customWidth="1"/>
    <col min="3850" max="3850" width="42" style="136" customWidth="1"/>
    <col min="3851" max="4096" width="10.81640625" style="136"/>
    <col min="4097" max="4097" width="72" style="136" bestFit="1" customWidth="1"/>
    <col min="4098" max="4098" width="78.453125" style="136" customWidth="1"/>
    <col min="4099" max="4099" width="10.81640625" style="136"/>
    <col min="4100" max="4100" width="31.1796875" style="136" customWidth="1"/>
    <col min="4101" max="4101" width="70.1796875" style="136" customWidth="1"/>
    <col min="4102" max="4102" width="17.453125" style="136" customWidth="1"/>
    <col min="4103" max="4104" width="21.81640625" style="136" customWidth="1"/>
    <col min="4105" max="4105" width="19.453125" style="136" customWidth="1"/>
    <col min="4106" max="4106" width="42" style="136" customWidth="1"/>
    <col min="4107" max="4352" width="10.81640625" style="136"/>
    <col min="4353" max="4353" width="72" style="136" bestFit="1" customWidth="1"/>
    <col min="4354" max="4354" width="78.453125" style="136" customWidth="1"/>
    <col min="4355" max="4355" width="10.81640625" style="136"/>
    <col min="4356" max="4356" width="31.1796875" style="136" customWidth="1"/>
    <col min="4357" max="4357" width="70.1796875" style="136" customWidth="1"/>
    <col min="4358" max="4358" width="17.453125" style="136" customWidth="1"/>
    <col min="4359" max="4360" width="21.81640625" style="136" customWidth="1"/>
    <col min="4361" max="4361" width="19.453125" style="136" customWidth="1"/>
    <col min="4362" max="4362" width="42" style="136" customWidth="1"/>
    <col min="4363" max="4608" width="10.81640625" style="136"/>
    <col min="4609" max="4609" width="72" style="136" bestFit="1" customWidth="1"/>
    <col min="4610" max="4610" width="78.453125" style="136" customWidth="1"/>
    <col min="4611" max="4611" width="10.81640625" style="136"/>
    <col min="4612" max="4612" width="31.1796875" style="136" customWidth="1"/>
    <col min="4613" max="4613" width="70.1796875" style="136" customWidth="1"/>
    <col min="4614" max="4614" width="17.453125" style="136" customWidth="1"/>
    <col min="4615" max="4616" width="21.81640625" style="136" customWidth="1"/>
    <col min="4617" max="4617" width="19.453125" style="136" customWidth="1"/>
    <col min="4618" max="4618" width="42" style="136" customWidth="1"/>
    <col min="4619" max="4864" width="10.81640625" style="136"/>
    <col min="4865" max="4865" width="72" style="136" bestFit="1" customWidth="1"/>
    <col min="4866" max="4866" width="78.453125" style="136" customWidth="1"/>
    <col min="4867" max="4867" width="10.81640625" style="136"/>
    <col min="4868" max="4868" width="31.1796875" style="136" customWidth="1"/>
    <col min="4869" max="4869" width="70.1796875" style="136" customWidth="1"/>
    <col min="4870" max="4870" width="17.453125" style="136" customWidth="1"/>
    <col min="4871" max="4872" width="21.81640625" style="136" customWidth="1"/>
    <col min="4873" max="4873" width="19.453125" style="136" customWidth="1"/>
    <col min="4874" max="4874" width="42" style="136" customWidth="1"/>
    <col min="4875" max="5120" width="10.81640625" style="136"/>
    <col min="5121" max="5121" width="72" style="136" bestFit="1" customWidth="1"/>
    <col min="5122" max="5122" width="78.453125" style="136" customWidth="1"/>
    <col min="5123" max="5123" width="10.81640625" style="136"/>
    <col min="5124" max="5124" width="31.1796875" style="136" customWidth="1"/>
    <col min="5125" max="5125" width="70.1796875" style="136" customWidth="1"/>
    <col min="5126" max="5126" width="17.453125" style="136" customWidth="1"/>
    <col min="5127" max="5128" width="21.81640625" style="136" customWidth="1"/>
    <col min="5129" max="5129" width="19.453125" style="136" customWidth="1"/>
    <col min="5130" max="5130" width="42" style="136" customWidth="1"/>
    <col min="5131" max="5376" width="10.81640625" style="136"/>
    <col min="5377" max="5377" width="72" style="136" bestFit="1" customWidth="1"/>
    <col min="5378" max="5378" width="78.453125" style="136" customWidth="1"/>
    <col min="5379" max="5379" width="10.81640625" style="136"/>
    <col min="5380" max="5380" width="31.1796875" style="136" customWidth="1"/>
    <col min="5381" max="5381" width="70.1796875" style="136" customWidth="1"/>
    <col min="5382" max="5382" width="17.453125" style="136" customWidth="1"/>
    <col min="5383" max="5384" width="21.81640625" style="136" customWidth="1"/>
    <col min="5385" max="5385" width="19.453125" style="136" customWidth="1"/>
    <col min="5386" max="5386" width="42" style="136" customWidth="1"/>
    <col min="5387" max="5632" width="10.81640625" style="136"/>
    <col min="5633" max="5633" width="72" style="136" bestFit="1" customWidth="1"/>
    <col min="5634" max="5634" width="78.453125" style="136" customWidth="1"/>
    <col min="5635" max="5635" width="10.81640625" style="136"/>
    <col min="5636" max="5636" width="31.1796875" style="136" customWidth="1"/>
    <col min="5637" max="5637" width="70.1796875" style="136" customWidth="1"/>
    <col min="5638" max="5638" width="17.453125" style="136" customWidth="1"/>
    <col min="5639" max="5640" width="21.81640625" style="136" customWidth="1"/>
    <col min="5641" max="5641" width="19.453125" style="136" customWidth="1"/>
    <col min="5642" max="5642" width="42" style="136" customWidth="1"/>
    <col min="5643" max="5888" width="10.81640625" style="136"/>
    <col min="5889" max="5889" width="72" style="136" bestFit="1" customWidth="1"/>
    <col min="5890" max="5890" width="78.453125" style="136" customWidth="1"/>
    <col min="5891" max="5891" width="10.81640625" style="136"/>
    <col min="5892" max="5892" width="31.1796875" style="136" customWidth="1"/>
    <col min="5893" max="5893" width="70.1796875" style="136" customWidth="1"/>
    <col min="5894" max="5894" width="17.453125" style="136" customWidth="1"/>
    <col min="5895" max="5896" width="21.81640625" style="136" customWidth="1"/>
    <col min="5897" max="5897" width="19.453125" style="136" customWidth="1"/>
    <col min="5898" max="5898" width="42" style="136" customWidth="1"/>
    <col min="5899" max="6144" width="10.81640625" style="136"/>
    <col min="6145" max="6145" width="72" style="136" bestFit="1" customWidth="1"/>
    <col min="6146" max="6146" width="78.453125" style="136" customWidth="1"/>
    <col min="6147" max="6147" width="10.81640625" style="136"/>
    <col min="6148" max="6148" width="31.1796875" style="136" customWidth="1"/>
    <col min="6149" max="6149" width="70.1796875" style="136" customWidth="1"/>
    <col min="6150" max="6150" width="17.453125" style="136" customWidth="1"/>
    <col min="6151" max="6152" width="21.81640625" style="136" customWidth="1"/>
    <col min="6153" max="6153" width="19.453125" style="136" customWidth="1"/>
    <col min="6154" max="6154" width="42" style="136" customWidth="1"/>
    <col min="6155" max="6400" width="10.81640625" style="136"/>
    <col min="6401" max="6401" width="72" style="136" bestFit="1" customWidth="1"/>
    <col min="6402" max="6402" width="78.453125" style="136" customWidth="1"/>
    <col min="6403" max="6403" width="10.81640625" style="136"/>
    <col min="6404" max="6404" width="31.1796875" style="136" customWidth="1"/>
    <col min="6405" max="6405" width="70.1796875" style="136" customWidth="1"/>
    <col min="6406" max="6406" width="17.453125" style="136" customWidth="1"/>
    <col min="6407" max="6408" width="21.81640625" style="136" customWidth="1"/>
    <col min="6409" max="6409" width="19.453125" style="136" customWidth="1"/>
    <col min="6410" max="6410" width="42" style="136" customWidth="1"/>
    <col min="6411" max="6656" width="10.81640625" style="136"/>
    <col min="6657" max="6657" width="72" style="136" bestFit="1" customWidth="1"/>
    <col min="6658" max="6658" width="78.453125" style="136" customWidth="1"/>
    <col min="6659" max="6659" width="10.81640625" style="136"/>
    <col min="6660" max="6660" width="31.1796875" style="136" customWidth="1"/>
    <col min="6661" max="6661" width="70.1796875" style="136" customWidth="1"/>
    <col min="6662" max="6662" width="17.453125" style="136" customWidth="1"/>
    <col min="6663" max="6664" width="21.81640625" style="136" customWidth="1"/>
    <col min="6665" max="6665" width="19.453125" style="136" customWidth="1"/>
    <col min="6666" max="6666" width="42" style="136" customWidth="1"/>
    <col min="6667" max="6912" width="10.81640625" style="136"/>
    <col min="6913" max="6913" width="72" style="136" bestFit="1" customWidth="1"/>
    <col min="6914" max="6914" width="78.453125" style="136" customWidth="1"/>
    <col min="6915" max="6915" width="10.81640625" style="136"/>
    <col min="6916" max="6916" width="31.1796875" style="136" customWidth="1"/>
    <col min="6917" max="6917" width="70.1796875" style="136" customWidth="1"/>
    <col min="6918" max="6918" width="17.453125" style="136" customWidth="1"/>
    <col min="6919" max="6920" width="21.81640625" style="136" customWidth="1"/>
    <col min="6921" max="6921" width="19.453125" style="136" customWidth="1"/>
    <col min="6922" max="6922" width="42" style="136" customWidth="1"/>
    <col min="6923" max="7168" width="10.81640625" style="136"/>
    <col min="7169" max="7169" width="72" style="136" bestFit="1" customWidth="1"/>
    <col min="7170" max="7170" width="78.453125" style="136" customWidth="1"/>
    <col min="7171" max="7171" width="10.81640625" style="136"/>
    <col min="7172" max="7172" width="31.1796875" style="136" customWidth="1"/>
    <col min="7173" max="7173" width="70.1796875" style="136" customWidth="1"/>
    <col min="7174" max="7174" width="17.453125" style="136" customWidth="1"/>
    <col min="7175" max="7176" width="21.81640625" style="136" customWidth="1"/>
    <col min="7177" max="7177" width="19.453125" style="136" customWidth="1"/>
    <col min="7178" max="7178" width="42" style="136" customWidth="1"/>
    <col min="7179" max="7424" width="10.81640625" style="136"/>
    <col min="7425" max="7425" width="72" style="136" bestFit="1" customWidth="1"/>
    <col min="7426" max="7426" width="78.453125" style="136" customWidth="1"/>
    <col min="7427" max="7427" width="10.81640625" style="136"/>
    <col min="7428" max="7428" width="31.1796875" style="136" customWidth="1"/>
    <col min="7429" max="7429" width="70.1796875" style="136" customWidth="1"/>
    <col min="7430" max="7430" width="17.453125" style="136" customWidth="1"/>
    <col min="7431" max="7432" width="21.81640625" style="136" customWidth="1"/>
    <col min="7433" max="7433" width="19.453125" style="136" customWidth="1"/>
    <col min="7434" max="7434" width="42" style="136" customWidth="1"/>
    <col min="7435" max="7680" width="10.81640625" style="136"/>
    <col min="7681" max="7681" width="72" style="136" bestFit="1" customWidth="1"/>
    <col min="7682" max="7682" width="78.453125" style="136" customWidth="1"/>
    <col min="7683" max="7683" width="10.81640625" style="136"/>
    <col min="7684" max="7684" width="31.1796875" style="136" customWidth="1"/>
    <col min="7685" max="7685" width="70.1796875" style="136" customWidth="1"/>
    <col min="7686" max="7686" width="17.453125" style="136" customWidth="1"/>
    <col min="7687" max="7688" width="21.81640625" style="136" customWidth="1"/>
    <col min="7689" max="7689" width="19.453125" style="136" customWidth="1"/>
    <col min="7690" max="7690" width="42" style="136" customWidth="1"/>
    <col min="7691" max="7936" width="10.81640625" style="136"/>
    <col min="7937" max="7937" width="72" style="136" bestFit="1" customWidth="1"/>
    <col min="7938" max="7938" width="78.453125" style="136" customWidth="1"/>
    <col min="7939" max="7939" width="10.81640625" style="136"/>
    <col min="7940" max="7940" width="31.1796875" style="136" customWidth="1"/>
    <col min="7941" max="7941" width="70.1796875" style="136" customWidth="1"/>
    <col min="7942" max="7942" width="17.453125" style="136" customWidth="1"/>
    <col min="7943" max="7944" width="21.81640625" style="136" customWidth="1"/>
    <col min="7945" max="7945" width="19.453125" style="136" customWidth="1"/>
    <col min="7946" max="7946" width="42" style="136" customWidth="1"/>
    <col min="7947" max="8192" width="10.81640625" style="136"/>
    <col min="8193" max="8193" width="72" style="136" bestFit="1" customWidth="1"/>
    <col min="8194" max="8194" width="78.453125" style="136" customWidth="1"/>
    <col min="8195" max="8195" width="10.81640625" style="136"/>
    <col min="8196" max="8196" width="31.1796875" style="136" customWidth="1"/>
    <col min="8197" max="8197" width="70.1796875" style="136" customWidth="1"/>
    <col min="8198" max="8198" width="17.453125" style="136" customWidth="1"/>
    <col min="8199" max="8200" width="21.81640625" style="136" customWidth="1"/>
    <col min="8201" max="8201" width="19.453125" style="136" customWidth="1"/>
    <col min="8202" max="8202" width="42" style="136" customWidth="1"/>
    <col min="8203" max="8448" width="10.81640625" style="136"/>
    <col min="8449" max="8449" width="72" style="136" bestFit="1" customWidth="1"/>
    <col min="8450" max="8450" width="78.453125" style="136" customWidth="1"/>
    <col min="8451" max="8451" width="10.81640625" style="136"/>
    <col min="8452" max="8452" width="31.1796875" style="136" customWidth="1"/>
    <col min="8453" max="8453" width="70.1796875" style="136" customWidth="1"/>
    <col min="8454" max="8454" width="17.453125" style="136" customWidth="1"/>
    <col min="8455" max="8456" width="21.81640625" style="136" customWidth="1"/>
    <col min="8457" max="8457" width="19.453125" style="136" customWidth="1"/>
    <col min="8458" max="8458" width="42" style="136" customWidth="1"/>
    <col min="8459" max="8704" width="10.81640625" style="136"/>
    <col min="8705" max="8705" width="72" style="136" bestFit="1" customWidth="1"/>
    <col min="8706" max="8706" width="78.453125" style="136" customWidth="1"/>
    <col min="8707" max="8707" width="10.81640625" style="136"/>
    <col min="8708" max="8708" width="31.1796875" style="136" customWidth="1"/>
    <col min="8709" max="8709" width="70.1796875" style="136" customWidth="1"/>
    <col min="8710" max="8710" width="17.453125" style="136" customWidth="1"/>
    <col min="8711" max="8712" width="21.81640625" style="136" customWidth="1"/>
    <col min="8713" max="8713" width="19.453125" style="136" customWidth="1"/>
    <col min="8714" max="8714" width="42" style="136" customWidth="1"/>
    <col min="8715" max="8960" width="10.81640625" style="136"/>
    <col min="8961" max="8961" width="72" style="136" bestFit="1" customWidth="1"/>
    <col min="8962" max="8962" width="78.453125" style="136" customWidth="1"/>
    <col min="8963" max="8963" width="10.81640625" style="136"/>
    <col min="8964" max="8964" width="31.1796875" style="136" customWidth="1"/>
    <col min="8965" max="8965" width="70.1796875" style="136" customWidth="1"/>
    <col min="8966" max="8966" width="17.453125" style="136" customWidth="1"/>
    <col min="8967" max="8968" width="21.81640625" style="136" customWidth="1"/>
    <col min="8969" max="8969" width="19.453125" style="136" customWidth="1"/>
    <col min="8970" max="8970" width="42" style="136" customWidth="1"/>
    <col min="8971" max="9216" width="10.81640625" style="136"/>
    <col min="9217" max="9217" width="72" style="136" bestFit="1" customWidth="1"/>
    <col min="9218" max="9218" width="78.453125" style="136" customWidth="1"/>
    <col min="9219" max="9219" width="10.81640625" style="136"/>
    <col min="9220" max="9220" width="31.1796875" style="136" customWidth="1"/>
    <col min="9221" max="9221" width="70.1796875" style="136" customWidth="1"/>
    <col min="9222" max="9222" width="17.453125" style="136" customWidth="1"/>
    <col min="9223" max="9224" width="21.81640625" style="136" customWidth="1"/>
    <col min="9225" max="9225" width="19.453125" style="136" customWidth="1"/>
    <col min="9226" max="9226" width="42" style="136" customWidth="1"/>
    <col min="9227" max="9472" width="10.81640625" style="136"/>
    <col min="9473" max="9473" width="72" style="136" bestFit="1" customWidth="1"/>
    <col min="9474" max="9474" width="78.453125" style="136" customWidth="1"/>
    <col min="9475" max="9475" width="10.81640625" style="136"/>
    <col min="9476" max="9476" width="31.1796875" style="136" customWidth="1"/>
    <col min="9477" max="9477" width="70.1796875" style="136" customWidth="1"/>
    <col min="9478" max="9478" width="17.453125" style="136" customWidth="1"/>
    <col min="9479" max="9480" width="21.81640625" style="136" customWidth="1"/>
    <col min="9481" max="9481" width="19.453125" style="136" customWidth="1"/>
    <col min="9482" max="9482" width="42" style="136" customWidth="1"/>
    <col min="9483" max="9728" width="10.81640625" style="136"/>
    <col min="9729" max="9729" width="72" style="136" bestFit="1" customWidth="1"/>
    <col min="9730" max="9730" width="78.453125" style="136" customWidth="1"/>
    <col min="9731" max="9731" width="10.81640625" style="136"/>
    <col min="9732" max="9732" width="31.1796875" style="136" customWidth="1"/>
    <col min="9733" max="9733" width="70.1796875" style="136" customWidth="1"/>
    <col min="9734" max="9734" width="17.453125" style="136" customWidth="1"/>
    <col min="9735" max="9736" width="21.81640625" style="136" customWidth="1"/>
    <col min="9737" max="9737" width="19.453125" style="136" customWidth="1"/>
    <col min="9738" max="9738" width="42" style="136" customWidth="1"/>
    <col min="9739" max="9984" width="10.81640625" style="136"/>
    <col min="9985" max="9985" width="72" style="136" bestFit="1" customWidth="1"/>
    <col min="9986" max="9986" width="78.453125" style="136" customWidth="1"/>
    <col min="9987" max="9987" width="10.81640625" style="136"/>
    <col min="9988" max="9988" width="31.1796875" style="136" customWidth="1"/>
    <col min="9989" max="9989" width="70.1796875" style="136" customWidth="1"/>
    <col min="9990" max="9990" width="17.453125" style="136" customWidth="1"/>
    <col min="9991" max="9992" width="21.81640625" style="136" customWidth="1"/>
    <col min="9993" max="9993" width="19.453125" style="136" customWidth="1"/>
    <col min="9994" max="9994" width="42" style="136" customWidth="1"/>
    <col min="9995" max="10240" width="10.81640625" style="136"/>
    <col min="10241" max="10241" width="72" style="136" bestFit="1" customWidth="1"/>
    <col min="10242" max="10242" width="78.453125" style="136" customWidth="1"/>
    <col min="10243" max="10243" width="10.81640625" style="136"/>
    <col min="10244" max="10244" width="31.1796875" style="136" customWidth="1"/>
    <col min="10245" max="10245" width="70.1796875" style="136" customWidth="1"/>
    <col min="10246" max="10246" width="17.453125" style="136" customWidth="1"/>
    <col min="10247" max="10248" width="21.81640625" style="136" customWidth="1"/>
    <col min="10249" max="10249" width="19.453125" style="136" customWidth="1"/>
    <col min="10250" max="10250" width="42" style="136" customWidth="1"/>
    <col min="10251" max="10496" width="10.81640625" style="136"/>
    <col min="10497" max="10497" width="72" style="136" bestFit="1" customWidth="1"/>
    <col min="10498" max="10498" width="78.453125" style="136" customWidth="1"/>
    <col min="10499" max="10499" width="10.81640625" style="136"/>
    <col min="10500" max="10500" width="31.1796875" style="136" customWidth="1"/>
    <col min="10501" max="10501" width="70.1796875" style="136" customWidth="1"/>
    <col min="10502" max="10502" width="17.453125" style="136" customWidth="1"/>
    <col min="10503" max="10504" width="21.81640625" style="136" customWidth="1"/>
    <col min="10505" max="10505" width="19.453125" style="136" customWidth="1"/>
    <col min="10506" max="10506" width="42" style="136" customWidth="1"/>
    <col min="10507" max="10752" width="10.81640625" style="136"/>
    <col min="10753" max="10753" width="72" style="136" bestFit="1" customWidth="1"/>
    <col min="10754" max="10754" width="78.453125" style="136" customWidth="1"/>
    <col min="10755" max="10755" width="10.81640625" style="136"/>
    <col min="10756" max="10756" width="31.1796875" style="136" customWidth="1"/>
    <col min="10757" max="10757" width="70.1796875" style="136" customWidth="1"/>
    <col min="10758" max="10758" width="17.453125" style="136" customWidth="1"/>
    <col min="10759" max="10760" width="21.81640625" style="136" customWidth="1"/>
    <col min="10761" max="10761" width="19.453125" style="136" customWidth="1"/>
    <col min="10762" max="10762" width="42" style="136" customWidth="1"/>
    <col min="10763" max="11008" width="10.81640625" style="136"/>
    <col min="11009" max="11009" width="72" style="136" bestFit="1" customWidth="1"/>
    <col min="11010" max="11010" width="78.453125" style="136" customWidth="1"/>
    <col min="11011" max="11011" width="10.81640625" style="136"/>
    <col min="11012" max="11012" width="31.1796875" style="136" customWidth="1"/>
    <col min="11013" max="11013" width="70.1796875" style="136" customWidth="1"/>
    <col min="11014" max="11014" width="17.453125" style="136" customWidth="1"/>
    <col min="11015" max="11016" width="21.81640625" style="136" customWidth="1"/>
    <col min="11017" max="11017" width="19.453125" style="136" customWidth="1"/>
    <col min="11018" max="11018" width="42" style="136" customWidth="1"/>
    <col min="11019" max="11264" width="10.81640625" style="136"/>
    <col min="11265" max="11265" width="72" style="136" bestFit="1" customWidth="1"/>
    <col min="11266" max="11266" width="78.453125" style="136" customWidth="1"/>
    <col min="11267" max="11267" width="10.81640625" style="136"/>
    <col min="11268" max="11268" width="31.1796875" style="136" customWidth="1"/>
    <col min="11269" max="11269" width="70.1796875" style="136" customWidth="1"/>
    <col min="11270" max="11270" width="17.453125" style="136" customWidth="1"/>
    <col min="11271" max="11272" width="21.81640625" style="136" customWidth="1"/>
    <col min="11273" max="11273" width="19.453125" style="136" customWidth="1"/>
    <col min="11274" max="11274" width="42" style="136" customWidth="1"/>
    <col min="11275" max="11520" width="10.81640625" style="136"/>
    <col min="11521" max="11521" width="72" style="136" bestFit="1" customWidth="1"/>
    <col min="11522" max="11522" width="78.453125" style="136" customWidth="1"/>
    <col min="11523" max="11523" width="10.81640625" style="136"/>
    <col min="11524" max="11524" width="31.1796875" style="136" customWidth="1"/>
    <col min="11525" max="11525" width="70.1796875" style="136" customWidth="1"/>
    <col min="11526" max="11526" width="17.453125" style="136" customWidth="1"/>
    <col min="11527" max="11528" width="21.81640625" style="136" customWidth="1"/>
    <col min="11529" max="11529" width="19.453125" style="136" customWidth="1"/>
    <col min="11530" max="11530" width="42" style="136" customWidth="1"/>
    <col min="11531" max="11776" width="10.81640625" style="136"/>
    <col min="11777" max="11777" width="72" style="136" bestFit="1" customWidth="1"/>
    <col min="11778" max="11778" width="78.453125" style="136" customWidth="1"/>
    <col min="11779" max="11779" width="10.81640625" style="136"/>
    <col min="11780" max="11780" width="31.1796875" style="136" customWidth="1"/>
    <col min="11781" max="11781" width="70.1796875" style="136" customWidth="1"/>
    <col min="11782" max="11782" width="17.453125" style="136" customWidth="1"/>
    <col min="11783" max="11784" width="21.81640625" style="136" customWidth="1"/>
    <col min="11785" max="11785" width="19.453125" style="136" customWidth="1"/>
    <col min="11786" max="11786" width="42" style="136" customWidth="1"/>
    <col min="11787" max="12032" width="10.81640625" style="136"/>
    <col min="12033" max="12033" width="72" style="136" bestFit="1" customWidth="1"/>
    <col min="12034" max="12034" width="78.453125" style="136" customWidth="1"/>
    <col min="12035" max="12035" width="10.81640625" style="136"/>
    <col min="12036" max="12036" width="31.1796875" style="136" customWidth="1"/>
    <col min="12037" max="12037" width="70.1796875" style="136" customWidth="1"/>
    <col min="12038" max="12038" width="17.453125" style="136" customWidth="1"/>
    <col min="12039" max="12040" width="21.81640625" style="136" customWidth="1"/>
    <col min="12041" max="12041" width="19.453125" style="136" customWidth="1"/>
    <col min="12042" max="12042" width="42" style="136" customWidth="1"/>
    <col min="12043" max="12288" width="10.81640625" style="136"/>
    <col min="12289" max="12289" width="72" style="136" bestFit="1" customWidth="1"/>
    <col min="12290" max="12290" width="78.453125" style="136" customWidth="1"/>
    <col min="12291" max="12291" width="10.81640625" style="136"/>
    <col min="12292" max="12292" width="31.1796875" style="136" customWidth="1"/>
    <col min="12293" max="12293" width="70.1796875" style="136" customWidth="1"/>
    <col min="12294" max="12294" width="17.453125" style="136" customWidth="1"/>
    <col min="12295" max="12296" width="21.81640625" style="136" customWidth="1"/>
    <col min="12297" max="12297" width="19.453125" style="136" customWidth="1"/>
    <col min="12298" max="12298" width="42" style="136" customWidth="1"/>
    <col min="12299" max="12544" width="10.81640625" style="136"/>
    <col min="12545" max="12545" width="72" style="136" bestFit="1" customWidth="1"/>
    <col min="12546" max="12546" width="78.453125" style="136" customWidth="1"/>
    <col min="12547" max="12547" width="10.81640625" style="136"/>
    <col min="12548" max="12548" width="31.1796875" style="136" customWidth="1"/>
    <col min="12549" max="12549" width="70.1796875" style="136" customWidth="1"/>
    <col min="12550" max="12550" width="17.453125" style="136" customWidth="1"/>
    <col min="12551" max="12552" width="21.81640625" style="136" customWidth="1"/>
    <col min="12553" max="12553" width="19.453125" style="136" customWidth="1"/>
    <col min="12554" max="12554" width="42" style="136" customWidth="1"/>
    <col min="12555" max="12800" width="10.81640625" style="136"/>
    <col min="12801" max="12801" width="72" style="136" bestFit="1" customWidth="1"/>
    <col min="12802" max="12802" width="78.453125" style="136" customWidth="1"/>
    <col min="12803" max="12803" width="10.81640625" style="136"/>
    <col min="12804" max="12804" width="31.1796875" style="136" customWidth="1"/>
    <col min="12805" max="12805" width="70.1796875" style="136" customWidth="1"/>
    <col min="12806" max="12806" width="17.453125" style="136" customWidth="1"/>
    <col min="12807" max="12808" width="21.81640625" style="136" customWidth="1"/>
    <col min="12809" max="12809" width="19.453125" style="136" customWidth="1"/>
    <col min="12810" max="12810" width="42" style="136" customWidth="1"/>
    <col min="12811" max="13056" width="10.81640625" style="136"/>
    <col min="13057" max="13057" width="72" style="136" bestFit="1" customWidth="1"/>
    <col min="13058" max="13058" width="78.453125" style="136" customWidth="1"/>
    <col min="13059" max="13059" width="10.81640625" style="136"/>
    <col min="13060" max="13060" width="31.1796875" style="136" customWidth="1"/>
    <col min="13061" max="13061" width="70.1796875" style="136" customWidth="1"/>
    <col min="13062" max="13062" width="17.453125" style="136" customWidth="1"/>
    <col min="13063" max="13064" width="21.81640625" style="136" customWidth="1"/>
    <col min="13065" max="13065" width="19.453125" style="136" customWidth="1"/>
    <col min="13066" max="13066" width="42" style="136" customWidth="1"/>
    <col min="13067" max="13312" width="10.81640625" style="136"/>
    <col min="13313" max="13313" width="72" style="136" bestFit="1" customWidth="1"/>
    <col min="13314" max="13314" width="78.453125" style="136" customWidth="1"/>
    <col min="13315" max="13315" width="10.81640625" style="136"/>
    <col min="13316" max="13316" width="31.1796875" style="136" customWidth="1"/>
    <col min="13317" max="13317" width="70.1796875" style="136" customWidth="1"/>
    <col min="13318" max="13318" width="17.453125" style="136" customWidth="1"/>
    <col min="13319" max="13320" width="21.81640625" style="136" customWidth="1"/>
    <col min="13321" max="13321" width="19.453125" style="136" customWidth="1"/>
    <col min="13322" max="13322" width="42" style="136" customWidth="1"/>
    <col min="13323" max="13568" width="10.81640625" style="136"/>
    <col min="13569" max="13569" width="72" style="136" bestFit="1" customWidth="1"/>
    <col min="13570" max="13570" width="78.453125" style="136" customWidth="1"/>
    <col min="13571" max="13571" width="10.81640625" style="136"/>
    <col min="13572" max="13572" width="31.1796875" style="136" customWidth="1"/>
    <col min="13573" max="13573" width="70.1796875" style="136" customWidth="1"/>
    <col min="13574" max="13574" width="17.453125" style="136" customWidth="1"/>
    <col min="13575" max="13576" width="21.81640625" style="136" customWidth="1"/>
    <col min="13577" max="13577" width="19.453125" style="136" customWidth="1"/>
    <col min="13578" max="13578" width="42" style="136" customWidth="1"/>
    <col min="13579" max="13824" width="10.81640625" style="136"/>
    <col min="13825" max="13825" width="72" style="136" bestFit="1" customWidth="1"/>
    <col min="13826" max="13826" width="78.453125" style="136" customWidth="1"/>
    <col min="13827" max="13827" width="10.81640625" style="136"/>
    <col min="13828" max="13828" width="31.1796875" style="136" customWidth="1"/>
    <col min="13829" max="13829" width="70.1796875" style="136" customWidth="1"/>
    <col min="13830" max="13830" width="17.453125" style="136" customWidth="1"/>
    <col min="13831" max="13832" width="21.81640625" style="136" customWidth="1"/>
    <col min="13833" max="13833" width="19.453125" style="136" customWidth="1"/>
    <col min="13834" max="13834" width="42" style="136" customWidth="1"/>
    <col min="13835" max="14080" width="10.81640625" style="136"/>
    <col min="14081" max="14081" width="72" style="136" bestFit="1" customWidth="1"/>
    <col min="14082" max="14082" width="78.453125" style="136" customWidth="1"/>
    <col min="14083" max="14083" width="10.81640625" style="136"/>
    <col min="14084" max="14084" width="31.1796875" style="136" customWidth="1"/>
    <col min="14085" max="14085" width="70.1796875" style="136" customWidth="1"/>
    <col min="14086" max="14086" width="17.453125" style="136" customWidth="1"/>
    <col min="14087" max="14088" width="21.81640625" style="136" customWidth="1"/>
    <col min="14089" max="14089" width="19.453125" style="136" customWidth="1"/>
    <col min="14090" max="14090" width="42" style="136" customWidth="1"/>
    <col min="14091" max="14336" width="10.81640625" style="136"/>
    <col min="14337" max="14337" width="72" style="136" bestFit="1" customWidth="1"/>
    <col min="14338" max="14338" width="78.453125" style="136" customWidth="1"/>
    <col min="14339" max="14339" width="10.81640625" style="136"/>
    <col min="14340" max="14340" width="31.1796875" style="136" customWidth="1"/>
    <col min="14341" max="14341" width="70.1796875" style="136" customWidth="1"/>
    <col min="14342" max="14342" width="17.453125" style="136" customWidth="1"/>
    <col min="14343" max="14344" width="21.81640625" style="136" customWidth="1"/>
    <col min="14345" max="14345" width="19.453125" style="136" customWidth="1"/>
    <col min="14346" max="14346" width="42" style="136" customWidth="1"/>
    <col min="14347" max="14592" width="10.81640625" style="136"/>
    <col min="14593" max="14593" width="72" style="136" bestFit="1" customWidth="1"/>
    <col min="14594" max="14594" width="78.453125" style="136" customWidth="1"/>
    <col min="14595" max="14595" width="10.81640625" style="136"/>
    <col min="14596" max="14596" width="31.1796875" style="136" customWidth="1"/>
    <col min="14597" max="14597" width="70.1796875" style="136" customWidth="1"/>
    <col min="14598" max="14598" width="17.453125" style="136" customWidth="1"/>
    <col min="14599" max="14600" width="21.81640625" style="136" customWidth="1"/>
    <col min="14601" max="14601" width="19.453125" style="136" customWidth="1"/>
    <col min="14602" max="14602" width="42" style="136" customWidth="1"/>
    <col min="14603" max="14848" width="10.81640625" style="136"/>
    <col min="14849" max="14849" width="72" style="136" bestFit="1" customWidth="1"/>
    <col min="14850" max="14850" width="78.453125" style="136" customWidth="1"/>
    <col min="14851" max="14851" width="10.81640625" style="136"/>
    <col min="14852" max="14852" width="31.1796875" style="136" customWidth="1"/>
    <col min="14853" max="14853" width="70.1796875" style="136" customWidth="1"/>
    <col min="14854" max="14854" width="17.453125" style="136" customWidth="1"/>
    <col min="14855" max="14856" width="21.81640625" style="136" customWidth="1"/>
    <col min="14857" max="14857" width="19.453125" style="136" customWidth="1"/>
    <col min="14858" max="14858" width="42" style="136" customWidth="1"/>
    <col min="14859" max="15104" width="10.81640625" style="136"/>
    <col min="15105" max="15105" width="72" style="136" bestFit="1" customWidth="1"/>
    <col min="15106" max="15106" width="78.453125" style="136" customWidth="1"/>
    <col min="15107" max="15107" width="10.81640625" style="136"/>
    <col min="15108" max="15108" width="31.1796875" style="136" customWidth="1"/>
    <col min="15109" max="15109" width="70.1796875" style="136" customWidth="1"/>
    <col min="15110" max="15110" width="17.453125" style="136" customWidth="1"/>
    <col min="15111" max="15112" width="21.81640625" style="136" customWidth="1"/>
    <col min="15113" max="15113" width="19.453125" style="136" customWidth="1"/>
    <col min="15114" max="15114" width="42" style="136" customWidth="1"/>
    <col min="15115" max="15360" width="10.81640625" style="136"/>
    <col min="15361" max="15361" width="72" style="136" bestFit="1" customWidth="1"/>
    <col min="15362" max="15362" width="78.453125" style="136" customWidth="1"/>
    <col min="15363" max="15363" width="10.81640625" style="136"/>
    <col min="15364" max="15364" width="31.1796875" style="136" customWidth="1"/>
    <col min="15365" max="15365" width="70.1796875" style="136" customWidth="1"/>
    <col min="15366" max="15366" width="17.453125" style="136" customWidth="1"/>
    <col min="15367" max="15368" width="21.81640625" style="136" customWidth="1"/>
    <col min="15369" max="15369" width="19.453125" style="136" customWidth="1"/>
    <col min="15370" max="15370" width="42" style="136" customWidth="1"/>
    <col min="15371" max="15616" width="10.81640625" style="136"/>
    <col min="15617" max="15617" width="72" style="136" bestFit="1" customWidth="1"/>
    <col min="15618" max="15618" width="78.453125" style="136" customWidth="1"/>
    <col min="15619" max="15619" width="10.81640625" style="136"/>
    <col min="15620" max="15620" width="31.1796875" style="136" customWidth="1"/>
    <col min="15621" max="15621" width="70.1796875" style="136" customWidth="1"/>
    <col min="15622" max="15622" width="17.453125" style="136" customWidth="1"/>
    <col min="15623" max="15624" width="21.81640625" style="136" customWidth="1"/>
    <col min="15625" max="15625" width="19.453125" style="136" customWidth="1"/>
    <col min="15626" max="15626" width="42" style="136" customWidth="1"/>
    <col min="15627" max="15872" width="10.81640625" style="136"/>
    <col min="15873" max="15873" width="72" style="136" bestFit="1" customWidth="1"/>
    <col min="15874" max="15874" width="78.453125" style="136" customWidth="1"/>
    <col min="15875" max="15875" width="10.81640625" style="136"/>
    <col min="15876" max="15876" width="31.1796875" style="136" customWidth="1"/>
    <col min="15877" max="15877" width="70.1796875" style="136" customWidth="1"/>
    <col min="15878" max="15878" width="17.453125" style="136" customWidth="1"/>
    <col min="15879" max="15880" width="21.81640625" style="136" customWidth="1"/>
    <col min="15881" max="15881" width="19.453125" style="136" customWidth="1"/>
    <col min="15882" max="15882" width="42" style="136" customWidth="1"/>
    <col min="15883" max="16128" width="10.81640625" style="136"/>
    <col min="16129" max="16129" width="72" style="136" bestFit="1" customWidth="1"/>
    <col min="16130" max="16130" width="78.453125" style="136" customWidth="1"/>
    <col min="16131" max="16131" width="10.81640625" style="136"/>
    <col min="16132" max="16132" width="31.1796875" style="136" customWidth="1"/>
    <col min="16133" max="16133" width="70.1796875" style="136" customWidth="1"/>
    <col min="16134" max="16134" width="17.453125" style="136" customWidth="1"/>
    <col min="16135" max="16136" width="21.81640625" style="136" customWidth="1"/>
    <col min="16137" max="16137" width="19.453125" style="136" customWidth="1"/>
    <col min="16138" max="16138" width="42" style="136" customWidth="1"/>
    <col min="16139" max="16384" width="10.81640625" style="136"/>
  </cols>
  <sheetData>
    <row r="1" spans="1:2" ht="25.5" customHeight="1" x14ac:dyDescent="0.35">
      <c r="A1" s="336" t="s">
        <v>0</v>
      </c>
      <c r="B1" s="337"/>
    </row>
    <row r="2" spans="1:2" ht="25.5" customHeight="1" x14ac:dyDescent="0.35">
      <c r="A2" s="338" t="s">
        <v>1</v>
      </c>
      <c r="B2" s="339"/>
    </row>
    <row r="3" spans="1:2" x14ac:dyDescent="0.35">
      <c r="A3" s="159" t="s">
        <v>2</v>
      </c>
      <c r="B3" s="160" t="s">
        <v>3</v>
      </c>
    </row>
    <row r="4" spans="1:2" ht="40.5" customHeight="1" x14ac:dyDescent="0.35">
      <c r="A4" s="140" t="s">
        <v>4</v>
      </c>
      <c r="B4" s="141" t="s">
        <v>5</v>
      </c>
    </row>
    <row r="5" spans="1:2" x14ac:dyDescent="0.35">
      <c r="A5" s="140" t="s">
        <v>6</v>
      </c>
      <c r="B5" s="142" t="s">
        <v>7</v>
      </c>
    </row>
    <row r="6" spans="1:2" ht="124.5" customHeight="1" x14ac:dyDescent="0.35">
      <c r="A6" s="140" t="s">
        <v>8</v>
      </c>
      <c r="B6" s="137" t="s">
        <v>9</v>
      </c>
    </row>
    <row r="7" spans="1:2" ht="26.5" customHeight="1" x14ac:dyDescent="0.35">
      <c r="A7" s="340" t="s">
        <v>10</v>
      </c>
      <c r="B7" s="341"/>
    </row>
    <row r="8" spans="1:2" ht="42" x14ac:dyDescent="0.35">
      <c r="A8" s="140" t="s">
        <v>11</v>
      </c>
      <c r="B8" s="142" t="s">
        <v>12</v>
      </c>
    </row>
    <row r="9" spans="1:2" ht="28" x14ac:dyDescent="0.35">
      <c r="A9" s="140" t="s">
        <v>13</v>
      </c>
      <c r="B9" s="142" t="s">
        <v>14</v>
      </c>
    </row>
    <row r="10" spans="1:2" ht="42" x14ac:dyDescent="0.35">
      <c r="A10" s="140" t="s">
        <v>15</v>
      </c>
      <c r="B10" s="142" t="s">
        <v>16</v>
      </c>
    </row>
    <row r="11" spans="1:2" ht="40.5" customHeight="1" x14ac:dyDescent="0.35">
      <c r="A11" s="140" t="s">
        <v>17</v>
      </c>
      <c r="B11" s="141" t="s">
        <v>18</v>
      </c>
    </row>
    <row r="12" spans="1:2" ht="38.25" customHeight="1" x14ac:dyDescent="0.35">
      <c r="A12" s="140" t="s">
        <v>19</v>
      </c>
      <c r="B12" s="141" t="s">
        <v>20</v>
      </c>
    </row>
    <row r="13" spans="1:2" ht="28" x14ac:dyDescent="0.35">
      <c r="A13" s="140" t="s">
        <v>21</v>
      </c>
      <c r="B13" s="143" t="s">
        <v>22</v>
      </c>
    </row>
    <row r="14" spans="1:2" ht="23.5" customHeight="1" x14ac:dyDescent="0.35">
      <c r="A14" s="144" t="s">
        <v>23</v>
      </c>
      <c r="B14" s="145"/>
    </row>
    <row r="15" spans="1:2" ht="42" x14ac:dyDescent="0.35">
      <c r="A15" s="140" t="s">
        <v>24</v>
      </c>
      <c r="B15" s="146" t="s">
        <v>25</v>
      </c>
    </row>
    <row r="16" spans="1:2" ht="28" x14ac:dyDescent="0.35">
      <c r="A16" s="140" t="s">
        <v>26</v>
      </c>
      <c r="B16" s="146" t="s">
        <v>27</v>
      </c>
    </row>
    <row r="17" spans="1:3" ht="28" x14ac:dyDescent="0.35">
      <c r="A17" s="140" t="s">
        <v>28</v>
      </c>
      <c r="B17" s="146" t="s">
        <v>29</v>
      </c>
    </row>
    <row r="18" spans="1:3" ht="8.25" customHeight="1" x14ac:dyDescent="0.35">
      <c r="A18" s="144"/>
      <c r="B18" s="147"/>
    </row>
    <row r="19" spans="1:3" ht="28" x14ac:dyDescent="0.35">
      <c r="A19" s="140" t="s">
        <v>30</v>
      </c>
      <c r="B19" s="146" t="s">
        <v>31</v>
      </c>
    </row>
    <row r="20" spans="1:3" ht="28" x14ac:dyDescent="0.35">
      <c r="A20" s="140" t="s">
        <v>32</v>
      </c>
      <c r="B20" s="146" t="s">
        <v>33</v>
      </c>
    </row>
    <row r="21" spans="1:3" ht="42" x14ac:dyDescent="0.35">
      <c r="A21" s="140" t="s">
        <v>34</v>
      </c>
      <c r="B21" s="146" t="s">
        <v>35</v>
      </c>
    </row>
    <row r="22" spans="1:3" ht="20.25" customHeight="1" x14ac:dyDescent="0.35">
      <c r="A22" s="344" t="s">
        <v>233</v>
      </c>
      <c r="B22" s="345"/>
    </row>
    <row r="23" spans="1:3" ht="42" x14ac:dyDescent="0.35">
      <c r="A23" s="140" t="s">
        <v>36</v>
      </c>
      <c r="B23" s="146" t="s">
        <v>37</v>
      </c>
    </row>
    <row r="24" spans="1:3" ht="54" customHeight="1" x14ac:dyDescent="0.35">
      <c r="A24" s="140" t="s">
        <v>38</v>
      </c>
      <c r="B24" s="146" t="s">
        <v>39</v>
      </c>
    </row>
    <row r="25" spans="1:3" ht="144" customHeight="1" x14ac:dyDescent="0.35">
      <c r="A25" s="140" t="s">
        <v>40</v>
      </c>
      <c r="B25" s="148" t="s">
        <v>41</v>
      </c>
    </row>
    <row r="26" spans="1:3" ht="42" x14ac:dyDescent="0.35">
      <c r="A26" s="140" t="s">
        <v>42</v>
      </c>
      <c r="B26" s="146" t="s">
        <v>43</v>
      </c>
    </row>
    <row r="27" spans="1:3" ht="56" x14ac:dyDescent="0.35">
      <c r="A27" s="140" t="s">
        <v>44</v>
      </c>
      <c r="B27" s="146" t="s">
        <v>45</v>
      </c>
    </row>
    <row r="28" spans="1:3" ht="28" x14ac:dyDescent="0.35">
      <c r="A28" s="140" t="s">
        <v>46</v>
      </c>
      <c r="B28" s="146" t="s">
        <v>47</v>
      </c>
    </row>
    <row r="29" spans="1:3" ht="42" x14ac:dyDescent="0.35">
      <c r="A29" s="140" t="s">
        <v>48</v>
      </c>
      <c r="B29" s="146" t="s">
        <v>49</v>
      </c>
      <c r="C29" s="138"/>
    </row>
    <row r="30" spans="1:3" ht="90" customHeight="1" x14ac:dyDescent="0.35">
      <c r="A30" s="149" t="s">
        <v>50</v>
      </c>
      <c r="B30" s="146" t="s">
        <v>51</v>
      </c>
    </row>
    <row r="31" spans="1:3" ht="81.5" customHeight="1" x14ac:dyDescent="0.35">
      <c r="A31" s="149" t="s">
        <v>52</v>
      </c>
      <c r="B31" s="146" t="s">
        <v>53</v>
      </c>
    </row>
    <row r="32" spans="1:3" ht="54" customHeight="1" x14ac:dyDescent="0.35">
      <c r="A32" s="149" t="s">
        <v>54</v>
      </c>
      <c r="B32" s="146" t="s">
        <v>55</v>
      </c>
    </row>
    <row r="33" spans="1:3" ht="28.5" customHeight="1" x14ac:dyDescent="0.35">
      <c r="A33" s="346" t="s">
        <v>56</v>
      </c>
      <c r="B33" s="347"/>
    </row>
    <row r="34" spans="1:3" ht="70" x14ac:dyDescent="0.35">
      <c r="A34" s="149" t="s">
        <v>57</v>
      </c>
      <c r="B34" s="146" t="s">
        <v>58</v>
      </c>
    </row>
    <row r="35" spans="1:3" ht="42" x14ac:dyDescent="0.35">
      <c r="A35" s="149" t="s">
        <v>59</v>
      </c>
      <c r="B35" s="146" t="s">
        <v>60</v>
      </c>
    </row>
    <row r="36" spans="1:3" ht="36" customHeight="1" x14ac:dyDescent="0.35">
      <c r="A36" s="149" t="s">
        <v>61</v>
      </c>
      <c r="B36" s="146" t="s">
        <v>62</v>
      </c>
      <c r="C36" s="139"/>
    </row>
    <row r="37" spans="1:3" ht="28" x14ac:dyDescent="0.35">
      <c r="A37" s="149" t="s">
        <v>63</v>
      </c>
      <c r="B37" s="146" t="s">
        <v>64</v>
      </c>
    </row>
    <row r="38" spans="1:3" ht="70" x14ac:dyDescent="0.35">
      <c r="A38" s="149" t="s">
        <v>65</v>
      </c>
      <c r="B38" s="146" t="s">
        <v>66</v>
      </c>
    </row>
    <row r="39" spans="1:3" ht="28" x14ac:dyDescent="0.35">
      <c r="A39" s="140" t="s">
        <v>67</v>
      </c>
      <c r="B39" s="146" t="s">
        <v>68</v>
      </c>
    </row>
    <row r="40" spans="1:3" ht="25.5" customHeight="1" x14ac:dyDescent="0.35">
      <c r="A40" s="340" t="s">
        <v>69</v>
      </c>
      <c r="B40" s="341"/>
    </row>
    <row r="41" spans="1:3" ht="24" customHeight="1" x14ac:dyDescent="0.35">
      <c r="A41" s="144" t="s">
        <v>2</v>
      </c>
      <c r="B41" s="161" t="s">
        <v>3</v>
      </c>
    </row>
    <row r="42" spans="1:3" ht="28" x14ac:dyDescent="0.35">
      <c r="A42" s="140" t="s">
        <v>21</v>
      </c>
      <c r="B42" s="150" t="s">
        <v>70</v>
      </c>
    </row>
    <row r="43" spans="1:3" ht="42" x14ac:dyDescent="0.35">
      <c r="A43" s="140" t="s">
        <v>71</v>
      </c>
      <c r="B43" s="150" t="s">
        <v>72</v>
      </c>
    </row>
    <row r="44" spans="1:3" ht="42" x14ac:dyDescent="0.35">
      <c r="A44" s="140" t="s">
        <v>73</v>
      </c>
      <c r="B44" s="150" t="s">
        <v>74</v>
      </c>
    </row>
    <row r="45" spans="1:3" ht="42" x14ac:dyDescent="0.35">
      <c r="A45" s="140" t="s">
        <v>75</v>
      </c>
      <c r="B45" s="150" t="s">
        <v>76</v>
      </c>
    </row>
    <row r="46" spans="1:3" ht="42" x14ac:dyDescent="0.35">
      <c r="A46" s="140" t="s">
        <v>77</v>
      </c>
      <c r="B46" s="150" t="s">
        <v>78</v>
      </c>
    </row>
    <row r="47" spans="1:3" ht="28" x14ac:dyDescent="0.35">
      <c r="A47" s="140" t="s">
        <v>79</v>
      </c>
      <c r="B47" s="150" t="s">
        <v>80</v>
      </c>
    </row>
    <row r="48" spans="1:3" ht="152.25" customHeight="1" x14ac:dyDescent="0.35">
      <c r="A48" s="140" t="s">
        <v>81</v>
      </c>
      <c r="B48" s="151" t="s">
        <v>82</v>
      </c>
    </row>
    <row r="49" spans="1:2" ht="23" customHeight="1" x14ac:dyDescent="0.35">
      <c r="A49" s="344" t="s">
        <v>83</v>
      </c>
      <c r="B49" s="345"/>
    </row>
    <row r="50" spans="1:2" ht="70" x14ac:dyDescent="0.35">
      <c r="A50" s="140" t="s">
        <v>84</v>
      </c>
      <c r="B50" s="146" t="s">
        <v>85</v>
      </c>
    </row>
    <row r="51" spans="1:2" ht="28" x14ac:dyDescent="0.35">
      <c r="A51" s="140" t="s">
        <v>86</v>
      </c>
      <c r="B51" s="146" t="s">
        <v>87</v>
      </c>
    </row>
    <row r="52" spans="1:2" ht="42" x14ac:dyDescent="0.35">
      <c r="A52" s="140" t="s">
        <v>88</v>
      </c>
      <c r="B52" s="146" t="s">
        <v>89</v>
      </c>
    </row>
    <row r="53" spans="1:2" ht="84" x14ac:dyDescent="0.35">
      <c r="A53" s="140" t="s">
        <v>90</v>
      </c>
      <c r="B53" s="146" t="s">
        <v>91</v>
      </c>
    </row>
    <row r="54" spans="1:2" ht="84" x14ac:dyDescent="0.35">
      <c r="A54" s="140" t="s">
        <v>92</v>
      </c>
      <c r="B54" s="146" t="s">
        <v>53</v>
      </c>
    </row>
    <row r="55" spans="1:2" ht="56" x14ac:dyDescent="0.35">
      <c r="A55" s="140" t="s">
        <v>93</v>
      </c>
      <c r="B55" s="146" t="s">
        <v>94</v>
      </c>
    </row>
    <row r="56" spans="1:2" ht="28" x14ac:dyDescent="0.35">
      <c r="A56" s="140" t="s">
        <v>95</v>
      </c>
      <c r="B56" s="146" t="s">
        <v>96</v>
      </c>
    </row>
    <row r="57" spans="1:2" ht="24" customHeight="1" x14ac:dyDescent="0.35">
      <c r="A57" s="348" t="s">
        <v>97</v>
      </c>
      <c r="B57" s="349"/>
    </row>
    <row r="58" spans="1:2" ht="23.5" customHeight="1" x14ac:dyDescent="0.35">
      <c r="A58" s="344" t="s">
        <v>98</v>
      </c>
      <c r="B58" s="345"/>
    </row>
    <row r="59" spans="1:2" ht="28" x14ac:dyDescent="0.35">
      <c r="A59" s="140" t="s">
        <v>99</v>
      </c>
      <c r="B59" s="150" t="s">
        <v>100</v>
      </c>
    </row>
    <row r="60" spans="1:2" ht="28" x14ac:dyDescent="0.35">
      <c r="A60" s="140" t="s">
        <v>101</v>
      </c>
      <c r="B60" s="150" t="s">
        <v>102</v>
      </c>
    </row>
    <row r="61" spans="1:2" ht="42" x14ac:dyDescent="0.35">
      <c r="A61" s="140" t="s">
        <v>13</v>
      </c>
      <c r="B61" s="150" t="s">
        <v>103</v>
      </c>
    </row>
    <row r="62" spans="1:2" ht="56" x14ac:dyDescent="0.35">
      <c r="A62" s="140" t="s">
        <v>26</v>
      </c>
      <c r="B62" s="146" t="s">
        <v>104</v>
      </c>
    </row>
    <row r="63" spans="1:2" ht="56" x14ac:dyDescent="0.35">
      <c r="A63" s="140" t="s">
        <v>28</v>
      </c>
      <c r="B63" s="146" t="s">
        <v>105</v>
      </c>
    </row>
    <row r="64" spans="1:2" ht="42" x14ac:dyDescent="0.35">
      <c r="A64" s="140" t="s">
        <v>106</v>
      </c>
      <c r="B64" s="150" t="s">
        <v>107</v>
      </c>
    </row>
    <row r="65" spans="1:2" ht="25.5" customHeight="1" x14ac:dyDescent="0.35">
      <c r="A65" s="340" t="s">
        <v>108</v>
      </c>
      <c r="B65" s="341"/>
    </row>
    <row r="66" spans="1:2" ht="23" customHeight="1" x14ac:dyDescent="0.35">
      <c r="A66" s="342" t="s">
        <v>109</v>
      </c>
      <c r="B66" s="343"/>
    </row>
    <row r="67" spans="1:2" ht="94.25" customHeight="1" x14ac:dyDescent="0.35">
      <c r="A67" s="352" t="s">
        <v>110</v>
      </c>
      <c r="B67" s="353"/>
    </row>
    <row r="68" spans="1:2" ht="39.75" customHeight="1" x14ac:dyDescent="0.35">
      <c r="A68" s="140" t="s">
        <v>111</v>
      </c>
      <c r="B68" s="152" t="s">
        <v>112</v>
      </c>
    </row>
    <row r="69" spans="1:2" ht="28" x14ac:dyDescent="0.35">
      <c r="A69" s="140" t="s">
        <v>113</v>
      </c>
      <c r="B69" s="153" t="s">
        <v>114</v>
      </c>
    </row>
    <row r="70" spans="1:2" ht="37.5" customHeight="1" x14ac:dyDescent="0.35">
      <c r="A70" s="149" t="s">
        <v>115</v>
      </c>
      <c r="B70" s="153" t="s">
        <v>116</v>
      </c>
    </row>
    <row r="71" spans="1:2" ht="37.5" customHeight="1" x14ac:dyDescent="0.35">
      <c r="A71" s="140" t="s">
        <v>117</v>
      </c>
      <c r="B71" s="153" t="s">
        <v>118</v>
      </c>
    </row>
    <row r="72" spans="1:2" ht="37.5" customHeight="1" x14ac:dyDescent="0.35">
      <c r="A72" s="149" t="s">
        <v>119</v>
      </c>
      <c r="B72" s="153" t="s">
        <v>120</v>
      </c>
    </row>
    <row r="73" spans="1:2" ht="25.5" customHeight="1" x14ac:dyDescent="0.35">
      <c r="A73" s="340" t="s">
        <v>121</v>
      </c>
      <c r="B73" s="341"/>
    </row>
    <row r="74" spans="1:2" ht="28" x14ac:dyDescent="0.35">
      <c r="A74" s="140" t="s">
        <v>122</v>
      </c>
      <c r="B74" s="150" t="s">
        <v>123</v>
      </c>
    </row>
    <row r="75" spans="1:2" ht="28" x14ac:dyDescent="0.35">
      <c r="A75" s="140" t="s">
        <v>124</v>
      </c>
      <c r="B75" s="150" t="s">
        <v>125</v>
      </c>
    </row>
    <row r="76" spans="1:2" ht="28" x14ac:dyDescent="0.35">
      <c r="A76" s="140" t="s">
        <v>126</v>
      </c>
      <c r="B76" s="150" t="s">
        <v>127</v>
      </c>
    </row>
    <row r="77" spans="1:2" ht="28" x14ac:dyDescent="0.35">
      <c r="A77" s="140" t="s">
        <v>128</v>
      </c>
      <c r="B77" s="150" t="s">
        <v>129</v>
      </c>
    </row>
    <row r="78" spans="1:2" ht="28" x14ac:dyDescent="0.35">
      <c r="A78" s="140" t="s">
        <v>130</v>
      </c>
      <c r="B78" s="150" t="s">
        <v>131</v>
      </c>
    </row>
    <row r="79" spans="1:2" ht="42" x14ac:dyDescent="0.35">
      <c r="A79" s="140" t="s">
        <v>132</v>
      </c>
      <c r="B79" s="150" t="s">
        <v>133</v>
      </c>
    </row>
    <row r="80" spans="1:2" ht="28" x14ac:dyDescent="0.35">
      <c r="A80" s="140" t="s">
        <v>134</v>
      </c>
      <c r="B80" s="150" t="s">
        <v>135</v>
      </c>
    </row>
    <row r="81" spans="1:2" x14ac:dyDescent="0.35">
      <c r="A81" s="140" t="s">
        <v>136</v>
      </c>
      <c r="B81" s="150" t="s">
        <v>137</v>
      </c>
    </row>
    <row r="82" spans="1:2" ht="42" x14ac:dyDescent="0.35">
      <c r="A82" s="157" t="s">
        <v>138</v>
      </c>
      <c r="B82" s="150" t="s">
        <v>139</v>
      </c>
    </row>
    <row r="83" spans="1:2" ht="42" x14ac:dyDescent="0.35">
      <c r="A83" s="149" t="s">
        <v>140</v>
      </c>
      <c r="B83" s="150" t="s">
        <v>141</v>
      </c>
    </row>
    <row r="84" spans="1:2" ht="42" x14ac:dyDescent="0.35">
      <c r="A84" s="140" t="s">
        <v>142</v>
      </c>
      <c r="B84" s="150" t="s">
        <v>143</v>
      </c>
    </row>
    <row r="85" spans="1:2" ht="28" x14ac:dyDescent="0.35">
      <c r="A85" s="140" t="s">
        <v>44</v>
      </c>
      <c r="B85" s="150" t="s">
        <v>144</v>
      </c>
    </row>
    <row r="86" spans="1:2" ht="28" x14ac:dyDescent="0.35">
      <c r="A86" s="140" t="s">
        <v>145</v>
      </c>
      <c r="B86" s="150" t="s">
        <v>146</v>
      </c>
    </row>
    <row r="87" spans="1:2" ht="42" x14ac:dyDescent="0.35">
      <c r="A87" s="140" t="s">
        <v>147</v>
      </c>
      <c r="B87" s="150" t="s">
        <v>148</v>
      </c>
    </row>
    <row r="88" spans="1:2" ht="18.5" customHeight="1" x14ac:dyDescent="0.35">
      <c r="A88" s="340" t="s">
        <v>228</v>
      </c>
      <c r="B88" s="341"/>
    </row>
    <row r="89" spans="1:2" x14ac:dyDescent="0.35">
      <c r="A89" s="158" t="s">
        <v>224</v>
      </c>
      <c r="B89" s="156" t="s">
        <v>229</v>
      </c>
    </row>
    <row r="90" spans="1:2" x14ac:dyDescent="0.35">
      <c r="A90" s="158" t="s">
        <v>225</v>
      </c>
      <c r="B90" s="156" t="s">
        <v>230</v>
      </c>
    </row>
    <row r="91" spans="1:2" x14ac:dyDescent="0.35">
      <c r="A91" s="158" t="s">
        <v>226</v>
      </c>
      <c r="B91" s="156" t="s">
        <v>231</v>
      </c>
    </row>
    <row r="92" spans="1:2" x14ac:dyDescent="0.35">
      <c r="A92" s="158" t="s">
        <v>227</v>
      </c>
      <c r="B92" s="156" t="s">
        <v>232</v>
      </c>
    </row>
    <row r="93" spans="1:2" x14ac:dyDescent="0.35">
      <c r="A93" s="350" t="s">
        <v>149</v>
      </c>
      <c r="B93" s="351"/>
    </row>
  </sheetData>
  <mergeCells count="15">
    <mergeCell ref="A93:B93"/>
    <mergeCell ref="A58:B58"/>
    <mergeCell ref="A73:B73"/>
    <mergeCell ref="A67:B67"/>
    <mergeCell ref="A88:B88"/>
    <mergeCell ref="A1:B1"/>
    <mergeCell ref="A2:B2"/>
    <mergeCell ref="A40:B40"/>
    <mergeCell ref="A65:B65"/>
    <mergeCell ref="A66:B66"/>
    <mergeCell ref="A7:B7"/>
    <mergeCell ref="A22:B22"/>
    <mergeCell ref="A33:B33"/>
    <mergeCell ref="A57:B57"/>
    <mergeCell ref="A49:B4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O126"/>
  <sheetViews>
    <sheetView showGridLines="0" topLeftCell="H20" zoomScale="55" zoomScaleNormal="55" workbookViewId="0">
      <selection activeCell="L28" sqref="L28"/>
    </sheetView>
  </sheetViews>
  <sheetFormatPr baseColWidth="10" defaultColWidth="31.1796875" defaultRowHeight="14" x14ac:dyDescent="0.35"/>
  <cols>
    <col min="1" max="3" width="31.1796875" style="1"/>
    <col min="4" max="4" width="58.81640625" style="1" customWidth="1"/>
    <col min="5" max="5" width="67" style="1" customWidth="1"/>
    <col min="6" max="6" width="99.36328125" style="1" customWidth="1"/>
    <col min="7" max="7" width="81.81640625" style="1" customWidth="1"/>
    <col min="8" max="8" width="41.6328125" style="1" customWidth="1"/>
    <col min="9" max="9" width="54.36328125" style="1" customWidth="1"/>
    <col min="10" max="16384" width="31.1796875" style="1"/>
  </cols>
  <sheetData>
    <row r="1" spans="1:15" s="66" customFormat="1" ht="22.25" customHeight="1" thickBot="1" x14ac:dyDescent="0.4">
      <c r="A1" s="399"/>
      <c r="B1" s="286" t="s">
        <v>150</v>
      </c>
      <c r="C1" s="287"/>
      <c r="D1" s="287"/>
      <c r="E1" s="287"/>
      <c r="F1" s="287"/>
      <c r="G1" s="287"/>
      <c r="H1" s="287"/>
      <c r="I1" s="287"/>
      <c r="J1" s="287"/>
      <c r="K1" s="287"/>
      <c r="L1" s="288"/>
      <c r="M1" s="277" t="s">
        <v>234</v>
      </c>
      <c r="N1" s="278"/>
      <c r="O1" s="279"/>
    </row>
    <row r="2" spans="1:15" s="66" customFormat="1" ht="18" customHeight="1" thickBot="1" x14ac:dyDescent="0.4">
      <c r="A2" s="400"/>
      <c r="B2" s="280" t="s">
        <v>151</v>
      </c>
      <c r="C2" s="281"/>
      <c r="D2" s="281"/>
      <c r="E2" s="281"/>
      <c r="F2" s="281"/>
      <c r="G2" s="281"/>
      <c r="H2" s="281"/>
      <c r="I2" s="281"/>
      <c r="J2" s="281"/>
      <c r="K2" s="281"/>
      <c r="L2" s="282"/>
      <c r="M2" s="277" t="s">
        <v>235</v>
      </c>
      <c r="N2" s="278"/>
      <c r="O2" s="279"/>
    </row>
    <row r="3" spans="1:15" s="66" customFormat="1" ht="20" customHeight="1" thickBot="1" x14ac:dyDescent="0.4">
      <c r="A3" s="400"/>
      <c r="B3" s="280" t="s">
        <v>0</v>
      </c>
      <c r="C3" s="281"/>
      <c r="D3" s="281"/>
      <c r="E3" s="281"/>
      <c r="F3" s="281"/>
      <c r="G3" s="281"/>
      <c r="H3" s="281"/>
      <c r="I3" s="281"/>
      <c r="J3" s="281"/>
      <c r="K3" s="281"/>
      <c r="L3" s="282"/>
      <c r="M3" s="277" t="s">
        <v>236</v>
      </c>
      <c r="N3" s="278"/>
      <c r="O3" s="279"/>
    </row>
    <row r="4" spans="1:15" s="66" customFormat="1" ht="21.75" customHeight="1" thickBot="1" x14ac:dyDescent="0.4">
      <c r="A4" s="401"/>
      <c r="B4" s="289" t="s">
        <v>152</v>
      </c>
      <c r="C4" s="290"/>
      <c r="D4" s="290"/>
      <c r="E4" s="290"/>
      <c r="F4" s="290"/>
      <c r="G4" s="290"/>
      <c r="H4" s="290"/>
      <c r="I4" s="290"/>
      <c r="J4" s="290"/>
      <c r="K4" s="290"/>
      <c r="L4" s="291"/>
      <c r="M4" s="277" t="s">
        <v>237</v>
      </c>
      <c r="N4" s="278"/>
      <c r="O4" s="279"/>
    </row>
    <row r="5" spans="1:15" s="66" customFormat="1" ht="16.25" customHeight="1" thickBot="1" x14ac:dyDescent="0.4">
      <c r="A5" s="67"/>
      <c r="B5" s="68"/>
      <c r="C5" s="68"/>
      <c r="D5" s="68"/>
      <c r="E5" s="68"/>
      <c r="F5" s="68"/>
      <c r="G5" s="68"/>
      <c r="H5" s="68"/>
      <c r="I5" s="68"/>
      <c r="J5" s="68"/>
      <c r="K5" s="68"/>
      <c r="L5" s="68"/>
      <c r="M5" s="69"/>
      <c r="N5" s="69"/>
      <c r="O5" s="69"/>
    </row>
    <row r="6" spans="1:15" ht="40.25" customHeight="1" thickBot="1" x14ac:dyDescent="0.4">
      <c r="A6" s="40" t="s">
        <v>154</v>
      </c>
      <c r="B6" s="409" t="s">
        <v>241</v>
      </c>
      <c r="C6" s="410"/>
      <c r="D6" s="410"/>
      <c r="E6" s="410"/>
      <c r="F6" s="410"/>
      <c r="G6" s="410"/>
      <c r="H6" s="410"/>
      <c r="I6" s="410"/>
      <c r="J6" s="410"/>
      <c r="K6" s="411"/>
      <c r="L6" s="103" t="s">
        <v>155</v>
      </c>
      <c r="M6" s="412">
        <v>2024110010311</v>
      </c>
      <c r="N6" s="413"/>
      <c r="O6" s="414"/>
    </row>
    <row r="7" spans="1:15" s="66" customFormat="1" ht="18" customHeight="1" thickBot="1" x14ac:dyDescent="0.4">
      <c r="A7" s="67"/>
      <c r="B7" s="68"/>
      <c r="C7" s="68"/>
      <c r="D7" s="68"/>
      <c r="E7" s="68"/>
      <c r="F7" s="68"/>
      <c r="G7" s="68"/>
      <c r="H7" s="68"/>
      <c r="I7" s="68"/>
      <c r="J7" s="68"/>
      <c r="K7" s="68"/>
      <c r="L7" s="68"/>
      <c r="M7" s="69"/>
      <c r="N7" s="69"/>
      <c r="O7" s="69"/>
    </row>
    <row r="8" spans="1:15" s="66" customFormat="1" ht="21.75" customHeight="1" thickBot="1" x14ac:dyDescent="0.45">
      <c r="A8" s="307" t="s">
        <v>6</v>
      </c>
      <c r="B8" s="103" t="s">
        <v>156</v>
      </c>
      <c r="C8" s="223"/>
      <c r="D8" s="103" t="s">
        <v>157</v>
      </c>
      <c r="E8" s="223"/>
      <c r="F8" s="103" t="s">
        <v>158</v>
      </c>
      <c r="G8" s="86"/>
      <c r="H8" s="103" t="s">
        <v>159</v>
      </c>
      <c r="I8" s="88"/>
      <c r="J8" s="383" t="s">
        <v>8</v>
      </c>
      <c r="K8" s="312"/>
      <c r="L8" s="102" t="s">
        <v>160</v>
      </c>
      <c r="M8" s="313"/>
      <c r="N8" s="313"/>
      <c r="O8" s="313"/>
    </row>
    <row r="9" spans="1:15" s="66" customFormat="1" ht="21.75" customHeight="1" thickBot="1" x14ac:dyDescent="0.45">
      <c r="A9" s="307"/>
      <c r="B9" s="104" t="s">
        <v>161</v>
      </c>
      <c r="C9" s="89" t="s">
        <v>261</v>
      </c>
      <c r="D9" s="103" t="s">
        <v>162</v>
      </c>
      <c r="E9" s="90"/>
      <c r="F9" s="103" t="s">
        <v>163</v>
      </c>
      <c r="G9" s="90"/>
      <c r="H9" s="103" t="s">
        <v>164</v>
      </c>
      <c r="I9" s="88"/>
      <c r="J9" s="383"/>
      <c r="K9" s="312"/>
      <c r="L9" s="102" t="s">
        <v>165</v>
      </c>
      <c r="M9" s="313"/>
      <c r="N9" s="313"/>
      <c r="O9" s="313"/>
    </row>
    <row r="10" spans="1:15" s="66" customFormat="1" ht="21.75" customHeight="1" thickBot="1" x14ac:dyDescent="0.45">
      <c r="A10" s="307"/>
      <c r="B10" s="103" t="s">
        <v>166</v>
      </c>
      <c r="C10" s="86"/>
      <c r="D10" s="103" t="s">
        <v>167</v>
      </c>
      <c r="E10" s="90"/>
      <c r="F10" s="103" t="s">
        <v>168</v>
      </c>
      <c r="G10" s="90"/>
      <c r="H10" s="103" t="s">
        <v>169</v>
      </c>
      <c r="I10" s="88"/>
      <c r="J10" s="383"/>
      <c r="K10" s="312"/>
      <c r="L10" s="102" t="s">
        <v>170</v>
      </c>
      <c r="M10" s="313" t="s">
        <v>262</v>
      </c>
      <c r="N10" s="313"/>
      <c r="O10" s="313"/>
    </row>
    <row r="11" spans="1:15" ht="15" customHeight="1" thickBot="1" x14ac:dyDescent="0.4">
      <c r="A11" s="4"/>
      <c r="B11" s="5"/>
      <c r="C11" s="5"/>
      <c r="D11" s="7"/>
      <c r="E11" s="6"/>
      <c r="F11" s="6"/>
      <c r="G11" s="130"/>
      <c r="H11" s="130"/>
      <c r="I11" s="8"/>
      <c r="J11" s="8"/>
      <c r="K11" s="5"/>
      <c r="L11" s="5"/>
      <c r="M11" s="5"/>
      <c r="N11" s="5"/>
      <c r="O11" s="5"/>
    </row>
    <row r="12" spans="1:15" ht="15" customHeight="1" x14ac:dyDescent="0.35">
      <c r="A12" s="406" t="s">
        <v>171</v>
      </c>
      <c r="B12" s="389" t="s">
        <v>242</v>
      </c>
      <c r="C12" s="390"/>
      <c r="D12" s="390"/>
      <c r="E12" s="390"/>
      <c r="F12" s="390"/>
      <c r="G12" s="390"/>
      <c r="H12" s="390"/>
      <c r="I12" s="390"/>
      <c r="J12" s="390"/>
      <c r="K12" s="390"/>
      <c r="L12" s="390"/>
      <c r="M12" s="390"/>
      <c r="N12" s="390"/>
      <c r="O12" s="391"/>
    </row>
    <row r="13" spans="1:15" ht="15" customHeight="1" x14ac:dyDescent="0.35">
      <c r="A13" s="407"/>
      <c r="B13" s="392"/>
      <c r="C13" s="393"/>
      <c r="D13" s="393"/>
      <c r="E13" s="393"/>
      <c r="F13" s="393"/>
      <c r="G13" s="393"/>
      <c r="H13" s="393"/>
      <c r="I13" s="393"/>
      <c r="J13" s="393"/>
      <c r="K13" s="393"/>
      <c r="L13" s="393"/>
      <c r="M13" s="393"/>
      <c r="N13" s="393"/>
      <c r="O13" s="394"/>
    </row>
    <row r="14" spans="1:15" ht="15" customHeight="1" thickBot="1" x14ac:dyDescent="0.4">
      <c r="A14" s="408"/>
      <c r="B14" s="395"/>
      <c r="C14" s="396"/>
      <c r="D14" s="396"/>
      <c r="E14" s="396"/>
      <c r="F14" s="396"/>
      <c r="G14" s="396"/>
      <c r="H14" s="396"/>
      <c r="I14" s="396"/>
      <c r="J14" s="396"/>
      <c r="K14" s="396"/>
      <c r="L14" s="396"/>
      <c r="M14" s="396"/>
      <c r="N14" s="396"/>
      <c r="O14" s="397"/>
    </row>
    <row r="15" spans="1:15" ht="9" customHeight="1" thickBot="1" x14ac:dyDescent="0.4">
      <c r="A15" s="12"/>
      <c r="B15" s="170"/>
      <c r="C15" s="171"/>
      <c r="D15" s="171"/>
      <c r="E15" s="171"/>
      <c r="F15" s="171"/>
      <c r="G15" s="172"/>
      <c r="H15" s="172"/>
      <c r="I15" s="172"/>
      <c r="J15" s="172"/>
      <c r="K15" s="172"/>
      <c r="L15" s="173"/>
      <c r="M15" s="173"/>
      <c r="N15" s="173"/>
      <c r="O15" s="173"/>
    </row>
    <row r="16" spans="1:15" s="13" customFormat="1" ht="37.5" customHeight="1" thickBot="1" x14ac:dyDescent="0.4">
      <c r="A16" s="40" t="s">
        <v>13</v>
      </c>
      <c r="B16" s="398" t="s">
        <v>243</v>
      </c>
      <c r="C16" s="398"/>
      <c r="D16" s="398"/>
      <c r="E16" s="398"/>
      <c r="F16" s="398"/>
      <c r="G16" s="402" t="s">
        <v>15</v>
      </c>
      <c r="H16" s="402"/>
      <c r="I16" s="398" t="s">
        <v>245</v>
      </c>
      <c r="J16" s="398"/>
      <c r="K16" s="398"/>
      <c r="L16" s="398"/>
      <c r="M16" s="398"/>
      <c r="N16" s="398"/>
      <c r="O16" s="398"/>
    </row>
    <row r="17" spans="1:15" ht="9" customHeight="1" x14ac:dyDescent="0.35">
      <c r="A17" s="12"/>
      <c r="B17" s="172"/>
      <c r="C17" s="171"/>
      <c r="D17" s="171"/>
      <c r="E17" s="171"/>
      <c r="F17" s="171"/>
      <c r="G17" s="172"/>
      <c r="H17" s="172"/>
      <c r="I17" s="172"/>
      <c r="J17" s="172"/>
      <c r="K17" s="172"/>
      <c r="L17" s="173"/>
      <c r="M17" s="173"/>
      <c r="N17" s="173"/>
      <c r="O17" s="173"/>
    </row>
    <row r="18" spans="1:15" ht="86" customHeight="1" x14ac:dyDescent="0.35">
      <c r="A18" s="40" t="s">
        <v>17</v>
      </c>
      <c r="B18" s="404" t="s">
        <v>244</v>
      </c>
      <c r="C18" s="404"/>
      <c r="D18" s="404"/>
      <c r="E18" s="404"/>
      <c r="F18" s="174" t="s">
        <v>19</v>
      </c>
      <c r="G18" s="403" t="s">
        <v>246</v>
      </c>
      <c r="H18" s="403"/>
      <c r="I18" s="403"/>
      <c r="J18" s="174" t="s">
        <v>21</v>
      </c>
      <c r="K18" s="398" t="s">
        <v>272</v>
      </c>
      <c r="L18" s="398"/>
      <c r="M18" s="398"/>
      <c r="N18" s="398"/>
      <c r="O18" s="398"/>
    </row>
    <row r="19" spans="1:15" ht="9" customHeight="1" x14ac:dyDescent="0.35">
      <c r="A19" s="3"/>
      <c r="B19" s="2"/>
      <c r="C19" s="405"/>
      <c r="D19" s="405"/>
      <c r="E19" s="405"/>
      <c r="F19" s="405"/>
      <c r="G19" s="405"/>
      <c r="H19" s="405"/>
      <c r="I19" s="405"/>
      <c r="J19" s="405"/>
      <c r="K19" s="405"/>
      <c r="L19" s="405"/>
      <c r="M19" s="405"/>
      <c r="N19" s="405"/>
      <c r="O19" s="405"/>
    </row>
    <row r="20" spans="1:15" ht="16.5" customHeight="1" thickBot="1" x14ac:dyDescent="0.4">
      <c r="A20" s="63"/>
      <c r="B20" s="64"/>
      <c r="C20" s="64"/>
      <c r="D20" s="64"/>
      <c r="E20" s="64"/>
      <c r="F20" s="64"/>
      <c r="G20" s="64"/>
      <c r="H20" s="64"/>
      <c r="I20" s="64"/>
      <c r="J20" s="64"/>
      <c r="K20" s="64"/>
      <c r="L20" s="64"/>
      <c r="M20" s="64"/>
      <c r="N20" s="64"/>
      <c r="O20" s="64"/>
    </row>
    <row r="21" spans="1:15" ht="32" customHeight="1" thickBot="1" x14ac:dyDescent="0.4">
      <c r="A21" s="381" t="s">
        <v>23</v>
      </c>
      <c r="B21" s="382"/>
      <c r="C21" s="382"/>
      <c r="D21" s="382"/>
      <c r="E21" s="382"/>
      <c r="F21" s="382"/>
      <c r="G21" s="382"/>
      <c r="H21" s="382"/>
      <c r="I21" s="382"/>
      <c r="J21" s="382"/>
      <c r="K21" s="382"/>
      <c r="L21" s="382"/>
      <c r="M21" s="382"/>
      <c r="N21" s="382"/>
      <c r="O21" s="383"/>
    </row>
    <row r="22" spans="1:15" ht="32" customHeight="1" thickBot="1" x14ac:dyDescent="0.4">
      <c r="A22" s="381" t="s">
        <v>172</v>
      </c>
      <c r="B22" s="382"/>
      <c r="C22" s="382"/>
      <c r="D22" s="382"/>
      <c r="E22" s="382"/>
      <c r="F22" s="382"/>
      <c r="G22" s="382"/>
      <c r="H22" s="382"/>
      <c r="I22" s="382"/>
      <c r="J22" s="382"/>
      <c r="K22" s="382"/>
      <c r="L22" s="382"/>
      <c r="M22" s="382"/>
      <c r="N22" s="382"/>
      <c r="O22" s="383"/>
    </row>
    <row r="23" spans="1:15" ht="32" customHeight="1" thickBot="1" x14ac:dyDescent="0.4">
      <c r="A23" s="22"/>
      <c r="B23" s="14" t="s">
        <v>156</v>
      </c>
      <c r="C23" s="14" t="s">
        <v>157</v>
      </c>
      <c r="D23" s="14" t="s">
        <v>158</v>
      </c>
      <c r="E23" s="14" t="s">
        <v>159</v>
      </c>
      <c r="F23" s="14" t="s">
        <v>161</v>
      </c>
      <c r="G23" s="14" t="s">
        <v>162</v>
      </c>
      <c r="H23" s="14" t="s">
        <v>163</v>
      </c>
      <c r="I23" s="14" t="s">
        <v>164</v>
      </c>
      <c r="J23" s="14" t="s">
        <v>166</v>
      </c>
      <c r="K23" s="14" t="s">
        <v>167</v>
      </c>
      <c r="L23" s="14" t="s">
        <v>168</v>
      </c>
      <c r="M23" s="14" t="s">
        <v>169</v>
      </c>
      <c r="N23" s="15" t="s">
        <v>173</v>
      </c>
      <c r="O23" s="15" t="s">
        <v>174</v>
      </c>
    </row>
    <row r="24" spans="1:15" ht="32" customHeight="1" x14ac:dyDescent="0.35">
      <c r="A24" s="16" t="s">
        <v>24</v>
      </c>
      <c r="B24" s="133">
        <v>499899000</v>
      </c>
      <c r="C24" s="133"/>
      <c r="D24" s="133"/>
      <c r="E24" s="133"/>
      <c r="F24" s="133"/>
      <c r="G24" s="133">
        <v>145679000</v>
      </c>
      <c r="H24" s="133">
        <v>101192000</v>
      </c>
      <c r="I24" s="133"/>
      <c r="J24" s="133"/>
      <c r="K24" s="133"/>
      <c r="L24" s="133"/>
      <c r="M24" s="133"/>
      <c r="N24" s="601">
        <f>SUM(B24:M24)</f>
        <v>746770000</v>
      </c>
      <c r="O24" s="214">
        <v>1</v>
      </c>
    </row>
    <row r="25" spans="1:15" ht="32" customHeight="1" x14ac:dyDescent="0.35">
      <c r="A25" s="16" t="s">
        <v>26</v>
      </c>
      <c r="B25" s="131">
        <v>471227931</v>
      </c>
      <c r="C25" s="131">
        <f>471227931-B25</f>
        <v>0</v>
      </c>
      <c r="D25" s="133">
        <f>471058873-B25-C25</f>
        <v>-169058</v>
      </c>
      <c r="E25" s="133">
        <f>514059126-B25-C25-D25</f>
        <v>43000253</v>
      </c>
      <c r="F25" s="133">
        <f>514730126-B25-C25-D25-E25</f>
        <v>671000</v>
      </c>
      <c r="G25" s="133"/>
      <c r="H25" s="133"/>
      <c r="I25" s="133"/>
      <c r="J25" s="133"/>
      <c r="K25" s="133"/>
      <c r="L25" s="133"/>
      <c r="M25" s="133"/>
      <c r="N25" s="601">
        <f t="shared" ref="N25:N29" si="0">SUM(B25:M25)</f>
        <v>514730126</v>
      </c>
      <c r="O25" s="215">
        <f>N25/N24</f>
        <v>0.68927531368426687</v>
      </c>
    </row>
    <row r="26" spans="1:15" ht="32" customHeight="1" x14ac:dyDescent="0.35">
      <c r="A26" s="16" t="s">
        <v>28</v>
      </c>
      <c r="B26" s="132">
        <v>0</v>
      </c>
      <c r="C26" s="131">
        <f>7185181-B26</f>
        <v>7185181</v>
      </c>
      <c r="D26" s="131">
        <f>33234058-B26-C26</f>
        <v>26048877</v>
      </c>
      <c r="E26" s="133">
        <f>87609751-B26-C26-D26</f>
        <v>54375693</v>
      </c>
      <c r="F26" s="133">
        <f>126930209-B26-C26-D26-E26</f>
        <v>39320458</v>
      </c>
      <c r="G26" s="134"/>
      <c r="H26" s="134"/>
      <c r="I26" s="134"/>
      <c r="J26" s="134"/>
      <c r="K26" s="134"/>
      <c r="L26" s="134"/>
      <c r="M26" s="134"/>
      <c r="N26" s="601">
        <f t="shared" si="0"/>
        <v>126930209</v>
      </c>
      <c r="O26" s="215">
        <f>N26/N24</f>
        <v>0.16997229267378175</v>
      </c>
    </row>
    <row r="27" spans="1:15" ht="32" customHeight="1" x14ac:dyDescent="0.35">
      <c r="A27" s="16" t="s">
        <v>175</v>
      </c>
      <c r="B27" s="133">
        <v>19008876</v>
      </c>
      <c r="C27" s="133">
        <v>19923918</v>
      </c>
      <c r="D27" s="133">
        <v>13630000</v>
      </c>
      <c r="E27" s="133">
        <v>21880000</v>
      </c>
      <c r="F27" s="133">
        <v>6630000</v>
      </c>
      <c r="G27" s="133">
        <v>2652000</v>
      </c>
      <c r="H27" s="133"/>
      <c r="I27" s="133"/>
      <c r="J27" s="133"/>
      <c r="K27" s="133"/>
      <c r="L27" s="133"/>
      <c r="M27" s="133"/>
      <c r="N27" s="601">
        <f t="shared" si="0"/>
        <v>83724794</v>
      </c>
      <c r="O27" s="215">
        <v>1</v>
      </c>
    </row>
    <row r="28" spans="1:15" ht="32" customHeight="1" x14ac:dyDescent="0.35">
      <c r="A28" s="16" t="s">
        <v>176</v>
      </c>
      <c r="B28" s="134">
        <v>0</v>
      </c>
      <c r="C28" s="134">
        <v>0</v>
      </c>
      <c r="D28" s="134"/>
      <c r="E28" s="134">
        <v>7487400</v>
      </c>
      <c r="F28" s="134">
        <v>0</v>
      </c>
      <c r="G28" s="134"/>
      <c r="H28" s="134"/>
      <c r="I28" s="134"/>
      <c r="J28" s="134"/>
      <c r="K28" s="134"/>
      <c r="L28" s="134"/>
      <c r="M28" s="134"/>
      <c r="N28" s="601">
        <f t="shared" si="0"/>
        <v>7487400</v>
      </c>
      <c r="O28" s="215">
        <f>N28/N27</f>
        <v>8.9428706148861947E-2</v>
      </c>
    </row>
    <row r="29" spans="1:15" ht="32" customHeight="1" thickBot="1" x14ac:dyDescent="0.4">
      <c r="A29" s="19" t="s">
        <v>34</v>
      </c>
      <c r="B29" s="600">
        <v>29997962</v>
      </c>
      <c r="C29" s="600">
        <f>43753962-B29</f>
        <v>13756000</v>
      </c>
      <c r="D29" s="600">
        <f>59933805-B29-C29</f>
        <v>16179843</v>
      </c>
      <c r="E29" s="600">
        <f>66563805-B29-C29-D29</f>
        <v>6630000</v>
      </c>
      <c r="F29" s="600">
        <f>73193805-B29-C29-D29-E29</f>
        <v>6630000</v>
      </c>
      <c r="G29" s="135"/>
      <c r="H29" s="135"/>
      <c r="I29" s="135"/>
      <c r="J29" s="135"/>
      <c r="K29" s="135"/>
      <c r="L29" s="135"/>
      <c r="M29" s="135"/>
      <c r="N29" s="602">
        <f t="shared" si="0"/>
        <v>73193805</v>
      </c>
      <c r="O29" s="216">
        <f>N29/N27</f>
        <v>0.8742189918078509</v>
      </c>
    </row>
    <row r="30" spans="1:15" s="21" customFormat="1" ht="16.5" customHeight="1" x14ac:dyDescent="0.3"/>
    <row r="31" spans="1:15" s="21" customFormat="1" ht="17.25" customHeight="1" x14ac:dyDescent="0.3"/>
    <row r="32" spans="1:15" ht="5.25" customHeight="1" thickBot="1" x14ac:dyDescent="0.4"/>
    <row r="33" spans="1:13" ht="48" customHeight="1" thickBot="1" x14ac:dyDescent="0.4">
      <c r="A33" s="415" t="s">
        <v>177</v>
      </c>
      <c r="B33" s="416"/>
      <c r="C33" s="416"/>
      <c r="D33" s="416"/>
      <c r="E33" s="416"/>
      <c r="F33" s="416"/>
      <c r="G33" s="416"/>
      <c r="H33" s="416"/>
      <c r="I33" s="417"/>
      <c r="J33" s="26"/>
    </row>
    <row r="34" spans="1:13" ht="50.25" customHeight="1" thickBot="1" x14ac:dyDescent="0.4">
      <c r="A34" s="30" t="s">
        <v>178</v>
      </c>
      <c r="B34" s="418" t="str">
        <f>+B12</f>
        <v>Implementar 3 estrategias que contribuyan al reconocimiento y garantía de los  derechos de las mujeres en sus diferencias y diversidad</v>
      </c>
      <c r="C34" s="419"/>
      <c r="D34" s="419"/>
      <c r="E34" s="419"/>
      <c r="F34" s="419"/>
      <c r="G34" s="419"/>
      <c r="H34" s="419"/>
      <c r="I34" s="420"/>
      <c r="J34" s="24"/>
      <c r="M34" s="116"/>
    </row>
    <row r="35" spans="1:13" ht="50.25" customHeight="1" thickBot="1" x14ac:dyDescent="0.4">
      <c r="A35" s="428" t="s">
        <v>38</v>
      </c>
      <c r="B35" s="72">
        <v>2024</v>
      </c>
      <c r="C35" s="72">
        <v>2025</v>
      </c>
      <c r="D35" s="72">
        <v>2026</v>
      </c>
      <c r="E35" s="72">
        <v>2027</v>
      </c>
      <c r="F35" s="72" t="s">
        <v>179</v>
      </c>
      <c r="G35" s="430" t="s">
        <v>40</v>
      </c>
      <c r="H35" s="431" t="s">
        <v>274</v>
      </c>
      <c r="I35" s="432"/>
      <c r="J35" s="24"/>
      <c r="M35" s="116"/>
    </row>
    <row r="36" spans="1:13" ht="50.25" customHeight="1" thickBot="1" x14ac:dyDescent="0.4">
      <c r="A36" s="429"/>
      <c r="B36" s="111">
        <v>3</v>
      </c>
      <c r="C36" s="111">
        <v>3</v>
      </c>
      <c r="D36" s="111">
        <v>3</v>
      </c>
      <c r="E36" s="111">
        <v>3</v>
      </c>
      <c r="F36" s="112">
        <v>3</v>
      </c>
      <c r="G36" s="430"/>
      <c r="H36" s="433"/>
      <c r="I36" s="434"/>
      <c r="J36" s="24"/>
      <c r="M36" s="116"/>
    </row>
    <row r="37" spans="1:13" ht="52.5" customHeight="1" thickBot="1" x14ac:dyDescent="0.4">
      <c r="A37" s="31" t="s">
        <v>42</v>
      </c>
      <c r="B37" s="421">
        <v>0.3</v>
      </c>
      <c r="C37" s="422"/>
      <c r="D37" s="425" t="s">
        <v>180</v>
      </c>
      <c r="E37" s="426"/>
      <c r="F37" s="426"/>
      <c r="G37" s="426"/>
      <c r="H37" s="426"/>
      <c r="I37" s="427"/>
    </row>
    <row r="38" spans="1:13" s="25" customFormat="1" ht="48" customHeight="1" x14ac:dyDescent="0.35">
      <c r="A38" s="435" t="s">
        <v>181</v>
      </c>
      <c r="B38" s="193" t="s">
        <v>182</v>
      </c>
      <c r="C38" s="193" t="s">
        <v>86</v>
      </c>
      <c r="D38" s="423" t="s">
        <v>88</v>
      </c>
      <c r="E38" s="423"/>
      <c r="F38" s="423" t="s">
        <v>90</v>
      </c>
      <c r="G38" s="423"/>
      <c r="H38" s="193" t="s">
        <v>92</v>
      </c>
      <c r="I38" s="194" t="s">
        <v>93</v>
      </c>
      <c r="M38" s="118"/>
    </row>
    <row r="39" spans="1:13" ht="409" customHeight="1" x14ac:dyDescent="0.35">
      <c r="A39" s="355"/>
      <c r="B39" s="195">
        <v>3</v>
      </c>
      <c r="C39" s="168">
        <v>3</v>
      </c>
      <c r="D39" s="328" t="s">
        <v>383</v>
      </c>
      <c r="E39" s="328"/>
      <c r="F39" s="328" t="s">
        <v>409</v>
      </c>
      <c r="G39" s="328"/>
      <c r="H39" s="114" t="s">
        <v>295</v>
      </c>
      <c r="I39" s="224" t="s">
        <v>294</v>
      </c>
      <c r="M39" s="116"/>
    </row>
    <row r="40" spans="1:13" s="25" customFormat="1" ht="54" customHeight="1" x14ac:dyDescent="0.35">
      <c r="A40" s="355" t="s">
        <v>183</v>
      </c>
      <c r="B40" s="197" t="s">
        <v>182</v>
      </c>
      <c r="C40" s="197" t="s">
        <v>86</v>
      </c>
      <c r="D40" s="354" t="s">
        <v>88</v>
      </c>
      <c r="E40" s="354"/>
      <c r="F40" s="354" t="s">
        <v>90</v>
      </c>
      <c r="G40" s="354"/>
      <c r="H40" s="197" t="s">
        <v>92</v>
      </c>
      <c r="I40" s="198" t="s">
        <v>93</v>
      </c>
    </row>
    <row r="41" spans="1:13" ht="407" customHeight="1" x14ac:dyDescent="0.35">
      <c r="A41" s="355"/>
      <c r="B41" s="195">
        <v>3</v>
      </c>
      <c r="C41" s="168">
        <v>3</v>
      </c>
      <c r="D41" s="330" t="s">
        <v>384</v>
      </c>
      <c r="E41" s="330"/>
      <c r="F41" s="328" t="s">
        <v>385</v>
      </c>
      <c r="G41" s="328"/>
      <c r="H41" s="114" t="s">
        <v>295</v>
      </c>
      <c r="I41" s="224" t="s">
        <v>294</v>
      </c>
    </row>
    <row r="42" spans="1:13" s="25" customFormat="1" ht="45" customHeight="1" x14ac:dyDescent="0.35">
      <c r="A42" s="355" t="s">
        <v>184</v>
      </c>
      <c r="B42" s="197" t="s">
        <v>182</v>
      </c>
      <c r="C42" s="197" t="s">
        <v>86</v>
      </c>
      <c r="D42" s="354" t="s">
        <v>88</v>
      </c>
      <c r="E42" s="354"/>
      <c r="F42" s="354" t="s">
        <v>90</v>
      </c>
      <c r="G42" s="354"/>
      <c r="H42" s="197" t="s">
        <v>92</v>
      </c>
      <c r="I42" s="198" t="s">
        <v>93</v>
      </c>
    </row>
    <row r="43" spans="1:13" ht="409" customHeight="1" x14ac:dyDescent="0.35">
      <c r="A43" s="355"/>
      <c r="B43" s="195">
        <v>3</v>
      </c>
      <c r="C43" s="238">
        <v>3</v>
      </c>
      <c r="D43" s="424" t="s">
        <v>408</v>
      </c>
      <c r="E43" s="424"/>
      <c r="F43" s="387" t="s">
        <v>421</v>
      </c>
      <c r="G43" s="436"/>
      <c r="H43" s="114" t="s">
        <v>295</v>
      </c>
      <c r="I43" s="224" t="s">
        <v>294</v>
      </c>
    </row>
    <row r="44" spans="1:13" s="25" customFormat="1" ht="44.25" customHeight="1" x14ac:dyDescent="0.35">
      <c r="A44" s="355" t="s">
        <v>185</v>
      </c>
      <c r="B44" s="197" t="s">
        <v>182</v>
      </c>
      <c r="C44" s="197" t="s">
        <v>86</v>
      </c>
      <c r="D44" s="354" t="s">
        <v>88</v>
      </c>
      <c r="E44" s="354"/>
      <c r="F44" s="354" t="s">
        <v>90</v>
      </c>
      <c r="G44" s="354"/>
      <c r="H44" s="197" t="s">
        <v>92</v>
      </c>
      <c r="I44" s="198" t="s">
        <v>93</v>
      </c>
    </row>
    <row r="45" spans="1:13" ht="409" customHeight="1" x14ac:dyDescent="0.35">
      <c r="A45" s="355"/>
      <c r="B45" s="195">
        <v>3</v>
      </c>
      <c r="C45" s="168">
        <v>3</v>
      </c>
      <c r="D45" s="356" t="s">
        <v>429</v>
      </c>
      <c r="E45" s="361"/>
      <c r="F45" s="356" t="s">
        <v>430</v>
      </c>
      <c r="G45" s="356"/>
      <c r="H45" s="114" t="s">
        <v>295</v>
      </c>
      <c r="I45" s="224" t="s">
        <v>294</v>
      </c>
    </row>
    <row r="46" spans="1:13" s="25" customFormat="1" ht="47.25" customHeight="1" x14ac:dyDescent="0.35">
      <c r="A46" s="355" t="s">
        <v>186</v>
      </c>
      <c r="B46" s="197" t="s">
        <v>182</v>
      </c>
      <c r="C46" s="197" t="s">
        <v>86</v>
      </c>
      <c r="D46" s="354" t="s">
        <v>88</v>
      </c>
      <c r="E46" s="354"/>
      <c r="F46" s="354" t="s">
        <v>90</v>
      </c>
      <c r="G46" s="354"/>
      <c r="H46" s="197" t="s">
        <v>92</v>
      </c>
      <c r="I46" s="198" t="s">
        <v>93</v>
      </c>
    </row>
    <row r="47" spans="1:13" ht="409.5" customHeight="1" x14ac:dyDescent="0.35">
      <c r="A47" s="355"/>
      <c r="B47" s="195">
        <v>3</v>
      </c>
      <c r="C47" s="168">
        <v>3</v>
      </c>
      <c r="D47" s="356" t="s">
        <v>512</v>
      </c>
      <c r="E47" s="357"/>
      <c r="F47" s="356" t="s">
        <v>513</v>
      </c>
      <c r="G47" s="357"/>
      <c r="H47" s="114" t="s">
        <v>295</v>
      </c>
      <c r="I47" s="224" t="s">
        <v>294</v>
      </c>
    </row>
    <row r="48" spans="1:13" s="25" customFormat="1" ht="52.5" customHeight="1" x14ac:dyDescent="0.35">
      <c r="A48" s="355" t="s">
        <v>187</v>
      </c>
      <c r="B48" s="197" t="s">
        <v>182</v>
      </c>
      <c r="C48" s="197" t="s">
        <v>86</v>
      </c>
      <c r="D48" s="354" t="s">
        <v>88</v>
      </c>
      <c r="E48" s="354"/>
      <c r="F48" s="354" t="s">
        <v>90</v>
      </c>
      <c r="G48" s="354"/>
      <c r="H48" s="197" t="s">
        <v>92</v>
      </c>
      <c r="I48" s="198" t="s">
        <v>93</v>
      </c>
    </row>
    <row r="49" spans="1:9" ht="120.75" customHeight="1" x14ac:dyDescent="0.35">
      <c r="A49" s="355"/>
      <c r="B49" s="195">
        <v>3</v>
      </c>
      <c r="C49" s="168"/>
      <c r="D49" s="360"/>
      <c r="E49" s="360"/>
      <c r="F49" s="360"/>
      <c r="G49" s="360"/>
      <c r="H49" s="168"/>
      <c r="I49" s="199"/>
    </row>
    <row r="50" spans="1:9" ht="35" customHeight="1" x14ac:dyDescent="0.35">
      <c r="A50" s="355" t="s">
        <v>188</v>
      </c>
      <c r="B50" s="197" t="s">
        <v>182</v>
      </c>
      <c r="C50" s="197" t="s">
        <v>86</v>
      </c>
      <c r="D50" s="354" t="s">
        <v>88</v>
      </c>
      <c r="E50" s="354"/>
      <c r="F50" s="354" t="s">
        <v>90</v>
      </c>
      <c r="G50" s="354"/>
      <c r="H50" s="197" t="s">
        <v>92</v>
      </c>
      <c r="I50" s="198" t="s">
        <v>93</v>
      </c>
    </row>
    <row r="51" spans="1:9" ht="120.75" customHeight="1" x14ac:dyDescent="0.35">
      <c r="A51" s="355"/>
      <c r="B51" s="195">
        <v>3</v>
      </c>
      <c r="C51" s="168"/>
      <c r="D51" s="360"/>
      <c r="E51" s="360"/>
      <c r="F51" s="360"/>
      <c r="G51" s="360"/>
      <c r="H51" s="168"/>
      <c r="I51" s="199"/>
    </row>
    <row r="52" spans="1:9" ht="35" customHeight="1" x14ac:dyDescent="0.35">
      <c r="A52" s="355" t="s">
        <v>189</v>
      </c>
      <c r="B52" s="197" t="s">
        <v>182</v>
      </c>
      <c r="C52" s="197" t="s">
        <v>86</v>
      </c>
      <c r="D52" s="354" t="s">
        <v>88</v>
      </c>
      <c r="E52" s="354"/>
      <c r="F52" s="354" t="s">
        <v>90</v>
      </c>
      <c r="G52" s="354"/>
      <c r="H52" s="197" t="s">
        <v>92</v>
      </c>
      <c r="I52" s="198" t="s">
        <v>93</v>
      </c>
    </row>
    <row r="53" spans="1:9" ht="120.75" customHeight="1" x14ac:dyDescent="0.35">
      <c r="A53" s="355"/>
      <c r="B53" s="195">
        <v>3</v>
      </c>
      <c r="C53" s="168"/>
      <c r="D53" s="360"/>
      <c r="E53" s="360"/>
      <c r="F53" s="360"/>
      <c r="G53" s="360"/>
      <c r="H53" s="168"/>
      <c r="I53" s="199"/>
    </row>
    <row r="54" spans="1:9" ht="35" customHeight="1" x14ac:dyDescent="0.35">
      <c r="A54" s="355" t="s">
        <v>190</v>
      </c>
      <c r="B54" s="197" t="s">
        <v>182</v>
      </c>
      <c r="C54" s="197" t="s">
        <v>86</v>
      </c>
      <c r="D54" s="354" t="s">
        <v>88</v>
      </c>
      <c r="E54" s="354"/>
      <c r="F54" s="354" t="s">
        <v>90</v>
      </c>
      <c r="G54" s="354"/>
      <c r="H54" s="197" t="s">
        <v>92</v>
      </c>
      <c r="I54" s="198" t="s">
        <v>93</v>
      </c>
    </row>
    <row r="55" spans="1:9" ht="120.75" customHeight="1" x14ac:dyDescent="0.35">
      <c r="A55" s="355"/>
      <c r="B55" s="195">
        <v>3</v>
      </c>
      <c r="C55" s="168"/>
      <c r="D55" s="360"/>
      <c r="E55" s="360"/>
      <c r="F55" s="360"/>
      <c r="G55" s="360"/>
      <c r="H55" s="168"/>
      <c r="I55" s="199"/>
    </row>
    <row r="56" spans="1:9" ht="35" customHeight="1" x14ac:dyDescent="0.35">
      <c r="A56" s="355" t="s">
        <v>191</v>
      </c>
      <c r="B56" s="197" t="s">
        <v>182</v>
      </c>
      <c r="C56" s="197" t="s">
        <v>86</v>
      </c>
      <c r="D56" s="354" t="s">
        <v>88</v>
      </c>
      <c r="E56" s="354"/>
      <c r="F56" s="354" t="s">
        <v>90</v>
      </c>
      <c r="G56" s="354"/>
      <c r="H56" s="197" t="s">
        <v>92</v>
      </c>
      <c r="I56" s="198" t="s">
        <v>93</v>
      </c>
    </row>
    <row r="57" spans="1:9" ht="120.75" customHeight="1" x14ac:dyDescent="0.35">
      <c r="A57" s="355"/>
      <c r="B57" s="195">
        <v>3</v>
      </c>
      <c r="C57" s="168"/>
      <c r="D57" s="360"/>
      <c r="E57" s="360"/>
      <c r="F57" s="360"/>
      <c r="G57" s="360"/>
      <c r="H57" s="168"/>
      <c r="I57" s="199"/>
    </row>
    <row r="58" spans="1:9" ht="35" customHeight="1" x14ac:dyDescent="0.35">
      <c r="A58" s="355" t="s">
        <v>192</v>
      </c>
      <c r="B58" s="197" t="s">
        <v>182</v>
      </c>
      <c r="C58" s="197" t="s">
        <v>86</v>
      </c>
      <c r="D58" s="354" t="s">
        <v>88</v>
      </c>
      <c r="E58" s="354"/>
      <c r="F58" s="354" t="s">
        <v>90</v>
      </c>
      <c r="G58" s="354"/>
      <c r="H58" s="197" t="s">
        <v>92</v>
      </c>
      <c r="I58" s="198" t="s">
        <v>93</v>
      </c>
    </row>
    <row r="59" spans="1:9" ht="120.75" customHeight="1" x14ac:dyDescent="0.35">
      <c r="A59" s="355"/>
      <c r="B59" s="195">
        <v>3</v>
      </c>
      <c r="C59" s="168"/>
      <c r="D59" s="360"/>
      <c r="E59" s="360"/>
      <c r="F59" s="360"/>
      <c r="G59" s="360"/>
      <c r="H59" s="168"/>
      <c r="I59" s="199"/>
    </row>
    <row r="60" spans="1:9" ht="35" customHeight="1" x14ac:dyDescent="0.35">
      <c r="A60" s="355" t="s">
        <v>193</v>
      </c>
      <c r="B60" s="197" t="s">
        <v>182</v>
      </c>
      <c r="C60" s="197" t="s">
        <v>86</v>
      </c>
      <c r="D60" s="354" t="s">
        <v>88</v>
      </c>
      <c r="E60" s="354"/>
      <c r="F60" s="354" t="s">
        <v>90</v>
      </c>
      <c r="G60" s="354"/>
      <c r="H60" s="197" t="s">
        <v>92</v>
      </c>
      <c r="I60" s="198" t="s">
        <v>93</v>
      </c>
    </row>
    <row r="61" spans="1:9" ht="120.75" customHeight="1" thickBot="1" x14ac:dyDescent="0.4">
      <c r="A61" s="437"/>
      <c r="B61" s="200">
        <v>3</v>
      </c>
      <c r="C61" s="201"/>
      <c r="D61" s="438"/>
      <c r="E61" s="438"/>
      <c r="F61" s="438"/>
      <c r="G61" s="438"/>
      <c r="H61" s="201"/>
      <c r="I61" s="202"/>
    </row>
    <row r="62" spans="1:9" x14ac:dyDescent="0.35">
      <c r="B62" s="113"/>
    </row>
    <row r="64" spans="1:9" s="24" customFormat="1" ht="30" customHeight="1" x14ac:dyDescent="0.35">
      <c r="A64" s="1"/>
      <c r="B64" s="1"/>
      <c r="C64" s="1"/>
      <c r="D64" s="1"/>
      <c r="E64" s="1"/>
      <c r="F64" s="1"/>
      <c r="G64" s="1"/>
      <c r="H64" s="1"/>
      <c r="I64" s="1"/>
    </row>
    <row r="65" spans="1:9" ht="34.5" customHeight="1" x14ac:dyDescent="0.35">
      <c r="A65" s="384" t="s">
        <v>56</v>
      </c>
      <c r="B65" s="384"/>
      <c r="C65" s="384"/>
      <c r="D65" s="384"/>
      <c r="E65" s="384"/>
      <c r="F65" s="384"/>
      <c r="G65" s="384"/>
      <c r="H65" s="384"/>
      <c r="I65" s="384"/>
    </row>
    <row r="66" spans="1:9" ht="172" customHeight="1" x14ac:dyDescent="0.35">
      <c r="A66" s="32" t="s">
        <v>57</v>
      </c>
      <c r="B66" s="385" t="s">
        <v>279</v>
      </c>
      <c r="C66" s="386"/>
      <c r="D66" s="385" t="s">
        <v>293</v>
      </c>
      <c r="E66" s="386"/>
      <c r="F66" s="385" t="s">
        <v>422</v>
      </c>
      <c r="G66" s="386"/>
      <c r="H66" s="385" t="s">
        <v>292</v>
      </c>
      <c r="I66" s="386"/>
    </row>
    <row r="67" spans="1:9" ht="45.75" customHeight="1" x14ac:dyDescent="0.35">
      <c r="A67" s="32" t="s">
        <v>194</v>
      </c>
      <c r="B67" s="358">
        <v>0.1</v>
      </c>
      <c r="C67" s="359"/>
      <c r="D67" s="358">
        <v>0.05</v>
      </c>
      <c r="E67" s="359"/>
      <c r="F67" s="358">
        <v>0.05</v>
      </c>
      <c r="G67" s="359"/>
      <c r="H67" s="358">
        <v>0.1</v>
      </c>
      <c r="I67" s="359"/>
    </row>
    <row r="68" spans="1:9" ht="30" customHeight="1" x14ac:dyDescent="0.35">
      <c r="A68" s="362" t="s">
        <v>156</v>
      </c>
      <c r="B68" s="74" t="s">
        <v>84</v>
      </c>
      <c r="C68" s="74" t="s">
        <v>86</v>
      </c>
      <c r="D68" s="74" t="s">
        <v>84</v>
      </c>
      <c r="E68" s="74" t="s">
        <v>86</v>
      </c>
      <c r="F68" s="74" t="s">
        <v>84</v>
      </c>
      <c r="G68" s="74" t="s">
        <v>86</v>
      </c>
      <c r="H68" s="74" t="s">
        <v>84</v>
      </c>
      <c r="I68" s="74" t="s">
        <v>86</v>
      </c>
    </row>
    <row r="69" spans="1:9" ht="30" customHeight="1" x14ac:dyDescent="0.35">
      <c r="A69" s="363"/>
      <c r="B69" s="34">
        <v>0.02</v>
      </c>
      <c r="C69" s="34">
        <v>0.02</v>
      </c>
      <c r="D69" s="34">
        <v>0.02</v>
      </c>
      <c r="E69" s="34">
        <v>0.02</v>
      </c>
      <c r="F69" s="34">
        <v>0.02</v>
      </c>
      <c r="G69" s="34">
        <v>0.02</v>
      </c>
      <c r="H69" s="38">
        <v>0</v>
      </c>
      <c r="I69" s="34">
        <v>0</v>
      </c>
    </row>
    <row r="70" spans="1:9" ht="336" customHeight="1" x14ac:dyDescent="0.35">
      <c r="A70" s="32" t="s">
        <v>195</v>
      </c>
      <c r="B70" s="387" t="s">
        <v>303</v>
      </c>
      <c r="C70" s="388"/>
      <c r="D70" s="366" t="s">
        <v>363</v>
      </c>
      <c r="E70" s="367"/>
      <c r="F70" s="387" t="s">
        <v>365</v>
      </c>
      <c r="G70" s="388"/>
      <c r="H70" s="366" t="s">
        <v>305</v>
      </c>
      <c r="I70" s="367"/>
    </row>
    <row r="71" spans="1:9" ht="94" customHeight="1" x14ac:dyDescent="0.35">
      <c r="A71" s="32" t="s">
        <v>196</v>
      </c>
      <c r="B71" s="377" t="s">
        <v>325</v>
      </c>
      <c r="C71" s="380"/>
      <c r="D71" s="377" t="s">
        <v>326</v>
      </c>
      <c r="E71" s="365"/>
      <c r="F71" s="364" t="s">
        <v>304</v>
      </c>
      <c r="G71" s="365"/>
      <c r="H71" s="373"/>
      <c r="I71" s="370"/>
    </row>
    <row r="72" spans="1:9" ht="30.75" customHeight="1" x14ac:dyDescent="0.35">
      <c r="A72" s="362" t="s">
        <v>157</v>
      </c>
      <c r="B72" s="74" t="s">
        <v>84</v>
      </c>
      <c r="C72" s="74" t="s">
        <v>86</v>
      </c>
      <c r="D72" s="74" t="s">
        <v>84</v>
      </c>
      <c r="E72" s="74" t="s">
        <v>86</v>
      </c>
      <c r="F72" s="74" t="s">
        <v>84</v>
      </c>
      <c r="G72" s="74" t="s">
        <v>86</v>
      </c>
      <c r="H72" s="74" t="s">
        <v>84</v>
      </c>
      <c r="I72" s="74" t="s">
        <v>86</v>
      </c>
    </row>
    <row r="73" spans="1:9" ht="30.75" customHeight="1" x14ac:dyDescent="0.35">
      <c r="A73" s="363"/>
      <c r="B73" s="34">
        <v>0.03</v>
      </c>
      <c r="C73" s="34">
        <v>0.03</v>
      </c>
      <c r="D73" s="34">
        <v>0.03</v>
      </c>
      <c r="E73" s="34">
        <v>0.03</v>
      </c>
      <c r="F73" s="34">
        <v>0.03</v>
      </c>
      <c r="G73" s="34">
        <v>0.03</v>
      </c>
      <c r="H73" s="38">
        <v>0.05</v>
      </c>
      <c r="I73" s="35">
        <v>0.05</v>
      </c>
    </row>
    <row r="74" spans="1:9" ht="409" customHeight="1" x14ac:dyDescent="0.35">
      <c r="A74" s="32" t="s">
        <v>195</v>
      </c>
      <c r="B74" s="366" t="s">
        <v>332</v>
      </c>
      <c r="C74" s="367"/>
      <c r="D74" s="366" t="s">
        <v>364</v>
      </c>
      <c r="E74" s="367"/>
      <c r="F74" s="366" t="s">
        <v>380</v>
      </c>
      <c r="G74" s="367"/>
      <c r="H74" s="368" t="s">
        <v>333</v>
      </c>
      <c r="I74" s="369"/>
    </row>
    <row r="75" spans="1:9" ht="58" customHeight="1" x14ac:dyDescent="0.35">
      <c r="A75" s="32" t="s">
        <v>196</v>
      </c>
      <c r="B75" s="364" t="s">
        <v>348</v>
      </c>
      <c r="C75" s="365"/>
      <c r="D75" s="364" t="s">
        <v>349</v>
      </c>
      <c r="E75" s="365"/>
      <c r="F75" s="364" t="s">
        <v>350</v>
      </c>
      <c r="G75" s="365"/>
      <c r="H75" s="364" t="s">
        <v>351</v>
      </c>
      <c r="I75" s="370"/>
    </row>
    <row r="76" spans="1:9" ht="30.75" customHeight="1" x14ac:dyDescent="0.35">
      <c r="A76" s="362" t="s">
        <v>158</v>
      </c>
      <c r="B76" s="74" t="s">
        <v>84</v>
      </c>
      <c r="C76" s="74" t="s">
        <v>86</v>
      </c>
      <c r="D76" s="74" t="s">
        <v>84</v>
      </c>
      <c r="E76" s="74" t="s">
        <v>86</v>
      </c>
      <c r="F76" s="74" t="s">
        <v>84</v>
      </c>
      <c r="G76" s="74" t="s">
        <v>86</v>
      </c>
      <c r="H76" s="74" t="s">
        <v>84</v>
      </c>
      <c r="I76" s="74" t="s">
        <v>86</v>
      </c>
    </row>
    <row r="77" spans="1:9" ht="30.75" customHeight="1" x14ac:dyDescent="0.35">
      <c r="A77" s="363"/>
      <c r="B77" s="34">
        <v>0.1</v>
      </c>
      <c r="C77" s="34">
        <v>0.1</v>
      </c>
      <c r="D77" s="34">
        <v>0.1</v>
      </c>
      <c r="E77" s="34">
        <v>0.1</v>
      </c>
      <c r="F77" s="34">
        <v>0.1</v>
      </c>
      <c r="G77" s="34">
        <v>0.1</v>
      </c>
      <c r="H77" s="34">
        <v>0.1</v>
      </c>
      <c r="I77" s="34">
        <v>0.1</v>
      </c>
    </row>
    <row r="78" spans="1:9" ht="409" customHeight="1" x14ac:dyDescent="0.35">
      <c r="A78" s="32" t="s">
        <v>195</v>
      </c>
      <c r="B78" s="371" t="s">
        <v>378</v>
      </c>
      <c r="C78" s="372"/>
      <c r="D78" s="371" t="s">
        <v>379</v>
      </c>
      <c r="E78" s="372"/>
      <c r="F78" s="371" t="s">
        <v>381</v>
      </c>
      <c r="G78" s="372"/>
      <c r="H78" s="371" t="s">
        <v>382</v>
      </c>
      <c r="I78" s="372"/>
    </row>
    <row r="79" spans="1:9" s="187" customFormat="1" ht="51" customHeight="1" x14ac:dyDescent="0.35">
      <c r="A79" s="32" t="s">
        <v>196</v>
      </c>
      <c r="B79" s="364" t="s">
        <v>396</v>
      </c>
      <c r="C79" s="365"/>
      <c r="D79" s="364" t="s">
        <v>397</v>
      </c>
      <c r="E79" s="365"/>
      <c r="F79" s="364" t="s">
        <v>398</v>
      </c>
      <c r="G79" s="365"/>
      <c r="H79" s="377" t="s">
        <v>412</v>
      </c>
      <c r="I79" s="365"/>
    </row>
    <row r="80" spans="1:9" ht="30.75" customHeight="1" x14ac:dyDescent="0.35">
      <c r="A80" s="362" t="s">
        <v>159</v>
      </c>
      <c r="B80" s="74" t="s">
        <v>84</v>
      </c>
      <c r="C80" s="74" t="s">
        <v>86</v>
      </c>
      <c r="D80" s="74" t="s">
        <v>84</v>
      </c>
      <c r="E80" s="74" t="s">
        <v>86</v>
      </c>
      <c r="F80" s="74" t="s">
        <v>84</v>
      </c>
      <c r="G80" s="74" t="s">
        <v>86</v>
      </c>
      <c r="H80" s="74" t="s">
        <v>84</v>
      </c>
      <c r="I80" s="74" t="s">
        <v>86</v>
      </c>
    </row>
    <row r="81" spans="1:9" ht="30.75" customHeight="1" x14ac:dyDescent="0.35">
      <c r="A81" s="363"/>
      <c r="B81" s="34">
        <v>0.1</v>
      </c>
      <c r="C81" s="34">
        <v>0.1</v>
      </c>
      <c r="D81" s="34">
        <v>0.1</v>
      </c>
      <c r="E81" s="34">
        <v>0.1</v>
      </c>
      <c r="F81" s="34">
        <v>0.1</v>
      </c>
      <c r="G81" s="34">
        <v>0.1</v>
      </c>
      <c r="H81" s="34">
        <v>0.1</v>
      </c>
      <c r="I81" s="34">
        <v>0.1</v>
      </c>
    </row>
    <row r="82" spans="1:9" ht="409" customHeight="1" x14ac:dyDescent="0.35">
      <c r="A82" s="32" t="s">
        <v>195</v>
      </c>
      <c r="B82" s="440" t="s">
        <v>426</v>
      </c>
      <c r="C82" s="441"/>
      <c r="D82" s="440" t="s">
        <v>424</v>
      </c>
      <c r="E82" s="441"/>
      <c r="F82" s="440" t="s">
        <v>425</v>
      </c>
      <c r="G82" s="441"/>
      <c r="H82" s="440" t="s">
        <v>452</v>
      </c>
      <c r="I82" s="441"/>
    </row>
    <row r="83" spans="1:9" ht="81" customHeight="1" x14ac:dyDescent="0.35">
      <c r="A83" s="32" t="s">
        <v>196</v>
      </c>
      <c r="B83" s="377" t="s">
        <v>451</v>
      </c>
      <c r="C83" s="365"/>
      <c r="D83" s="364" t="s">
        <v>427</v>
      </c>
      <c r="E83" s="365"/>
      <c r="F83" s="364" t="s">
        <v>428</v>
      </c>
      <c r="G83" s="365"/>
      <c r="H83" s="377" t="s">
        <v>453</v>
      </c>
      <c r="I83" s="365"/>
    </row>
    <row r="84" spans="1:9" ht="30" customHeight="1" x14ac:dyDescent="0.35">
      <c r="A84" s="362" t="s">
        <v>161</v>
      </c>
      <c r="B84" s="74" t="s">
        <v>84</v>
      </c>
      <c r="C84" s="74" t="s">
        <v>86</v>
      </c>
      <c r="D84" s="74" t="s">
        <v>84</v>
      </c>
      <c r="E84" s="74" t="s">
        <v>86</v>
      </c>
      <c r="F84" s="74" t="s">
        <v>84</v>
      </c>
      <c r="G84" s="74" t="s">
        <v>86</v>
      </c>
      <c r="H84" s="74" t="s">
        <v>84</v>
      </c>
      <c r="I84" s="74" t="s">
        <v>86</v>
      </c>
    </row>
    <row r="85" spans="1:9" ht="30" customHeight="1" x14ac:dyDescent="0.35">
      <c r="A85" s="363"/>
      <c r="B85" s="34">
        <v>0.1</v>
      </c>
      <c r="C85" s="34">
        <v>0.1</v>
      </c>
      <c r="D85" s="34">
        <v>0.1</v>
      </c>
      <c r="E85" s="34">
        <v>0.1</v>
      </c>
      <c r="F85" s="34">
        <v>0.1</v>
      </c>
      <c r="G85" s="34">
        <v>0.1</v>
      </c>
      <c r="H85" s="34">
        <v>0.1</v>
      </c>
      <c r="I85" s="34">
        <v>0.1</v>
      </c>
    </row>
    <row r="86" spans="1:9" ht="408" customHeight="1" x14ac:dyDescent="0.35">
      <c r="A86" s="32" t="s">
        <v>195</v>
      </c>
      <c r="B86" s="378" t="s">
        <v>511</v>
      </c>
      <c r="C86" s="379"/>
      <c r="D86" s="378" t="s">
        <v>466</v>
      </c>
      <c r="E86" s="379"/>
      <c r="F86" s="378" t="s">
        <v>467</v>
      </c>
      <c r="G86" s="379"/>
      <c r="H86" s="378" t="s">
        <v>468</v>
      </c>
      <c r="I86" s="379"/>
    </row>
    <row r="87" spans="1:9" s="187" customFormat="1" ht="80.25" customHeight="1" x14ac:dyDescent="0.35">
      <c r="A87" s="32" t="s">
        <v>196</v>
      </c>
      <c r="B87" s="364" t="s">
        <v>494</v>
      </c>
      <c r="C87" s="365"/>
      <c r="D87" s="364" t="s">
        <v>495</v>
      </c>
      <c r="E87" s="365"/>
      <c r="F87" s="364" t="s">
        <v>496</v>
      </c>
      <c r="G87" s="365"/>
      <c r="H87" s="364" t="s">
        <v>497</v>
      </c>
      <c r="I87" s="365"/>
    </row>
    <row r="88" spans="1:9" ht="29.25" customHeight="1" x14ac:dyDescent="0.35">
      <c r="A88" s="362" t="s">
        <v>162</v>
      </c>
      <c r="B88" s="74" t="s">
        <v>84</v>
      </c>
      <c r="C88" s="74" t="s">
        <v>86</v>
      </c>
      <c r="D88" s="74" t="s">
        <v>84</v>
      </c>
      <c r="E88" s="74" t="s">
        <v>86</v>
      </c>
      <c r="F88" s="74" t="s">
        <v>84</v>
      </c>
      <c r="G88" s="74" t="s">
        <v>86</v>
      </c>
      <c r="H88" s="74" t="s">
        <v>84</v>
      </c>
      <c r="I88" s="74" t="s">
        <v>86</v>
      </c>
    </row>
    <row r="89" spans="1:9" ht="29.25" customHeight="1" x14ac:dyDescent="0.35">
      <c r="A89" s="363"/>
      <c r="B89" s="34">
        <v>0.1</v>
      </c>
      <c r="C89" s="36"/>
      <c r="D89" s="34">
        <v>0.1</v>
      </c>
      <c r="E89" s="36"/>
      <c r="F89" s="34">
        <v>0.1</v>
      </c>
      <c r="G89" s="36"/>
      <c r="H89" s="34">
        <v>0.1</v>
      </c>
      <c r="I89" s="36"/>
    </row>
    <row r="90" spans="1:9" ht="80.25" customHeight="1" x14ac:dyDescent="0.35">
      <c r="A90" s="32" t="s">
        <v>195</v>
      </c>
      <c r="B90" s="376"/>
      <c r="C90" s="376"/>
      <c r="D90" s="376"/>
      <c r="E90" s="376"/>
      <c r="F90" s="376"/>
      <c r="G90" s="376"/>
      <c r="H90" s="376"/>
      <c r="I90" s="376"/>
    </row>
    <row r="91" spans="1:9" ht="80.25" customHeight="1" x14ac:dyDescent="0.35">
      <c r="A91" s="32" t="s">
        <v>196</v>
      </c>
      <c r="B91" s="374"/>
      <c r="C91" s="375"/>
      <c r="D91" s="374"/>
      <c r="E91" s="375"/>
      <c r="F91" s="374"/>
      <c r="G91" s="375"/>
      <c r="H91" s="374"/>
      <c r="I91" s="375"/>
    </row>
    <row r="92" spans="1:9" ht="25" customHeight="1" x14ac:dyDescent="0.35">
      <c r="A92" s="362" t="s">
        <v>163</v>
      </c>
      <c r="B92" s="74" t="s">
        <v>84</v>
      </c>
      <c r="C92" s="74" t="s">
        <v>86</v>
      </c>
      <c r="D92" s="74" t="s">
        <v>84</v>
      </c>
      <c r="E92" s="74" t="s">
        <v>86</v>
      </c>
      <c r="F92" s="74" t="s">
        <v>84</v>
      </c>
      <c r="G92" s="74" t="s">
        <v>86</v>
      </c>
      <c r="H92" s="74" t="s">
        <v>84</v>
      </c>
      <c r="I92" s="74" t="s">
        <v>86</v>
      </c>
    </row>
    <row r="93" spans="1:9" ht="25" customHeight="1" x14ac:dyDescent="0.35">
      <c r="A93" s="363"/>
      <c r="B93" s="34">
        <v>0.15</v>
      </c>
      <c r="C93" s="36"/>
      <c r="D93" s="34">
        <v>0.15</v>
      </c>
      <c r="E93" s="36"/>
      <c r="F93" s="34">
        <v>0.15</v>
      </c>
      <c r="G93" s="36"/>
      <c r="H93" s="34">
        <v>0.15</v>
      </c>
      <c r="I93" s="36"/>
    </row>
    <row r="94" spans="1:9" ht="80.25" customHeight="1" x14ac:dyDescent="0.35">
      <c r="A94" s="32" t="s">
        <v>195</v>
      </c>
      <c r="B94" s="376"/>
      <c r="C94" s="376"/>
      <c r="D94" s="376"/>
      <c r="E94" s="376"/>
      <c r="F94" s="376"/>
      <c r="G94" s="376"/>
      <c r="H94" s="376"/>
      <c r="I94" s="376"/>
    </row>
    <row r="95" spans="1:9" ht="80.25" customHeight="1" x14ac:dyDescent="0.35">
      <c r="A95" s="32" t="s">
        <v>196</v>
      </c>
      <c r="B95" s="374"/>
      <c r="C95" s="375"/>
      <c r="D95" s="374"/>
      <c r="E95" s="375"/>
      <c r="F95" s="374"/>
      <c r="G95" s="375"/>
      <c r="H95" s="374"/>
      <c r="I95" s="375"/>
    </row>
    <row r="96" spans="1:9" ht="25" customHeight="1" x14ac:dyDescent="0.35">
      <c r="A96" s="362" t="s">
        <v>164</v>
      </c>
      <c r="B96" s="74" t="s">
        <v>84</v>
      </c>
      <c r="C96" s="74" t="s">
        <v>86</v>
      </c>
      <c r="D96" s="74" t="s">
        <v>84</v>
      </c>
      <c r="E96" s="74" t="s">
        <v>86</v>
      </c>
      <c r="F96" s="74" t="s">
        <v>84</v>
      </c>
      <c r="G96" s="74" t="s">
        <v>86</v>
      </c>
      <c r="H96" s="74" t="s">
        <v>84</v>
      </c>
      <c r="I96" s="74" t="s">
        <v>86</v>
      </c>
    </row>
    <row r="97" spans="1:9" ht="25" customHeight="1" x14ac:dyDescent="0.35">
      <c r="A97" s="363"/>
      <c r="B97" s="34">
        <v>0.15</v>
      </c>
      <c r="C97" s="36"/>
      <c r="D97" s="34">
        <v>0.15</v>
      </c>
      <c r="E97" s="36"/>
      <c r="F97" s="34">
        <v>0.15</v>
      </c>
      <c r="G97" s="36"/>
      <c r="H97" s="34">
        <v>0.15</v>
      </c>
      <c r="I97" s="36"/>
    </row>
    <row r="98" spans="1:9" ht="80.25" customHeight="1" x14ac:dyDescent="0.35">
      <c r="A98" s="32" t="s">
        <v>195</v>
      </c>
      <c r="B98" s="376"/>
      <c r="C98" s="376"/>
      <c r="D98" s="376"/>
      <c r="E98" s="376"/>
      <c r="F98" s="376"/>
      <c r="G98" s="376"/>
      <c r="H98" s="376"/>
      <c r="I98" s="376"/>
    </row>
    <row r="99" spans="1:9" ht="80.25" customHeight="1" x14ac:dyDescent="0.35">
      <c r="A99" s="32" t="s">
        <v>196</v>
      </c>
      <c r="B99" s="374"/>
      <c r="C99" s="375"/>
      <c r="D99" s="374"/>
      <c r="E99" s="375"/>
      <c r="F99" s="374"/>
      <c r="G99" s="375"/>
      <c r="H99" s="374"/>
      <c r="I99" s="375"/>
    </row>
    <row r="100" spans="1:9" ht="25" customHeight="1" x14ac:dyDescent="0.35">
      <c r="A100" s="362" t="s">
        <v>166</v>
      </c>
      <c r="B100" s="74" t="s">
        <v>84</v>
      </c>
      <c r="C100" s="74" t="s">
        <v>86</v>
      </c>
      <c r="D100" s="74" t="s">
        <v>84</v>
      </c>
      <c r="E100" s="74" t="s">
        <v>86</v>
      </c>
      <c r="F100" s="74" t="s">
        <v>84</v>
      </c>
      <c r="G100" s="74" t="s">
        <v>86</v>
      </c>
      <c r="H100" s="74" t="s">
        <v>84</v>
      </c>
      <c r="I100" s="74" t="s">
        <v>86</v>
      </c>
    </row>
    <row r="101" spans="1:9" ht="25" customHeight="1" x14ac:dyDescent="0.35">
      <c r="A101" s="363"/>
      <c r="B101" s="34">
        <v>0.1</v>
      </c>
      <c r="C101" s="36"/>
      <c r="D101" s="34">
        <v>0.1</v>
      </c>
      <c r="E101" s="36"/>
      <c r="F101" s="34">
        <v>0.1</v>
      </c>
      <c r="G101" s="36"/>
      <c r="H101" s="34">
        <v>0.1</v>
      </c>
      <c r="I101" s="36"/>
    </row>
    <row r="102" spans="1:9" ht="80.25" customHeight="1" x14ac:dyDescent="0.35">
      <c r="A102" s="32" t="s">
        <v>195</v>
      </c>
      <c r="B102" s="376"/>
      <c r="C102" s="376"/>
      <c r="D102" s="376"/>
      <c r="E102" s="376"/>
      <c r="F102" s="376"/>
      <c r="G102" s="376"/>
      <c r="H102" s="376"/>
      <c r="I102" s="376"/>
    </row>
    <row r="103" spans="1:9" ht="80.25" customHeight="1" x14ac:dyDescent="0.35">
      <c r="A103" s="32" t="s">
        <v>196</v>
      </c>
      <c r="B103" s="374"/>
      <c r="C103" s="375"/>
      <c r="D103" s="374"/>
      <c r="E103" s="375"/>
      <c r="F103" s="374"/>
      <c r="G103" s="375"/>
      <c r="H103" s="374"/>
      <c r="I103" s="375"/>
    </row>
    <row r="104" spans="1:9" ht="25" customHeight="1" x14ac:dyDescent="0.35">
      <c r="A104" s="362" t="s">
        <v>167</v>
      </c>
      <c r="B104" s="74" t="s">
        <v>84</v>
      </c>
      <c r="C104" s="74" t="s">
        <v>86</v>
      </c>
      <c r="D104" s="74" t="s">
        <v>84</v>
      </c>
      <c r="E104" s="74" t="s">
        <v>86</v>
      </c>
      <c r="F104" s="74" t="s">
        <v>84</v>
      </c>
      <c r="G104" s="74" t="s">
        <v>86</v>
      </c>
      <c r="H104" s="74" t="s">
        <v>84</v>
      </c>
      <c r="I104" s="74" t="s">
        <v>86</v>
      </c>
    </row>
    <row r="105" spans="1:9" ht="25" customHeight="1" x14ac:dyDescent="0.35">
      <c r="A105" s="363"/>
      <c r="B105" s="34">
        <v>0.1</v>
      </c>
      <c r="C105" s="36"/>
      <c r="D105" s="34">
        <v>0.1</v>
      </c>
      <c r="E105" s="36"/>
      <c r="F105" s="34">
        <v>0.1</v>
      </c>
      <c r="G105" s="36"/>
      <c r="H105" s="34">
        <v>0.1</v>
      </c>
      <c r="I105" s="36"/>
    </row>
    <row r="106" spans="1:9" ht="80.25" customHeight="1" x14ac:dyDescent="0.35">
      <c r="A106" s="32" t="s">
        <v>195</v>
      </c>
      <c r="B106" s="376"/>
      <c r="C106" s="376"/>
      <c r="D106" s="376"/>
      <c r="E106" s="376"/>
      <c r="F106" s="376"/>
      <c r="G106" s="376"/>
      <c r="H106" s="376"/>
      <c r="I106" s="376"/>
    </row>
    <row r="107" spans="1:9" ht="80.25" customHeight="1" x14ac:dyDescent="0.35">
      <c r="A107" s="32" t="s">
        <v>196</v>
      </c>
      <c r="B107" s="374"/>
      <c r="C107" s="375"/>
      <c r="D107" s="374"/>
      <c r="E107" s="375"/>
      <c r="F107" s="374"/>
      <c r="G107" s="375"/>
      <c r="H107" s="374"/>
      <c r="I107" s="375"/>
    </row>
    <row r="108" spans="1:9" ht="25" customHeight="1" x14ac:dyDescent="0.35">
      <c r="A108" s="362" t="s">
        <v>168</v>
      </c>
      <c r="B108" s="74" t="s">
        <v>84</v>
      </c>
      <c r="C108" s="74" t="s">
        <v>86</v>
      </c>
      <c r="D108" s="74" t="s">
        <v>84</v>
      </c>
      <c r="E108" s="74" t="s">
        <v>86</v>
      </c>
      <c r="F108" s="74" t="s">
        <v>84</v>
      </c>
      <c r="G108" s="74" t="s">
        <v>86</v>
      </c>
      <c r="H108" s="74" t="s">
        <v>84</v>
      </c>
      <c r="I108" s="74" t="s">
        <v>86</v>
      </c>
    </row>
    <row r="109" spans="1:9" ht="25" customHeight="1" x14ac:dyDescent="0.35">
      <c r="A109" s="363"/>
      <c r="B109" s="34">
        <v>0.03</v>
      </c>
      <c r="C109" s="36"/>
      <c r="D109" s="34">
        <v>0.03</v>
      </c>
      <c r="E109" s="36"/>
      <c r="F109" s="34">
        <v>0.03</v>
      </c>
      <c r="G109" s="36"/>
      <c r="H109" s="34">
        <v>0.03</v>
      </c>
      <c r="I109" s="36"/>
    </row>
    <row r="110" spans="1:9" ht="80.25" customHeight="1" x14ac:dyDescent="0.35">
      <c r="A110" s="32" t="s">
        <v>195</v>
      </c>
      <c r="B110" s="376"/>
      <c r="C110" s="376"/>
      <c r="D110" s="376"/>
      <c r="E110" s="376"/>
      <c r="F110" s="376"/>
      <c r="G110" s="376"/>
      <c r="H110" s="376"/>
      <c r="I110" s="376"/>
    </row>
    <row r="111" spans="1:9" ht="80.25" customHeight="1" x14ac:dyDescent="0.35">
      <c r="A111" s="32" t="s">
        <v>196</v>
      </c>
      <c r="B111" s="374"/>
      <c r="C111" s="375"/>
      <c r="D111" s="374"/>
      <c r="E111" s="375"/>
      <c r="F111" s="374"/>
      <c r="G111" s="375"/>
      <c r="H111" s="374"/>
      <c r="I111" s="375"/>
    </row>
    <row r="112" spans="1:9" ht="25" customHeight="1" x14ac:dyDescent="0.35">
      <c r="A112" s="362" t="s">
        <v>169</v>
      </c>
      <c r="B112" s="74" t="s">
        <v>84</v>
      </c>
      <c r="C112" s="74" t="s">
        <v>86</v>
      </c>
      <c r="D112" s="74" t="s">
        <v>84</v>
      </c>
      <c r="E112" s="74" t="s">
        <v>86</v>
      </c>
      <c r="F112" s="74" t="s">
        <v>84</v>
      </c>
      <c r="G112" s="74" t="s">
        <v>86</v>
      </c>
      <c r="H112" s="74" t="s">
        <v>84</v>
      </c>
      <c r="I112" s="74" t="s">
        <v>86</v>
      </c>
    </row>
    <row r="113" spans="1:9" ht="25" customHeight="1" x14ac:dyDescent="0.35">
      <c r="A113" s="363"/>
      <c r="B113" s="34">
        <v>0.02</v>
      </c>
      <c r="C113" s="109"/>
      <c r="D113" s="34">
        <v>0.02</v>
      </c>
      <c r="E113" s="109"/>
      <c r="F113" s="34">
        <v>0.02</v>
      </c>
      <c r="G113" s="109"/>
      <c r="H113" s="34">
        <v>0.02</v>
      </c>
      <c r="I113" s="109"/>
    </row>
    <row r="114" spans="1:9" ht="80.25" customHeight="1" x14ac:dyDescent="0.35">
      <c r="A114" s="32" t="s">
        <v>195</v>
      </c>
      <c r="B114" s="439"/>
      <c r="C114" s="439"/>
      <c r="D114" s="439"/>
      <c r="E114" s="439"/>
      <c r="F114" s="439"/>
      <c r="G114" s="439"/>
      <c r="H114" s="439"/>
      <c r="I114" s="439"/>
    </row>
    <row r="115" spans="1:9" ht="80.25" customHeight="1" x14ac:dyDescent="0.35">
      <c r="A115" s="32" t="s">
        <v>196</v>
      </c>
      <c r="B115" s="374"/>
      <c r="C115" s="375"/>
      <c r="D115" s="374"/>
      <c r="E115" s="375"/>
      <c r="F115" s="374"/>
      <c r="G115" s="375"/>
      <c r="H115" s="374"/>
      <c r="I115" s="375"/>
    </row>
    <row r="116" spans="1:9" ht="16.5" x14ac:dyDescent="0.35">
      <c r="A116" s="33" t="s">
        <v>197</v>
      </c>
      <c r="B116" s="37">
        <f t="shared" ref="B116:I116" si="1">(B69+B73+B77+B81+B85+B89+B93+B97+B101+B105+B109+B113)</f>
        <v>1</v>
      </c>
      <c r="C116" s="37">
        <f t="shared" si="1"/>
        <v>0.35</v>
      </c>
      <c r="D116" s="37">
        <f t="shared" si="1"/>
        <v>1</v>
      </c>
      <c r="E116" s="37">
        <f t="shared" si="1"/>
        <v>0.35</v>
      </c>
      <c r="F116" s="37">
        <f t="shared" si="1"/>
        <v>1</v>
      </c>
      <c r="G116" s="37">
        <f t="shared" si="1"/>
        <v>0.35</v>
      </c>
      <c r="H116" s="37">
        <f t="shared" si="1"/>
        <v>1</v>
      </c>
      <c r="I116" s="37">
        <f t="shared" si="1"/>
        <v>0.35</v>
      </c>
    </row>
    <row r="121" spans="1:9" ht="37.5" customHeight="1" x14ac:dyDescent="0.35"/>
    <row r="122" spans="1:9" ht="19.5" customHeight="1" x14ac:dyDescent="0.35"/>
    <row r="123" spans="1:9" ht="19.5" customHeight="1" x14ac:dyDescent="0.35"/>
    <row r="124" spans="1:9" ht="34.5" customHeight="1" x14ac:dyDescent="0.35"/>
    <row r="125" spans="1:9" ht="15" customHeight="1" x14ac:dyDescent="0.35"/>
    <row r="126" spans="1:9" ht="15.75" customHeight="1" x14ac:dyDescent="0.35"/>
  </sheetData>
  <mergeCells count="211">
    <mergeCell ref="H98:I98"/>
    <mergeCell ref="B115:C115"/>
    <mergeCell ref="D115:E115"/>
    <mergeCell ref="F115:G115"/>
    <mergeCell ref="H115:I115"/>
    <mergeCell ref="B106:C106"/>
    <mergeCell ref="D106:E106"/>
    <mergeCell ref="F106:G106"/>
    <mergeCell ref="H106:I106"/>
    <mergeCell ref="B107:C107"/>
    <mergeCell ref="D107:E107"/>
    <mergeCell ref="F107:G107"/>
    <mergeCell ref="H107:I107"/>
    <mergeCell ref="B110:C110"/>
    <mergeCell ref="D110:E110"/>
    <mergeCell ref="F110:G110"/>
    <mergeCell ref="H110:I110"/>
    <mergeCell ref="B111:C111"/>
    <mergeCell ref="D111:E111"/>
    <mergeCell ref="F111:G111"/>
    <mergeCell ref="H111:I111"/>
    <mergeCell ref="B114:C114"/>
    <mergeCell ref="D114:E114"/>
    <mergeCell ref="F114:G114"/>
    <mergeCell ref="H114:I114"/>
    <mergeCell ref="H103:I103"/>
    <mergeCell ref="B94:C94"/>
    <mergeCell ref="D94:E94"/>
    <mergeCell ref="F94:G94"/>
    <mergeCell ref="H79:I79"/>
    <mergeCell ref="B82:C82"/>
    <mergeCell ref="D82:E82"/>
    <mergeCell ref="F82:G82"/>
    <mergeCell ref="H82:I82"/>
    <mergeCell ref="H94:I94"/>
    <mergeCell ref="B95:C95"/>
    <mergeCell ref="D95:E95"/>
    <mergeCell ref="B99:C99"/>
    <mergeCell ref="D99:E99"/>
    <mergeCell ref="F99:G99"/>
    <mergeCell ref="H99:I99"/>
    <mergeCell ref="B102:C102"/>
    <mergeCell ref="D102:E102"/>
    <mergeCell ref="F102:G102"/>
    <mergeCell ref="H102:I102"/>
    <mergeCell ref="F95:G95"/>
    <mergeCell ref="H95:I95"/>
    <mergeCell ref="B98:C98"/>
    <mergeCell ref="D98:E98"/>
    <mergeCell ref="F54:G54"/>
    <mergeCell ref="D56:E56"/>
    <mergeCell ref="F56:G56"/>
    <mergeCell ref="D51:E51"/>
    <mergeCell ref="D55:E55"/>
    <mergeCell ref="F61:G61"/>
    <mergeCell ref="F59:G59"/>
    <mergeCell ref="B103:C103"/>
    <mergeCell ref="D103:E103"/>
    <mergeCell ref="F103:G103"/>
    <mergeCell ref="B75:C75"/>
    <mergeCell ref="D75:E75"/>
    <mergeCell ref="F75:G75"/>
    <mergeCell ref="B78:C78"/>
    <mergeCell ref="D78:E78"/>
    <mergeCell ref="F78:G78"/>
    <mergeCell ref="F98:G98"/>
    <mergeCell ref="B66:C66"/>
    <mergeCell ref="D66:E66"/>
    <mergeCell ref="F58:G58"/>
    <mergeCell ref="F60:G60"/>
    <mergeCell ref="D86:E86"/>
    <mergeCell ref="F86:G86"/>
    <mergeCell ref="A58:A59"/>
    <mergeCell ref="A60:A61"/>
    <mergeCell ref="D50:E50"/>
    <mergeCell ref="D57:E57"/>
    <mergeCell ref="D59:E59"/>
    <mergeCell ref="D61:E61"/>
    <mergeCell ref="D58:E58"/>
    <mergeCell ref="D52:E52"/>
    <mergeCell ref="D54:E54"/>
    <mergeCell ref="D60:E60"/>
    <mergeCell ref="D53:E53"/>
    <mergeCell ref="A33:I33"/>
    <mergeCell ref="B34:I34"/>
    <mergeCell ref="B37:C37"/>
    <mergeCell ref="D38:E38"/>
    <mergeCell ref="D39:E39"/>
    <mergeCell ref="F38:G38"/>
    <mergeCell ref="D42:E42"/>
    <mergeCell ref="D41:E41"/>
    <mergeCell ref="D43:E43"/>
    <mergeCell ref="D37:I37"/>
    <mergeCell ref="F41:G41"/>
    <mergeCell ref="F42:G42"/>
    <mergeCell ref="D40:E40"/>
    <mergeCell ref="F40:G40"/>
    <mergeCell ref="A42:A43"/>
    <mergeCell ref="F39:G39"/>
    <mergeCell ref="A35:A36"/>
    <mergeCell ref="G35:G36"/>
    <mergeCell ref="H35:I36"/>
    <mergeCell ref="A38:A39"/>
    <mergeCell ref="A40:A41"/>
    <mergeCell ref="F43:G43"/>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A104:A105"/>
    <mergeCell ref="A108:A109"/>
    <mergeCell ref="A112:A113"/>
    <mergeCell ref="M8:O8"/>
    <mergeCell ref="M9:O9"/>
    <mergeCell ref="M10:O10"/>
    <mergeCell ref="A68:A69"/>
    <mergeCell ref="A72:A73"/>
    <mergeCell ref="A76:A77"/>
    <mergeCell ref="A80:A81"/>
    <mergeCell ref="A84:A85"/>
    <mergeCell ref="A88:A89"/>
    <mergeCell ref="A22:O22"/>
    <mergeCell ref="A65:I65"/>
    <mergeCell ref="F66:G66"/>
    <mergeCell ref="H66:I66"/>
    <mergeCell ref="B70:C70"/>
    <mergeCell ref="D70:E70"/>
    <mergeCell ref="F70:G70"/>
    <mergeCell ref="H70:I70"/>
    <mergeCell ref="H86:I86"/>
    <mergeCell ref="B79:C79"/>
    <mergeCell ref="D79:E79"/>
    <mergeCell ref="F79:G79"/>
    <mergeCell ref="A100:A101"/>
    <mergeCell ref="F51:G51"/>
    <mergeCell ref="B91:C91"/>
    <mergeCell ref="D91:E91"/>
    <mergeCell ref="F91:G91"/>
    <mergeCell ref="H91:I91"/>
    <mergeCell ref="B87:C87"/>
    <mergeCell ref="D87:E87"/>
    <mergeCell ref="F87:G87"/>
    <mergeCell ref="H87:I87"/>
    <mergeCell ref="B90:C90"/>
    <mergeCell ref="D90:E90"/>
    <mergeCell ref="F90:G90"/>
    <mergeCell ref="H90:I90"/>
    <mergeCell ref="B83:C83"/>
    <mergeCell ref="D83:E83"/>
    <mergeCell ref="F57:G57"/>
    <mergeCell ref="F55:G55"/>
    <mergeCell ref="F53:G53"/>
    <mergeCell ref="F83:G83"/>
    <mergeCell ref="H83:I83"/>
    <mergeCell ref="B86:C86"/>
    <mergeCell ref="B71:C71"/>
    <mergeCell ref="D71:E71"/>
    <mergeCell ref="H67:I67"/>
    <mergeCell ref="A92:A93"/>
    <mergeCell ref="A96:A97"/>
    <mergeCell ref="F71:G71"/>
    <mergeCell ref="F74:G74"/>
    <mergeCell ref="H74:I74"/>
    <mergeCell ref="B74:C74"/>
    <mergeCell ref="D74:E74"/>
    <mergeCell ref="H75:I75"/>
    <mergeCell ref="H78:I78"/>
    <mergeCell ref="H71:I71"/>
    <mergeCell ref="F50:G50"/>
    <mergeCell ref="F52:G52"/>
    <mergeCell ref="A44:A45"/>
    <mergeCell ref="A46:A47"/>
    <mergeCell ref="A48:A49"/>
    <mergeCell ref="F46:G46"/>
    <mergeCell ref="F47:G47"/>
    <mergeCell ref="B67:C67"/>
    <mergeCell ref="D67:E67"/>
    <mergeCell ref="F67:G67"/>
    <mergeCell ref="F49:G49"/>
    <mergeCell ref="F48:G48"/>
    <mergeCell ref="D49:E49"/>
    <mergeCell ref="D45:E45"/>
    <mergeCell ref="F44:G44"/>
    <mergeCell ref="D44:E44"/>
    <mergeCell ref="D46:E46"/>
    <mergeCell ref="D48:E48"/>
    <mergeCell ref="D47:E47"/>
    <mergeCell ref="A50:A51"/>
    <mergeCell ref="A52:A53"/>
    <mergeCell ref="A54:A55"/>
    <mergeCell ref="A56:A57"/>
    <mergeCell ref="F45:G45"/>
  </mergeCells>
  <phoneticPr fontId="32" type="noConversion"/>
  <hyperlinks>
    <hyperlink ref="F71" r:id="rId1" xr:uid="{F0503580-F71C-2647-967F-0FBAA22DAFE7}"/>
    <hyperlink ref="B71" r:id="rId2" xr:uid="{804DEC39-A79F-0042-9D6B-AAF2455CB288}"/>
    <hyperlink ref="D71" r:id="rId3" xr:uid="{32AC4058-60C3-FA4F-AD55-B1729EC16E57}"/>
    <hyperlink ref="B75" r:id="rId4" xr:uid="{241CDE1B-70FB-F440-BF12-5A01FD569A93}"/>
    <hyperlink ref="D75" r:id="rId5" xr:uid="{C5DC7294-C616-5C41-9254-BDF0AFADA86E}"/>
    <hyperlink ref="F75" r:id="rId6" xr:uid="{0BD3BE50-0E03-E94A-A0B3-00C89969BCD8}"/>
    <hyperlink ref="H75" r:id="rId7" xr:uid="{9ED9C8EB-2FF9-7243-A5FF-4906951EDC86}"/>
    <hyperlink ref="B79" r:id="rId8" xr:uid="{16104281-6D98-9348-B492-576DC9364CF0}"/>
    <hyperlink ref="D79" r:id="rId9" xr:uid="{3BFB9051-69BC-DF45-B54C-CDCE2119FD91}"/>
    <hyperlink ref="F79" r:id="rId10" xr:uid="{95383C77-FE44-0E4A-B364-6B229D413ED5}"/>
    <hyperlink ref="H79" r:id="rId11" xr:uid="{7458F820-341D-5C4D-9BEF-1982AEC2F98E}"/>
    <hyperlink ref="D83" r:id="rId12" xr:uid="{F7FCA772-77ED-D948-9F15-D0109899A80F}"/>
    <hyperlink ref="F83" r:id="rId13" xr:uid="{892FD4BC-0246-C44C-887F-476270326476}"/>
    <hyperlink ref="H83" r:id="rId14" xr:uid="{72208C68-AEFA-7F43-A85C-01D0F4B5962A}"/>
    <hyperlink ref="B83" r:id="rId15" xr:uid="{149E6F96-EF10-1142-B0CA-C297DD98BA6D}"/>
    <hyperlink ref="B87" r:id="rId16" xr:uid="{5563605C-90D8-B540-9432-F2D018D852C4}"/>
    <hyperlink ref="D87" r:id="rId17" xr:uid="{EEECF704-B1E2-9A4B-8D50-5B21B0964CF5}"/>
    <hyperlink ref="F87" r:id="rId18" xr:uid="{74D0E80A-FB12-0949-964E-57DA1898CD10}"/>
    <hyperlink ref="H87" r:id="rId19" xr:uid="{2B0D9F59-3C8A-814E-9298-3F87D824635A}"/>
  </hyperlinks>
  <pageMargins left="0.25" right="0.25" top="0.75" bottom="0.75" header="0.3" footer="0.3"/>
  <pageSetup scale="21" orientation="landscape" r:id="rId20"/>
  <drawing r:id="rId21"/>
  <legacyDrawing r:id="rId2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1AB63-DE8B-084A-A910-BB946BAE5057}">
  <dimension ref="A1:P120"/>
  <sheetViews>
    <sheetView topLeftCell="A18" zoomScale="68" zoomScaleNormal="85" workbookViewId="0">
      <selection activeCell="D25" sqref="D25"/>
    </sheetView>
  </sheetViews>
  <sheetFormatPr baseColWidth="10" defaultColWidth="44.1796875" defaultRowHeight="14.5" x14ac:dyDescent="0.35"/>
  <cols>
    <col min="3" max="3" width="48.81640625" customWidth="1"/>
    <col min="4" max="4" width="47.81640625" customWidth="1"/>
    <col min="5" max="5" width="51.36328125" customWidth="1"/>
    <col min="6" max="6" width="51.6328125" customWidth="1"/>
    <col min="7" max="7" width="48.453125" customWidth="1"/>
    <col min="9" max="9" width="49.6328125" customWidth="1"/>
  </cols>
  <sheetData>
    <row r="1" spans="1:16" ht="16" thickBot="1" x14ac:dyDescent="0.4">
      <c r="A1" s="399"/>
      <c r="B1" s="286" t="s">
        <v>150</v>
      </c>
      <c r="C1" s="287"/>
      <c r="D1" s="287"/>
      <c r="E1" s="287"/>
      <c r="F1" s="287"/>
      <c r="G1" s="287"/>
      <c r="H1" s="287"/>
      <c r="I1" s="287"/>
      <c r="J1" s="287"/>
      <c r="K1" s="287"/>
      <c r="L1" s="288"/>
      <c r="M1" s="277" t="s">
        <v>234</v>
      </c>
      <c r="N1" s="278"/>
      <c r="O1" s="279"/>
      <c r="P1" s="66"/>
    </row>
    <row r="2" spans="1:16" ht="16" thickBot="1" x14ac:dyDescent="0.4">
      <c r="A2" s="400"/>
      <c r="B2" s="280" t="s">
        <v>151</v>
      </c>
      <c r="C2" s="281"/>
      <c r="D2" s="281"/>
      <c r="E2" s="281"/>
      <c r="F2" s="281"/>
      <c r="G2" s="281"/>
      <c r="H2" s="281"/>
      <c r="I2" s="281"/>
      <c r="J2" s="281"/>
      <c r="K2" s="281"/>
      <c r="L2" s="282"/>
      <c r="M2" s="277" t="s">
        <v>235</v>
      </c>
      <c r="N2" s="278"/>
      <c r="O2" s="279"/>
      <c r="P2" s="66"/>
    </row>
    <row r="3" spans="1:16" ht="16" thickBot="1" x14ac:dyDescent="0.4">
      <c r="A3" s="400"/>
      <c r="B3" s="280" t="s">
        <v>0</v>
      </c>
      <c r="C3" s="281"/>
      <c r="D3" s="281"/>
      <c r="E3" s="281"/>
      <c r="F3" s="281"/>
      <c r="G3" s="281"/>
      <c r="H3" s="281"/>
      <c r="I3" s="281"/>
      <c r="J3" s="281"/>
      <c r="K3" s="281"/>
      <c r="L3" s="282"/>
      <c r="M3" s="277" t="s">
        <v>236</v>
      </c>
      <c r="N3" s="278"/>
      <c r="O3" s="279"/>
      <c r="P3" s="66"/>
    </row>
    <row r="4" spans="1:16" ht="16" thickBot="1" x14ac:dyDescent="0.4">
      <c r="A4" s="401"/>
      <c r="B4" s="289" t="s">
        <v>152</v>
      </c>
      <c r="C4" s="290"/>
      <c r="D4" s="290"/>
      <c r="E4" s="290"/>
      <c r="F4" s="290"/>
      <c r="G4" s="290"/>
      <c r="H4" s="290"/>
      <c r="I4" s="290"/>
      <c r="J4" s="290"/>
      <c r="K4" s="290"/>
      <c r="L4" s="291"/>
      <c r="M4" s="277" t="s">
        <v>237</v>
      </c>
      <c r="N4" s="278"/>
      <c r="O4" s="279"/>
      <c r="P4" s="66"/>
    </row>
    <row r="5" spans="1:16" ht="16" thickBot="1" x14ac:dyDescent="0.4">
      <c r="A5" s="67"/>
      <c r="B5" s="68"/>
      <c r="C5" s="68"/>
      <c r="D5" s="68"/>
      <c r="E5" s="68"/>
      <c r="F5" s="68"/>
      <c r="G5" s="68"/>
      <c r="H5" s="68"/>
      <c r="I5" s="68"/>
      <c r="J5" s="68"/>
      <c r="K5" s="68"/>
      <c r="L5" s="68"/>
      <c r="M5" s="69"/>
      <c r="N5" s="69"/>
      <c r="O5" s="69"/>
      <c r="P5" s="66"/>
    </row>
    <row r="6" spans="1:16" ht="18.5" thickBot="1" x14ac:dyDescent="0.4">
      <c r="A6" s="40" t="s">
        <v>154</v>
      </c>
      <c r="B6" s="409" t="s">
        <v>241</v>
      </c>
      <c r="C6" s="410"/>
      <c r="D6" s="410"/>
      <c r="E6" s="410"/>
      <c r="F6" s="410"/>
      <c r="G6" s="410"/>
      <c r="H6" s="410"/>
      <c r="I6" s="410"/>
      <c r="J6" s="410"/>
      <c r="K6" s="411"/>
      <c r="L6" s="103" t="s">
        <v>155</v>
      </c>
      <c r="M6" s="412">
        <v>2024110010311</v>
      </c>
      <c r="N6" s="413"/>
      <c r="O6" s="414"/>
      <c r="P6" s="1"/>
    </row>
    <row r="7" spans="1:16" ht="16" thickBot="1" x14ac:dyDescent="0.4">
      <c r="A7" s="67"/>
      <c r="B7" s="68"/>
      <c r="C7" s="68"/>
      <c r="D7" s="68"/>
      <c r="E7" s="68"/>
      <c r="F7" s="68"/>
      <c r="G7" s="68"/>
      <c r="H7" s="68"/>
      <c r="I7" s="68"/>
      <c r="J7" s="68"/>
      <c r="K7" s="68"/>
      <c r="L7" s="68"/>
      <c r="M7" s="69"/>
      <c r="N7" s="69"/>
      <c r="O7" s="69"/>
      <c r="P7" s="66"/>
    </row>
    <row r="8" spans="1:16" ht="18.5" thickBot="1" x14ac:dyDescent="0.45">
      <c r="A8" s="307" t="s">
        <v>6</v>
      </c>
      <c r="B8" s="103" t="s">
        <v>156</v>
      </c>
      <c r="C8" s="223"/>
      <c r="D8" s="103" t="s">
        <v>157</v>
      </c>
      <c r="E8" s="223"/>
      <c r="F8" s="103" t="s">
        <v>158</v>
      </c>
      <c r="G8" s="86"/>
      <c r="H8" s="103" t="s">
        <v>159</v>
      </c>
      <c r="I8" s="88"/>
      <c r="J8" s="383" t="s">
        <v>8</v>
      </c>
      <c r="K8" s="312"/>
      <c r="L8" s="102" t="s">
        <v>160</v>
      </c>
      <c r="M8" s="313"/>
      <c r="N8" s="313"/>
      <c r="O8" s="313"/>
      <c r="P8" s="66"/>
    </row>
    <row r="9" spans="1:16" ht="18.5" thickBot="1" x14ac:dyDescent="0.45">
      <c r="A9" s="307"/>
      <c r="B9" s="104" t="s">
        <v>161</v>
      </c>
      <c r="C9" s="89" t="s">
        <v>261</v>
      </c>
      <c r="D9" s="103" t="s">
        <v>162</v>
      </c>
      <c r="E9" s="90"/>
      <c r="F9" s="103" t="s">
        <v>163</v>
      </c>
      <c r="G9" s="90"/>
      <c r="H9" s="103" t="s">
        <v>164</v>
      </c>
      <c r="I9" s="88"/>
      <c r="J9" s="383"/>
      <c r="K9" s="312"/>
      <c r="L9" s="102" t="s">
        <v>165</v>
      </c>
      <c r="M9" s="313"/>
      <c r="N9" s="313"/>
      <c r="O9" s="313"/>
      <c r="P9" s="66"/>
    </row>
    <row r="10" spans="1:16" ht="18.5" thickBot="1" x14ac:dyDescent="0.45">
      <c r="A10" s="307"/>
      <c r="B10" s="103" t="s">
        <v>166</v>
      </c>
      <c r="C10" s="86"/>
      <c r="D10" s="103" t="s">
        <v>167</v>
      </c>
      <c r="E10" s="90"/>
      <c r="F10" s="103" t="s">
        <v>168</v>
      </c>
      <c r="G10" s="90"/>
      <c r="H10" s="103" t="s">
        <v>169</v>
      </c>
      <c r="I10" s="88"/>
      <c r="J10" s="383"/>
      <c r="K10" s="312"/>
      <c r="L10" s="102" t="s">
        <v>170</v>
      </c>
      <c r="M10" s="313" t="s">
        <v>261</v>
      </c>
      <c r="N10" s="313"/>
      <c r="O10" s="313"/>
      <c r="P10" s="66"/>
    </row>
    <row r="11" spans="1:16" ht="15" thickBot="1" x14ac:dyDescent="0.4">
      <c r="A11" s="4"/>
      <c r="B11" s="5"/>
      <c r="C11" s="5"/>
      <c r="D11" s="7"/>
      <c r="E11" s="6"/>
      <c r="F11" s="6"/>
      <c r="G11" s="130"/>
      <c r="H11" s="130"/>
      <c r="I11" s="8"/>
      <c r="J11" s="8"/>
      <c r="K11" s="5"/>
      <c r="L11" s="5"/>
      <c r="M11" s="5"/>
      <c r="N11" s="5"/>
      <c r="O11" s="5"/>
      <c r="P11" s="1"/>
    </row>
    <row r="12" spans="1:16" s="176" customFormat="1" x14ac:dyDescent="0.35">
      <c r="A12" s="406" t="s">
        <v>171</v>
      </c>
      <c r="B12" s="442" t="s">
        <v>247</v>
      </c>
      <c r="C12" s="443"/>
      <c r="D12" s="443"/>
      <c r="E12" s="443"/>
      <c r="F12" s="443"/>
      <c r="G12" s="443"/>
      <c r="H12" s="443"/>
      <c r="I12" s="443"/>
      <c r="J12" s="443"/>
      <c r="K12" s="443"/>
      <c r="L12" s="443"/>
      <c r="M12" s="443"/>
      <c r="N12" s="443"/>
      <c r="O12" s="444"/>
      <c r="P12" s="175"/>
    </row>
    <row r="13" spans="1:16" s="176" customFormat="1" x14ac:dyDescent="0.35">
      <c r="A13" s="407"/>
      <c r="B13" s="445"/>
      <c r="C13" s="446"/>
      <c r="D13" s="446"/>
      <c r="E13" s="446"/>
      <c r="F13" s="446"/>
      <c r="G13" s="446"/>
      <c r="H13" s="446"/>
      <c r="I13" s="446"/>
      <c r="J13" s="446"/>
      <c r="K13" s="446"/>
      <c r="L13" s="446"/>
      <c r="M13" s="446"/>
      <c r="N13" s="446"/>
      <c r="O13" s="447"/>
      <c r="P13" s="175"/>
    </row>
    <row r="14" spans="1:16" s="176" customFormat="1" ht="15" thickBot="1" x14ac:dyDescent="0.4">
      <c r="A14" s="408"/>
      <c r="B14" s="448"/>
      <c r="C14" s="449"/>
      <c r="D14" s="449"/>
      <c r="E14" s="449"/>
      <c r="F14" s="449"/>
      <c r="G14" s="449"/>
      <c r="H14" s="449"/>
      <c r="I14" s="449"/>
      <c r="J14" s="449"/>
      <c r="K14" s="449"/>
      <c r="L14" s="449"/>
      <c r="M14" s="449"/>
      <c r="N14" s="449"/>
      <c r="O14" s="450"/>
      <c r="P14" s="175"/>
    </row>
    <row r="15" spans="1:16" s="176" customFormat="1" ht="15" thickBot="1" x14ac:dyDescent="0.4">
      <c r="A15" s="177"/>
      <c r="B15" s="178"/>
      <c r="C15" s="179"/>
      <c r="D15" s="179"/>
      <c r="E15" s="179"/>
      <c r="F15" s="179"/>
      <c r="G15" s="164"/>
      <c r="H15" s="164"/>
      <c r="I15" s="164"/>
      <c r="J15" s="164"/>
      <c r="K15" s="164"/>
      <c r="L15" s="180"/>
      <c r="M15" s="180"/>
      <c r="N15" s="180"/>
      <c r="O15" s="180"/>
      <c r="P15" s="175"/>
    </row>
    <row r="16" spans="1:16" s="176" customFormat="1" ht="28" customHeight="1" thickBot="1" x14ac:dyDescent="0.4">
      <c r="A16" s="163" t="s">
        <v>13</v>
      </c>
      <c r="B16" s="451" t="s">
        <v>243</v>
      </c>
      <c r="C16" s="451"/>
      <c r="D16" s="451"/>
      <c r="E16" s="451"/>
      <c r="F16" s="451"/>
      <c r="G16" s="307" t="s">
        <v>15</v>
      </c>
      <c r="H16" s="307"/>
      <c r="I16" s="451" t="s">
        <v>248</v>
      </c>
      <c r="J16" s="451"/>
      <c r="K16" s="451"/>
      <c r="L16" s="451"/>
      <c r="M16" s="451"/>
      <c r="N16" s="451"/>
      <c r="O16" s="451"/>
      <c r="P16" s="181"/>
    </row>
    <row r="17" spans="1:16" s="176" customFormat="1" ht="15" thickBot="1" x14ac:dyDescent="0.4">
      <c r="A17" s="177"/>
      <c r="B17" s="164"/>
      <c r="C17" s="179"/>
      <c r="D17" s="179"/>
      <c r="E17" s="179"/>
      <c r="F17" s="179"/>
      <c r="G17" s="164"/>
      <c r="H17" s="164"/>
      <c r="I17" s="164"/>
      <c r="J17" s="164"/>
      <c r="K17" s="164"/>
      <c r="L17" s="180"/>
      <c r="M17" s="180"/>
      <c r="N17" s="180"/>
      <c r="O17" s="180"/>
      <c r="P17" s="175"/>
    </row>
    <row r="18" spans="1:16" s="176" customFormat="1" ht="81.75" customHeight="1" thickBot="1" x14ac:dyDescent="0.4">
      <c r="A18" s="163" t="s">
        <v>17</v>
      </c>
      <c r="B18" s="452" t="s">
        <v>244</v>
      </c>
      <c r="C18" s="452"/>
      <c r="D18" s="452"/>
      <c r="E18" s="452"/>
      <c r="F18" s="163" t="s">
        <v>19</v>
      </c>
      <c r="G18" s="453" t="s">
        <v>246</v>
      </c>
      <c r="H18" s="453"/>
      <c r="I18" s="453"/>
      <c r="J18" s="163" t="s">
        <v>21</v>
      </c>
      <c r="K18" s="451" t="s">
        <v>272</v>
      </c>
      <c r="L18" s="451"/>
      <c r="M18" s="451"/>
      <c r="N18" s="451"/>
      <c r="O18" s="451"/>
      <c r="P18" s="175"/>
    </row>
    <row r="19" spans="1:16" x14ac:dyDescent="0.35">
      <c r="A19" s="3"/>
      <c r="B19" s="2"/>
      <c r="C19" s="405"/>
      <c r="D19" s="405"/>
      <c r="E19" s="405"/>
      <c r="F19" s="405"/>
      <c r="G19" s="405"/>
      <c r="H19" s="405"/>
      <c r="I19" s="405"/>
      <c r="J19" s="405"/>
      <c r="K19" s="405"/>
      <c r="L19" s="405"/>
      <c r="M19" s="405"/>
      <c r="N19" s="405"/>
      <c r="O19" s="405"/>
      <c r="P19" s="1"/>
    </row>
    <row r="20" spans="1:16" ht="15" thickBot="1" x14ac:dyDescent="0.4">
      <c r="A20" s="63"/>
      <c r="B20" s="64"/>
      <c r="C20" s="64"/>
      <c r="D20" s="64"/>
      <c r="E20" s="64"/>
      <c r="F20" s="64"/>
      <c r="G20" s="64"/>
      <c r="H20" s="64"/>
      <c r="I20" s="64"/>
      <c r="J20" s="64"/>
      <c r="K20" s="64"/>
      <c r="L20" s="64"/>
      <c r="M20" s="64"/>
      <c r="N20" s="64"/>
      <c r="O20" s="64"/>
      <c r="P20" s="1"/>
    </row>
    <row r="21" spans="1:16" ht="15" thickBot="1" x14ac:dyDescent="0.4">
      <c r="A21" s="381" t="s">
        <v>23</v>
      </c>
      <c r="B21" s="382"/>
      <c r="C21" s="382"/>
      <c r="D21" s="382"/>
      <c r="E21" s="382"/>
      <c r="F21" s="382"/>
      <c r="G21" s="382"/>
      <c r="H21" s="382"/>
      <c r="I21" s="382"/>
      <c r="J21" s="382"/>
      <c r="K21" s="382"/>
      <c r="L21" s="382"/>
      <c r="M21" s="382"/>
      <c r="N21" s="382"/>
      <c r="O21" s="383"/>
      <c r="P21" s="1"/>
    </row>
    <row r="22" spans="1:16" ht="15" thickBot="1" x14ac:dyDescent="0.4">
      <c r="A22" s="381" t="s">
        <v>172</v>
      </c>
      <c r="B22" s="382"/>
      <c r="C22" s="382"/>
      <c r="D22" s="382"/>
      <c r="E22" s="382"/>
      <c r="F22" s="382"/>
      <c r="G22" s="382"/>
      <c r="H22" s="382"/>
      <c r="I22" s="382"/>
      <c r="J22" s="382"/>
      <c r="K22" s="382"/>
      <c r="L22" s="382"/>
      <c r="M22" s="382"/>
      <c r="N22" s="382"/>
      <c r="O22" s="383"/>
      <c r="P22" s="1"/>
    </row>
    <row r="23" spans="1:16" ht="15" thickBot="1" x14ac:dyDescent="0.4">
      <c r="A23" s="22"/>
      <c r="B23" s="14" t="s">
        <v>156</v>
      </c>
      <c r="C23" s="14" t="s">
        <v>157</v>
      </c>
      <c r="D23" s="14" t="s">
        <v>158</v>
      </c>
      <c r="E23" s="14" t="s">
        <v>159</v>
      </c>
      <c r="F23" s="14" t="s">
        <v>161</v>
      </c>
      <c r="G23" s="14" t="s">
        <v>162</v>
      </c>
      <c r="H23" s="14" t="s">
        <v>163</v>
      </c>
      <c r="I23" s="14" t="s">
        <v>164</v>
      </c>
      <c r="J23" s="14" t="s">
        <v>166</v>
      </c>
      <c r="K23" s="14" t="s">
        <v>167</v>
      </c>
      <c r="L23" s="14" t="s">
        <v>168</v>
      </c>
      <c r="M23" s="14" t="s">
        <v>169</v>
      </c>
      <c r="N23" s="15" t="s">
        <v>173</v>
      </c>
      <c r="O23" s="15" t="s">
        <v>174</v>
      </c>
      <c r="P23" s="1"/>
    </row>
    <row r="24" spans="1:16" ht="33" customHeight="1" x14ac:dyDescent="0.35">
      <c r="A24" s="16" t="s">
        <v>24</v>
      </c>
      <c r="B24" s="133">
        <v>204162000</v>
      </c>
      <c r="C24" s="133"/>
      <c r="D24" s="133"/>
      <c r="E24" s="133"/>
      <c r="F24" s="133"/>
      <c r="G24" s="133"/>
      <c r="H24" s="133"/>
      <c r="I24" s="133"/>
      <c r="J24" s="133"/>
      <c r="K24" s="133"/>
      <c r="L24" s="133"/>
      <c r="M24" s="133"/>
      <c r="N24" s="601">
        <f>SUM(B24:M24)</f>
        <v>204162000</v>
      </c>
      <c r="O24" s="214">
        <v>1</v>
      </c>
      <c r="P24" s="1"/>
    </row>
    <row r="25" spans="1:16" ht="33" customHeight="1" x14ac:dyDescent="0.35">
      <c r="A25" s="16" t="s">
        <v>26</v>
      </c>
      <c r="B25" s="131">
        <v>175863997</v>
      </c>
      <c r="C25" s="131">
        <f>175863997-B25</f>
        <v>0</v>
      </c>
      <c r="D25" s="133">
        <f>175863993-B25-C25</f>
        <v>-4</v>
      </c>
      <c r="E25" s="603">
        <f>182147918-B25-C25-D25</f>
        <v>6283925</v>
      </c>
      <c r="F25" s="133">
        <f>182445918-B25-C25-D25-E25</f>
        <v>298000</v>
      </c>
      <c r="G25" s="133"/>
      <c r="H25" s="133"/>
      <c r="I25" s="133"/>
      <c r="J25" s="133"/>
      <c r="K25" s="133"/>
      <c r="L25" s="133"/>
      <c r="M25" s="133"/>
      <c r="N25" s="601">
        <f t="shared" ref="N25:N29" si="0">SUM(B25:M25)</f>
        <v>182445918</v>
      </c>
      <c r="O25" s="215">
        <f>N25/N24</f>
        <v>0.89363308549093368</v>
      </c>
      <c r="P25" s="1"/>
    </row>
    <row r="26" spans="1:16" ht="33" customHeight="1" x14ac:dyDescent="0.35">
      <c r="A26" s="16" t="s">
        <v>28</v>
      </c>
      <c r="B26" s="132">
        <v>0</v>
      </c>
      <c r="C26" s="133">
        <f>1352527-B26</f>
        <v>1352527</v>
      </c>
      <c r="D26" s="133">
        <f>19639155-B26-C26</f>
        <v>18286628</v>
      </c>
      <c r="E26" s="603">
        <f>36005118-B26-C26-D26</f>
        <v>16365963</v>
      </c>
      <c r="F26" s="133">
        <f>52371081-B26-C26-D26-E26</f>
        <v>16365963</v>
      </c>
      <c r="G26" s="134"/>
      <c r="H26" s="134"/>
      <c r="I26" s="134"/>
      <c r="J26" s="134"/>
      <c r="K26" s="134"/>
      <c r="L26" s="134"/>
      <c r="M26" s="134"/>
      <c r="N26" s="601">
        <f t="shared" si="0"/>
        <v>52371081</v>
      </c>
      <c r="O26" s="215">
        <f>N26/N24</f>
        <v>0.25651728039498045</v>
      </c>
      <c r="P26" s="1"/>
    </row>
    <row r="27" spans="1:16" ht="33" customHeight="1" x14ac:dyDescent="0.35">
      <c r="A27" s="16" t="s">
        <v>175</v>
      </c>
      <c r="B27" s="133">
        <v>13536000</v>
      </c>
      <c r="C27" s="133">
        <v>6192682</v>
      </c>
      <c r="D27" s="133">
        <v>7000000</v>
      </c>
      <c r="E27" s="133">
        <v>10000000</v>
      </c>
      <c r="F27" s="133"/>
      <c r="G27" s="133"/>
      <c r="H27" s="133"/>
      <c r="I27" s="133"/>
      <c r="J27" s="133"/>
      <c r="K27" s="133"/>
      <c r="L27" s="133"/>
      <c r="M27" s="133"/>
      <c r="N27" s="601">
        <f t="shared" si="0"/>
        <v>36728682</v>
      </c>
      <c r="O27" s="215">
        <v>1</v>
      </c>
      <c r="P27" s="1"/>
    </row>
    <row r="28" spans="1:16" ht="33" customHeight="1" x14ac:dyDescent="0.35">
      <c r="A28" s="16" t="s">
        <v>176</v>
      </c>
      <c r="B28" s="134">
        <v>0</v>
      </c>
      <c r="C28" s="134"/>
      <c r="D28" s="134"/>
      <c r="E28" s="134">
        <v>0</v>
      </c>
      <c r="F28" s="134">
        <v>0</v>
      </c>
      <c r="G28" s="134"/>
      <c r="H28" s="134"/>
      <c r="I28" s="134"/>
      <c r="J28" s="134"/>
      <c r="K28" s="134"/>
      <c r="L28" s="134"/>
      <c r="M28" s="134"/>
      <c r="N28" s="601">
        <f t="shared" si="0"/>
        <v>0</v>
      </c>
      <c r="O28" s="215">
        <f>N28/N27</f>
        <v>0</v>
      </c>
      <c r="P28" s="1"/>
    </row>
    <row r="29" spans="1:16" ht="33" customHeight="1" thickBot="1" x14ac:dyDescent="0.4">
      <c r="A29" s="19" t="s">
        <v>34</v>
      </c>
      <c r="B29" s="600">
        <v>10670000</v>
      </c>
      <c r="C29" s="600">
        <f>10670000-B29</f>
        <v>0</v>
      </c>
      <c r="D29" s="600">
        <f>25020897-B29-C29</f>
        <v>14350897</v>
      </c>
      <c r="E29" s="600">
        <f>27864494-B29-C29-D29</f>
        <v>2843597</v>
      </c>
      <c r="F29" s="135">
        <f>27864494-B29-C29-D29-E29</f>
        <v>0</v>
      </c>
      <c r="G29" s="135"/>
      <c r="H29" s="135"/>
      <c r="I29" s="135"/>
      <c r="J29" s="135"/>
      <c r="K29" s="135"/>
      <c r="L29" s="135"/>
      <c r="M29" s="135"/>
      <c r="N29" s="602">
        <f t="shared" si="0"/>
        <v>27864494</v>
      </c>
      <c r="O29" s="216">
        <f>N29/N27</f>
        <v>0.75865760715290576</v>
      </c>
      <c r="P29" s="1"/>
    </row>
    <row r="30" spans="1:16" x14ac:dyDescent="0.35">
      <c r="A30" s="21"/>
      <c r="B30" s="21"/>
      <c r="C30" s="21"/>
      <c r="D30" s="21"/>
      <c r="E30" s="21"/>
      <c r="F30" s="21"/>
      <c r="G30" s="21"/>
      <c r="H30" s="21"/>
      <c r="I30" s="21"/>
      <c r="J30" s="21"/>
      <c r="K30" s="21"/>
      <c r="L30" s="21"/>
      <c r="M30" s="21"/>
      <c r="N30" s="21"/>
      <c r="O30" s="21"/>
      <c r="P30" s="21"/>
    </row>
    <row r="31" spans="1:16" x14ac:dyDescent="0.35">
      <c r="A31" s="21"/>
      <c r="B31" s="21"/>
      <c r="C31" s="21"/>
      <c r="D31" s="21"/>
      <c r="E31" s="21"/>
      <c r="F31" s="21"/>
      <c r="G31" s="21"/>
      <c r="H31" s="21"/>
      <c r="I31" s="21"/>
      <c r="J31" s="21"/>
      <c r="K31" s="21"/>
      <c r="L31" s="21"/>
      <c r="M31" s="21"/>
      <c r="N31" s="21"/>
      <c r="O31" s="21"/>
      <c r="P31" s="21"/>
    </row>
    <row r="32" spans="1:16" ht="15" thickBot="1" x14ac:dyDescent="0.4">
      <c r="A32" s="1"/>
      <c r="B32" s="1"/>
      <c r="C32" s="1"/>
      <c r="D32" s="1"/>
      <c r="E32" s="1"/>
      <c r="F32" s="1"/>
      <c r="G32" s="1"/>
      <c r="H32" s="1"/>
      <c r="I32" s="1"/>
      <c r="J32" s="1"/>
      <c r="K32" s="1"/>
      <c r="L32" s="1"/>
      <c r="M32" s="1"/>
      <c r="N32" s="1"/>
      <c r="O32" s="1"/>
      <c r="P32" s="1"/>
    </row>
    <row r="33" spans="1:16" ht="18.5" thickBot="1" x14ac:dyDescent="0.4">
      <c r="A33" s="415" t="s">
        <v>177</v>
      </c>
      <c r="B33" s="416"/>
      <c r="C33" s="416"/>
      <c r="D33" s="416"/>
      <c r="E33" s="416"/>
      <c r="F33" s="416"/>
      <c r="G33" s="416"/>
      <c r="H33" s="416"/>
      <c r="I33" s="417"/>
      <c r="J33" s="26"/>
      <c r="K33" s="1"/>
      <c r="L33" s="1"/>
      <c r="M33" s="1"/>
      <c r="N33" s="1"/>
      <c r="O33" s="1"/>
      <c r="P33" s="1"/>
    </row>
    <row r="34" spans="1:16" ht="18.5" thickBot="1" x14ac:dyDescent="0.4">
      <c r="A34" s="30" t="s">
        <v>178</v>
      </c>
      <c r="B34" s="454" t="str">
        <f>+B12</f>
        <v xml:space="preserve"> Implementar 1 Estrategia Distrital de Cuidado Menstrual, con enfoque diferencial</v>
      </c>
      <c r="C34" s="455"/>
      <c r="D34" s="455"/>
      <c r="E34" s="455"/>
      <c r="F34" s="455"/>
      <c r="G34" s="455"/>
      <c r="H34" s="455"/>
      <c r="I34" s="456"/>
      <c r="J34" s="24"/>
      <c r="K34" s="1"/>
      <c r="L34" s="1"/>
      <c r="M34" s="116"/>
      <c r="N34" s="1"/>
      <c r="O34" s="1"/>
      <c r="P34" s="1"/>
    </row>
    <row r="35" spans="1:16" ht="18.75" customHeight="1" thickBot="1" x14ac:dyDescent="0.4">
      <c r="A35" s="428" t="s">
        <v>38</v>
      </c>
      <c r="B35" s="72">
        <v>2024</v>
      </c>
      <c r="C35" s="72">
        <v>2025</v>
      </c>
      <c r="D35" s="72">
        <v>2026</v>
      </c>
      <c r="E35" s="72">
        <v>2027</v>
      </c>
      <c r="F35" s="72" t="s">
        <v>179</v>
      </c>
      <c r="G35" s="430" t="s">
        <v>40</v>
      </c>
      <c r="H35" s="457" t="s">
        <v>274</v>
      </c>
      <c r="I35" s="458"/>
      <c r="J35" s="24"/>
      <c r="K35" s="1"/>
      <c r="L35" s="1"/>
      <c r="M35" s="116"/>
      <c r="N35" s="1"/>
      <c r="O35" s="1"/>
      <c r="P35" s="1"/>
    </row>
    <row r="36" spans="1:16" ht="17" thickBot="1" x14ac:dyDescent="0.4">
      <c r="A36" s="429"/>
      <c r="B36" s="111">
        <v>1</v>
      </c>
      <c r="C36" s="111">
        <v>1</v>
      </c>
      <c r="D36" s="111">
        <v>1</v>
      </c>
      <c r="E36" s="111">
        <v>1</v>
      </c>
      <c r="F36" s="112">
        <v>1</v>
      </c>
      <c r="G36" s="430"/>
      <c r="H36" s="459"/>
      <c r="I36" s="460"/>
      <c r="J36" s="24"/>
      <c r="K36" s="1"/>
      <c r="L36" s="1"/>
      <c r="M36" s="116"/>
      <c r="N36" s="1"/>
      <c r="O36" s="1"/>
      <c r="P36" s="1"/>
    </row>
    <row r="37" spans="1:16" ht="17" thickBot="1" x14ac:dyDescent="0.4">
      <c r="A37" s="31" t="s">
        <v>42</v>
      </c>
      <c r="B37" s="421">
        <v>0.2</v>
      </c>
      <c r="C37" s="422"/>
      <c r="D37" s="425" t="s">
        <v>180</v>
      </c>
      <c r="E37" s="426"/>
      <c r="F37" s="426"/>
      <c r="G37" s="426"/>
      <c r="H37" s="426"/>
      <c r="I37" s="427"/>
      <c r="J37" s="1"/>
      <c r="K37" s="1"/>
      <c r="L37" s="1"/>
      <c r="M37" s="1"/>
      <c r="N37" s="1"/>
      <c r="O37" s="1"/>
      <c r="P37" s="1"/>
    </row>
    <row r="38" spans="1:16" ht="33" x14ac:dyDescent="0.35">
      <c r="A38" s="435" t="s">
        <v>181</v>
      </c>
      <c r="B38" s="193" t="s">
        <v>182</v>
      </c>
      <c r="C38" s="193" t="s">
        <v>86</v>
      </c>
      <c r="D38" s="423" t="s">
        <v>88</v>
      </c>
      <c r="E38" s="423"/>
      <c r="F38" s="423" t="s">
        <v>90</v>
      </c>
      <c r="G38" s="423"/>
      <c r="H38" s="193" t="s">
        <v>92</v>
      </c>
      <c r="I38" s="194" t="s">
        <v>93</v>
      </c>
      <c r="J38" s="25"/>
      <c r="K38" s="25"/>
      <c r="L38" s="25"/>
      <c r="M38" s="118"/>
      <c r="N38" s="25"/>
      <c r="O38" s="25"/>
      <c r="P38" s="25"/>
    </row>
    <row r="39" spans="1:16" ht="242" customHeight="1" x14ac:dyDescent="0.35">
      <c r="A39" s="355"/>
      <c r="B39" s="195">
        <v>1</v>
      </c>
      <c r="C39" s="168">
        <v>1</v>
      </c>
      <c r="D39" s="356" t="s">
        <v>301</v>
      </c>
      <c r="E39" s="356"/>
      <c r="F39" s="356" t="s">
        <v>302</v>
      </c>
      <c r="G39" s="356"/>
      <c r="H39" s="225" t="s">
        <v>299</v>
      </c>
      <c r="I39" s="226" t="s">
        <v>298</v>
      </c>
      <c r="J39" s="1"/>
      <c r="K39" s="1"/>
      <c r="L39" s="1"/>
      <c r="M39" s="116"/>
      <c r="N39" s="1"/>
      <c r="O39" s="1"/>
      <c r="P39" s="1"/>
    </row>
    <row r="40" spans="1:16" ht="33" x14ac:dyDescent="0.35">
      <c r="A40" s="355" t="s">
        <v>183</v>
      </c>
      <c r="B40" s="197" t="s">
        <v>182</v>
      </c>
      <c r="C40" s="197" t="s">
        <v>86</v>
      </c>
      <c r="D40" s="354" t="s">
        <v>88</v>
      </c>
      <c r="E40" s="354"/>
      <c r="F40" s="354" t="s">
        <v>90</v>
      </c>
      <c r="G40" s="354"/>
      <c r="H40" s="197" t="s">
        <v>92</v>
      </c>
      <c r="I40" s="198" t="s">
        <v>93</v>
      </c>
      <c r="J40" s="25"/>
      <c r="K40" s="25"/>
      <c r="L40" s="25"/>
      <c r="M40" s="25"/>
      <c r="N40" s="25"/>
      <c r="O40" s="25"/>
      <c r="P40" s="25"/>
    </row>
    <row r="41" spans="1:16" s="188" customFormat="1" ht="290" customHeight="1" x14ac:dyDescent="0.35">
      <c r="A41" s="355"/>
      <c r="B41" s="236">
        <v>1</v>
      </c>
      <c r="C41" s="196">
        <v>1</v>
      </c>
      <c r="D41" s="424" t="s">
        <v>376</v>
      </c>
      <c r="E41" s="424"/>
      <c r="F41" s="356" t="s">
        <v>375</v>
      </c>
      <c r="G41" s="356"/>
      <c r="H41" s="225" t="s">
        <v>299</v>
      </c>
      <c r="I41" s="226" t="s">
        <v>298</v>
      </c>
      <c r="J41" s="187"/>
      <c r="K41" s="187"/>
      <c r="L41" s="187"/>
      <c r="M41" s="187"/>
      <c r="N41" s="187"/>
      <c r="O41" s="187"/>
      <c r="P41" s="187"/>
    </row>
    <row r="42" spans="1:16" ht="33" x14ac:dyDescent="0.35">
      <c r="A42" s="355" t="s">
        <v>184</v>
      </c>
      <c r="B42" s="197" t="s">
        <v>182</v>
      </c>
      <c r="C42" s="197" t="s">
        <v>86</v>
      </c>
      <c r="D42" s="354" t="s">
        <v>88</v>
      </c>
      <c r="E42" s="354"/>
      <c r="F42" s="354" t="s">
        <v>90</v>
      </c>
      <c r="G42" s="354"/>
      <c r="H42" s="197" t="s">
        <v>92</v>
      </c>
      <c r="I42" s="198" t="s">
        <v>93</v>
      </c>
      <c r="J42" s="25"/>
      <c r="K42" s="25"/>
      <c r="L42" s="25"/>
      <c r="M42" s="25"/>
      <c r="N42" s="25"/>
      <c r="O42" s="25"/>
      <c r="P42" s="25"/>
    </row>
    <row r="43" spans="1:16" ht="409" customHeight="1" x14ac:dyDescent="0.35">
      <c r="A43" s="355"/>
      <c r="B43" s="195">
        <v>1</v>
      </c>
      <c r="C43" s="238">
        <v>1</v>
      </c>
      <c r="D43" s="330" t="s">
        <v>483</v>
      </c>
      <c r="E43" s="330"/>
      <c r="F43" s="328" t="s">
        <v>484</v>
      </c>
      <c r="G43" s="328"/>
      <c r="H43" s="248" t="s">
        <v>299</v>
      </c>
      <c r="I43" s="249" t="s">
        <v>298</v>
      </c>
      <c r="J43" s="1"/>
      <c r="K43" s="1"/>
      <c r="L43" s="1"/>
      <c r="M43" s="1"/>
      <c r="N43" s="1"/>
      <c r="O43" s="1"/>
      <c r="P43" s="1"/>
    </row>
    <row r="44" spans="1:16" ht="33" x14ac:dyDescent="0.35">
      <c r="A44" s="355" t="s">
        <v>185</v>
      </c>
      <c r="B44" s="197" t="s">
        <v>182</v>
      </c>
      <c r="C44" s="197" t="s">
        <v>86</v>
      </c>
      <c r="D44" s="354" t="s">
        <v>88</v>
      </c>
      <c r="E44" s="354"/>
      <c r="F44" s="354" t="s">
        <v>90</v>
      </c>
      <c r="G44" s="354"/>
      <c r="H44" s="197" t="s">
        <v>92</v>
      </c>
      <c r="I44" s="198" t="s">
        <v>93</v>
      </c>
      <c r="J44" s="25"/>
      <c r="K44" s="25"/>
      <c r="L44" s="25"/>
      <c r="M44" s="25"/>
      <c r="N44" s="25"/>
      <c r="O44" s="25"/>
      <c r="P44" s="25"/>
    </row>
    <row r="45" spans="1:16" ht="409" customHeight="1" x14ac:dyDescent="0.35">
      <c r="A45" s="355"/>
      <c r="B45" s="195">
        <v>1</v>
      </c>
      <c r="C45" s="168">
        <v>1</v>
      </c>
      <c r="D45" s="356" t="s">
        <v>485</v>
      </c>
      <c r="E45" s="356"/>
      <c r="F45" s="356" t="s">
        <v>482</v>
      </c>
      <c r="G45" s="356"/>
      <c r="H45" s="248" t="s">
        <v>299</v>
      </c>
      <c r="I45" s="249" t="s">
        <v>298</v>
      </c>
      <c r="J45" s="1"/>
      <c r="K45" s="1"/>
      <c r="L45" s="1"/>
      <c r="M45" s="1"/>
      <c r="N45" s="1"/>
      <c r="O45" s="1"/>
      <c r="P45" s="1"/>
    </row>
    <row r="46" spans="1:16" ht="33" x14ac:dyDescent="0.35">
      <c r="A46" s="355" t="s">
        <v>186</v>
      </c>
      <c r="B46" s="197" t="s">
        <v>182</v>
      </c>
      <c r="C46" s="197" t="s">
        <v>86</v>
      </c>
      <c r="D46" s="354" t="s">
        <v>88</v>
      </c>
      <c r="E46" s="354"/>
      <c r="F46" s="354" t="s">
        <v>90</v>
      </c>
      <c r="G46" s="354"/>
      <c r="H46" s="197" t="s">
        <v>92</v>
      </c>
      <c r="I46" s="198" t="s">
        <v>93</v>
      </c>
      <c r="J46" s="25"/>
      <c r="K46" s="25"/>
      <c r="L46" s="25"/>
      <c r="M46" s="25"/>
      <c r="N46" s="25"/>
      <c r="O46" s="25"/>
      <c r="P46" s="25"/>
    </row>
    <row r="47" spans="1:16" ht="403" customHeight="1" x14ac:dyDescent="0.35">
      <c r="A47" s="355"/>
      <c r="B47" s="195">
        <v>1</v>
      </c>
      <c r="C47" s="168">
        <v>1</v>
      </c>
      <c r="D47" s="598" t="s">
        <v>481</v>
      </c>
      <c r="E47" s="599"/>
      <c r="F47" s="598" t="s">
        <v>486</v>
      </c>
      <c r="G47" s="599"/>
      <c r="H47" s="248" t="s">
        <v>299</v>
      </c>
      <c r="I47" s="249" t="s">
        <v>298</v>
      </c>
      <c r="J47" s="1"/>
      <c r="K47" s="1"/>
      <c r="L47" s="1"/>
      <c r="M47" s="1"/>
      <c r="N47" s="1"/>
      <c r="O47" s="1"/>
      <c r="P47" s="1"/>
    </row>
    <row r="48" spans="1:16" ht="33" x14ac:dyDescent="0.35">
      <c r="A48" s="355" t="s">
        <v>187</v>
      </c>
      <c r="B48" s="197" t="s">
        <v>182</v>
      </c>
      <c r="C48" s="197" t="s">
        <v>86</v>
      </c>
      <c r="D48" s="354" t="s">
        <v>88</v>
      </c>
      <c r="E48" s="354"/>
      <c r="F48" s="354" t="s">
        <v>90</v>
      </c>
      <c r="G48" s="354"/>
      <c r="H48" s="197" t="s">
        <v>92</v>
      </c>
      <c r="I48" s="198" t="s">
        <v>93</v>
      </c>
      <c r="J48" s="25"/>
      <c r="K48" s="25"/>
      <c r="L48" s="25"/>
      <c r="M48" s="25"/>
      <c r="N48" s="25"/>
      <c r="O48" s="25"/>
      <c r="P48" s="25"/>
    </row>
    <row r="49" spans="1:16" ht="16.5" x14ac:dyDescent="0.35">
      <c r="A49" s="355"/>
      <c r="B49" s="195">
        <v>1</v>
      </c>
      <c r="C49" s="168"/>
      <c r="D49" s="360"/>
      <c r="E49" s="360"/>
      <c r="F49" s="360"/>
      <c r="G49" s="360"/>
      <c r="H49" s="168"/>
      <c r="I49" s="199"/>
      <c r="J49" s="1"/>
      <c r="K49" s="1"/>
      <c r="L49" s="1"/>
      <c r="M49" s="1"/>
      <c r="N49" s="1"/>
      <c r="O49" s="1"/>
      <c r="P49" s="1"/>
    </row>
    <row r="50" spans="1:16" ht="33" x14ac:dyDescent="0.35">
      <c r="A50" s="355" t="s">
        <v>188</v>
      </c>
      <c r="B50" s="197" t="s">
        <v>182</v>
      </c>
      <c r="C50" s="197" t="s">
        <v>86</v>
      </c>
      <c r="D50" s="354" t="s">
        <v>88</v>
      </c>
      <c r="E50" s="354"/>
      <c r="F50" s="354" t="s">
        <v>90</v>
      </c>
      <c r="G50" s="354"/>
      <c r="H50" s="197" t="s">
        <v>92</v>
      </c>
      <c r="I50" s="198" t="s">
        <v>93</v>
      </c>
      <c r="J50" s="1"/>
      <c r="K50" s="1"/>
      <c r="L50" s="1"/>
      <c r="M50" s="1"/>
      <c r="N50" s="1"/>
      <c r="O50" s="1"/>
      <c r="P50" s="1"/>
    </row>
    <row r="51" spans="1:16" ht="16.5" x14ac:dyDescent="0.35">
      <c r="A51" s="355"/>
      <c r="B51" s="195">
        <v>1</v>
      </c>
      <c r="C51" s="168"/>
      <c r="D51" s="360"/>
      <c r="E51" s="360"/>
      <c r="F51" s="360"/>
      <c r="G51" s="360"/>
      <c r="H51" s="168"/>
      <c r="I51" s="199"/>
      <c r="J51" s="1"/>
      <c r="K51" s="1"/>
      <c r="L51" s="1"/>
      <c r="M51" s="1"/>
      <c r="N51" s="1"/>
      <c r="O51" s="1"/>
      <c r="P51" s="1"/>
    </row>
    <row r="52" spans="1:16" ht="33" x14ac:dyDescent="0.35">
      <c r="A52" s="355" t="s">
        <v>189</v>
      </c>
      <c r="B52" s="197" t="s">
        <v>182</v>
      </c>
      <c r="C52" s="197" t="s">
        <v>86</v>
      </c>
      <c r="D52" s="354" t="s">
        <v>88</v>
      </c>
      <c r="E52" s="354"/>
      <c r="F52" s="354" t="s">
        <v>90</v>
      </c>
      <c r="G52" s="354"/>
      <c r="H52" s="197" t="s">
        <v>92</v>
      </c>
      <c r="I52" s="198" t="s">
        <v>93</v>
      </c>
      <c r="J52" s="1"/>
      <c r="K52" s="1"/>
      <c r="L52" s="1"/>
      <c r="M52" s="1"/>
      <c r="N52" s="1"/>
      <c r="O52" s="1"/>
      <c r="P52" s="1"/>
    </row>
    <row r="53" spans="1:16" ht="16.5" x14ac:dyDescent="0.35">
      <c r="A53" s="355"/>
      <c r="B53" s="195">
        <v>1</v>
      </c>
      <c r="C53" s="168"/>
      <c r="D53" s="360"/>
      <c r="E53" s="360"/>
      <c r="F53" s="360"/>
      <c r="G53" s="360"/>
      <c r="H53" s="168"/>
      <c r="I53" s="199"/>
      <c r="J53" s="1"/>
      <c r="K53" s="1"/>
      <c r="L53" s="1"/>
      <c r="M53" s="1"/>
      <c r="N53" s="1"/>
      <c r="O53" s="1"/>
      <c r="P53" s="1"/>
    </row>
    <row r="54" spans="1:16" ht="33" x14ac:dyDescent="0.35">
      <c r="A54" s="355" t="s">
        <v>190</v>
      </c>
      <c r="B54" s="197" t="s">
        <v>182</v>
      </c>
      <c r="C54" s="197" t="s">
        <v>86</v>
      </c>
      <c r="D54" s="354" t="s">
        <v>88</v>
      </c>
      <c r="E54" s="354"/>
      <c r="F54" s="354" t="s">
        <v>90</v>
      </c>
      <c r="G54" s="354"/>
      <c r="H54" s="197" t="s">
        <v>92</v>
      </c>
      <c r="I54" s="198" t="s">
        <v>93</v>
      </c>
      <c r="J54" s="1"/>
      <c r="K54" s="1"/>
      <c r="L54" s="1"/>
      <c r="M54" s="1"/>
      <c r="N54" s="1"/>
      <c r="O54" s="1"/>
      <c r="P54" s="1"/>
    </row>
    <row r="55" spans="1:16" ht="16.5" x14ac:dyDescent="0.35">
      <c r="A55" s="355"/>
      <c r="B55" s="195">
        <v>1</v>
      </c>
      <c r="C55" s="168"/>
      <c r="D55" s="360"/>
      <c r="E55" s="360"/>
      <c r="F55" s="360"/>
      <c r="G55" s="360"/>
      <c r="H55" s="168"/>
      <c r="I55" s="199"/>
      <c r="J55" s="1"/>
      <c r="K55" s="1"/>
      <c r="L55" s="1"/>
      <c r="M55" s="1"/>
      <c r="N55" s="1"/>
      <c r="O55" s="1"/>
      <c r="P55" s="1"/>
    </row>
    <row r="56" spans="1:16" ht="33" x14ac:dyDescent="0.35">
      <c r="A56" s="355" t="s">
        <v>191</v>
      </c>
      <c r="B56" s="197" t="s">
        <v>182</v>
      </c>
      <c r="C56" s="197" t="s">
        <v>86</v>
      </c>
      <c r="D56" s="354" t="s">
        <v>88</v>
      </c>
      <c r="E56" s="354"/>
      <c r="F56" s="354" t="s">
        <v>90</v>
      </c>
      <c r="G56" s="354"/>
      <c r="H56" s="197" t="s">
        <v>92</v>
      </c>
      <c r="I56" s="198" t="s">
        <v>93</v>
      </c>
      <c r="J56" s="1"/>
      <c r="K56" s="1"/>
      <c r="L56" s="1"/>
      <c r="M56" s="1"/>
      <c r="N56" s="1"/>
      <c r="O56" s="1"/>
      <c r="P56" s="1"/>
    </row>
    <row r="57" spans="1:16" ht="16.5" x14ac:dyDescent="0.35">
      <c r="A57" s="355"/>
      <c r="B57" s="195">
        <v>1</v>
      </c>
      <c r="C57" s="168"/>
      <c r="D57" s="360"/>
      <c r="E57" s="360"/>
      <c r="F57" s="360"/>
      <c r="G57" s="360"/>
      <c r="H57" s="168"/>
      <c r="I57" s="199"/>
      <c r="J57" s="1"/>
      <c r="K57" s="1"/>
      <c r="L57" s="1"/>
      <c r="M57" s="1"/>
      <c r="N57" s="1"/>
      <c r="O57" s="1"/>
      <c r="P57" s="1"/>
    </row>
    <row r="58" spans="1:16" ht="33" x14ac:dyDescent="0.35">
      <c r="A58" s="355" t="s">
        <v>192</v>
      </c>
      <c r="B58" s="197" t="s">
        <v>182</v>
      </c>
      <c r="C58" s="197" t="s">
        <v>86</v>
      </c>
      <c r="D58" s="354" t="s">
        <v>88</v>
      </c>
      <c r="E58" s="354"/>
      <c r="F58" s="354" t="s">
        <v>90</v>
      </c>
      <c r="G58" s="354"/>
      <c r="H58" s="197" t="s">
        <v>92</v>
      </c>
      <c r="I58" s="198" t="s">
        <v>93</v>
      </c>
      <c r="J58" s="1"/>
      <c r="K58" s="1"/>
      <c r="L58" s="1"/>
      <c r="M58" s="1"/>
      <c r="N58" s="1"/>
      <c r="O58" s="1"/>
      <c r="P58" s="1"/>
    </row>
    <row r="59" spans="1:16" ht="16.5" x14ac:dyDescent="0.35">
      <c r="A59" s="355"/>
      <c r="B59" s="195">
        <v>1</v>
      </c>
      <c r="C59" s="168"/>
      <c r="D59" s="360"/>
      <c r="E59" s="360"/>
      <c r="F59" s="360"/>
      <c r="G59" s="360"/>
      <c r="H59" s="168"/>
      <c r="I59" s="199"/>
      <c r="J59" s="1"/>
      <c r="K59" s="1"/>
      <c r="L59" s="1"/>
      <c r="M59" s="1"/>
      <c r="N59" s="1"/>
      <c r="O59" s="1"/>
      <c r="P59" s="1"/>
    </row>
    <row r="60" spans="1:16" ht="33" x14ac:dyDescent="0.35">
      <c r="A60" s="355" t="s">
        <v>193</v>
      </c>
      <c r="B60" s="197" t="s">
        <v>182</v>
      </c>
      <c r="C60" s="197" t="s">
        <v>86</v>
      </c>
      <c r="D60" s="354" t="s">
        <v>88</v>
      </c>
      <c r="E60" s="354"/>
      <c r="F60" s="354" t="s">
        <v>90</v>
      </c>
      <c r="G60" s="354"/>
      <c r="H60" s="197" t="s">
        <v>92</v>
      </c>
      <c r="I60" s="198" t="s">
        <v>93</v>
      </c>
      <c r="J60" s="1"/>
      <c r="K60" s="1"/>
      <c r="L60" s="1"/>
      <c r="M60" s="1"/>
      <c r="N60" s="1"/>
      <c r="O60" s="1"/>
      <c r="P60" s="1"/>
    </row>
    <row r="61" spans="1:16" ht="17" thickBot="1" x14ac:dyDescent="0.4">
      <c r="A61" s="437"/>
      <c r="B61" s="200">
        <v>1</v>
      </c>
      <c r="C61" s="201"/>
      <c r="D61" s="438"/>
      <c r="E61" s="438"/>
      <c r="F61" s="438"/>
      <c r="G61" s="438"/>
      <c r="H61" s="201"/>
      <c r="I61" s="202"/>
      <c r="J61" s="1"/>
      <c r="K61" s="1"/>
      <c r="L61" s="1"/>
      <c r="M61" s="1"/>
      <c r="N61" s="1"/>
      <c r="O61" s="1"/>
      <c r="P61" s="1"/>
    </row>
    <row r="62" spans="1:16" x14ac:dyDescent="0.35">
      <c r="A62" s="1"/>
      <c r="B62" s="113"/>
      <c r="C62" s="1"/>
      <c r="D62" s="1"/>
      <c r="E62" s="1"/>
      <c r="F62" s="1"/>
      <c r="G62" s="1"/>
      <c r="H62" s="1"/>
      <c r="I62" s="1"/>
      <c r="J62" s="1"/>
      <c r="K62" s="1"/>
      <c r="L62" s="1"/>
      <c r="M62" s="1"/>
      <c r="N62" s="1"/>
      <c r="O62" s="1"/>
      <c r="P62" s="1"/>
    </row>
    <row r="63" spans="1:16" x14ac:dyDescent="0.35">
      <c r="A63" s="1"/>
      <c r="B63" s="1"/>
      <c r="C63" s="1"/>
      <c r="D63" s="1"/>
      <c r="E63" s="1"/>
      <c r="F63" s="1"/>
      <c r="G63" s="1"/>
      <c r="H63" s="1"/>
      <c r="I63" s="1"/>
      <c r="J63" s="1"/>
      <c r="K63" s="1"/>
      <c r="L63" s="1"/>
      <c r="M63" s="1"/>
      <c r="N63" s="1"/>
      <c r="O63" s="1"/>
      <c r="P63" s="1"/>
    </row>
    <row r="64" spans="1:16" x14ac:dyDescent="0.35">
      <c r="A64" s="1"/>
      <c r="B64" s="1"/>
      <c r="C64" s="1"/>
      <c r="D64" s="1"/>
      <c r="E64" s="1"/>
      <c r="F64" s="1"/>
      <c r="G64" s="1"/>
      <c r="H64" s="1"/>
      <c r="I64" s="1"/>
      <c r="J64" s="24"/>
      <c r="K64" s="24"/>
      <c r="L64" s="24"/>
      <c r="M64" s="24"/>
      <c r="N64" s="24"/>
      <c r="O64" s="24"/>
      <c r="P64" s="24"/>
    </row>
    <row r="65" spans="1:16" ht="16.5" x14ac:dyDescent="0.35">
      <c r="A65" s="384" t="s">
        <v>56</v>
      </c>
      <c r="B65" s="384"/>
      <c r="C65" s="384"/>
      <c r="D65" s="384"/>
      <c r="E65" s="384"/>
      <c r="F65" s="384"/>
      <c r="G65" s="384"/>
      <c r="H65" s="384"/>
      <c r="I65" s="384"/>
      <c r="J65" s="1"/>
      <c r="K65" s="1"/>
      <c r="L65" s="1"/>
      <c r="M65" s="1"/>
      <c r="N65" s="1"/>
      <c r="O65" s="1"/>
      <c r="P65" s="1"/>
    </row>
    <row r="66" spans="1:16" ht="142" customHeight="1" x14ac:dyDescent="0.35">
      <c r="A66" s="32" t="s">
        <v>57</v>
      </c>
      <c r="B66" s="385" t="s">
        <v>280</v>
      </c>
      <c r="C66" s="386"/>
      <c r="D66" s="385" t="s">
        <v>281</v>
      </c>
      <c r="E66" s="386"/>
      <c r="F66" s="385" t="s">
        <v>282</v>
      </c>
      <c r="G66" s="386"/>
      <c r="H66" s="461"/>
      <c r="I66" s="462"/>
      <c r="J66" s="1"/>
      <c r="K66" s="1">
        <f>((2/2)+(2/2)+0)/2</f>
        <v>1</v>
      </c>
      <c r="L66" s="1"/>
      <c r="M66" s="1"/>
      <c r="N66" s="1"/>
      <c r="O66" s="1"/>
      <c r="P66" s="1"/>
    </row>
    <row r="67" spans="1:16" ht="33" x14ac:dyDescent="0.35">
      <c r="A67" s="32" t="s">
        <v>194</v>
      </c>
      <c r="B67" s="358">
        <v>0.05</v>
      </c>
      <c r="C67" s="359"/>
      <c r="D67" s="358">
        <v>0.1</v>
      </c>
      <c r="E67" s="359"/>
      <c r="F67" s="358">
        <v>0.05</v>
      </c>
      <c r="G67" s="359"/>
      <c r="H67" s="358"/>
      <c r="I67" s="359"/>
      <c r="J67" s="1"/>
      <c r="K67" s="1"/>
      <c r="L67" s="1"/>
      <c r="M67" s="1"/>
      <c r="N67" s="1"/>
      <c r="O67" s="1"/>
      <c r="P67" s="1"/>
    </row>
    <row r="68" spans="1:16" ht="16.5" x14ac:dyDescent="0.35">
      <c r="A68" s="362" t="s">
        <v>156</v>
      </c>
      <c r="B68" s="74" t="s">
        <v>84</v>
      </c>
      <c r="C68" s="74" t="s">
        <v>86</v>
      </c>
      <c r="D68" s="74" t="s">
        <v>84</v>
      </c>
      <c r="E68" s="74" t="s">
        <v>86</v>
      </c>
      <c r="F68" s="74" t="s">
        <v>84</v>
      </c>
      <c r="G68" s="74" t="s">
        <v>86</v>
      </c>
      <c r="H68" s="74" t="s">
        <v>84</v>
      </c>
      <c r="I68" s="74" t="s">
        <v>86</v>
      </c>
      <c r="J68" s="1"/>
      <c r="K68" s="1"/>
      <c r="L68" s="1"/>
      <c r="M68" s="1"/>
      <c r="N68" s="1"/>
      <c r="O68" s="1"/>
      <c r="P68" s="1"/>
    </row>
    <row r="69" spans="1:16" ht="16.5" x14ac:dyDescent="0.35">
      <c r="A69" s="363"/>
      <c r="B69" s="34">
        <v>0.02</v>
      </c>
      <c r="C69" s="34">
        <v>0.02</v>
      </c>
      <c r="D69" s="34">
        <v>0.02</v>
      </c>
      <c r="E69" s="34">
        <v>0.02</v>
      </c>
      <c r="F69" s="34">
        <v>0</v>
      </c>
      <c r="G69" s="34">
        <v>0</v>
      </c>
      <c r="H69" s="38"/>
      <c r="I69" s="34"/>
      <c r="J69" s="1"/>
      <c r="K69" s="1"/>
      <c r="L69" s="1"/>
      <c r="M69" s="1"/>
      <c r="N69" s="1"/>
      <c r="O69" s="1"/>
      <c r="P69" s="1"/>
    </row>
    <row r="70" spans="1:16" ht="49.5" x14ac:dyDescent="0.35">
      <c r="A70" s="32" t="s">
        <v>195</v>
      </c>
      <c r="B70" s="366" t="s">
        <v>300</v>
      </c>
      <c r="C70" s="367"/>
      <c r="D70" s="463" t="s">
        <v>297</v>
      </c>
      <c r="E70" s="367"/>
      <c r="F70" s="463" t="s">
        <v>296</v>
      </c>
      <c r="G70" s="367"/>
      <c r="H70" s="464"/>
      <c r="I70" s="465"/>
      <c r="J70" s="1"/>
      <c r="K70" s="1"/>
      <c r="L70" s="1"/>
      <c r="M70" s="1"/>
      <c r="N70" s="1"/>
      <c r="O70" s="1"/>
      <c r="P70" s="1"/>
    </row>
    <row r="71" spans="1:16" ht="123" customHeight="1" x14ac:dyDescent="0.35">
      <c r="A71" s="32" t="s">
        <v>196</v>
      </c>
      <c r="B71" s="364" t="s">
        <v>306</v>
      </c>
      <c r="C71" s="365"/>
      <c r="D71" s="364" t="s">
        <v>306</v>
      </c>
      <c r="E71" s="365"/>
      <c r="F71" s="466"/>
      <c r="G71" s="365"/>
      <c r="H71" s="373"/>
      <c r="I71" s="370"/>
      <c r="J71" s="1"/>
      <c r="K71" s="1"/>
      <c r="L71" s="1"/>
      <c r="M71" s="1"/>
      <c r="N71" s="1"/>
      <c r="O71" s="1"/>
      <c r="P71" s="1"/>
    </row>
    <row r="72" spans="1:16" ht="16.5" x14ac:dyDescent="0.35">
      <c r="A72" s="362" t="s">
        <v>157</v>
      </c>
      <c r="B72" s="74" t="s">
        <v>84</v>
      </c>
      <c r="C72" s="74" t="s">
        <v>86</v>
      </c>
      <c r="D72" s="74" t="s">
        <v>84</v>
      </c>
      <c r="E72" s="74" t="s">
        <v>86</v>
      </c>
      <c r="F72" s="74" t="s">
        <v>84</v>
      </c>
      <c r="G72" s="74" t="s">
        <v>86</v>
      </c>
      <c r="H72" s="74" t="s">
        <v>84</v>
      </c>
      <c r="I72" s="74" t="s">
        <v>86</v>
      </c>
      <c r="J72" s="1"/>
      <c r="K72" s="1"/>
      <c r="L72" s="1"/>
      <c r="M72" s="1"/>
      <c r="N72" s="1"/>
      <c r="O72" s="1"/>
      <c r="P72" s="1"/>
    </row>
    <row r="73" spans="1:16" ht="16.5" x14ac:dyDescent="0.35">
      <c r="A73" s="363"/>
      <c r="B73" s="34">
        <v>0.05</v>
      </c>
      <c r="C73" s="34">
        <v>0.05</v>
      </c>
      <c r="D73" s="34">
        <v>0.03</v>
      </c>
      <c r="E73" s="34">
        <v>0.03</v>
      </c>
      <c r="F73" s="34">
        <v>0</v>
      </c>
      <c r="G73" s="35">
        <v>0.05</v>
      </c>
      <c r="H73" s="38"/>
      <c r="I73" s="35"/>
      <c r="J73" s="1"/>
      <c r="K73" s="1"/>
      <c r="L73" s="1"/>
      <c r="M73" s="1"/>
      <c r="N73" s="1"/>
      <c r="O73" s="1"/>
      <c r="P73" s="1"/>
    </row>
    <row r="74" spans="1:16" ht="409" customHeight="1" x14ac:dyDescent="0.35">
      <c r="A74" s="32" t="s">
        <v>195</v>
      </c>
      <c r="B74" s="467" t="s">
        <v>334</v>
      </c>
      <c r="C74" s="468"/>
      <c r="D74" s="440" t="s">
        <v>335</v>
      </c>
      <c r="E74" s="441"/>
      <c r="F74" s="469" t="s">
        <v>377</v>
      </c>
      <c r="G74" s="388"/>
      <c r="H74" s="470"/>
      <c r="I74" s="471"/>
      <c r="J74" s="1"/>
      <c r="K74" s="1"/>
      <c r="L74" s="1"/>
      <c r="M74" s="1"/>
      <c r="N74" s="1"/>
      <c r="O74" s="1"/>
      <c r="P74" s="1"/>
    </row>
    <row r="75" spans="1:16" ht="104" customHeight="1" x14ac:dyDescent="0.35">
      <c r="A75" s="32" t="s">
        <v>196</v>
      </c>
      <c r="B75" s="364" t="s">
        <v>353</v>
      </c>
      <c r="C75" s="365"/>
      <c r="D75" s="364" t="s">
        <v>354</v>
      </c>
      <c r="E75" s="365"/>
      <c r="F75" s="364" t="s">
        <v>352</v>
      </c>
      <c r="G75" s="365"/>
      <c r="H75" s="373"/>
      <c r="I75" s="370"/>
      <c r="J75" s="1"/>
      <c r="K75" s="1"/>
      <c r="L75" s="1"/>
      <c r="M75" s="1"/>
      <c r="N75" s="1"/>
      <c r="O75" s="1"/>
      <c r="P75" s="1"/>
    </row>
    <row r="76" spans="1:16" ht="16.5" x14ac:dyDescent="0.35">
      <c r="A76" s="362" t="s">
        <v>158</v>
      </c>
      <c r="B76" s="74" t="s">
        <v>84</v>
      </c>
      <c r="C76" s="74" t="s">
        <v>86</v>
      </c>
      <c r="D76" s="74" t="s">
        <v>84</v>
      </c>
      <c r="E76" s="74" t="s">
        <v>86</v>
      </c>
      <c r="F76" s="74" t="s">
        <v>84</v>
      </c>
      <c r="G76" s="74" t="s">
        <v>86</v>
      </c>
      <c r="H76" s="74" t="s">
        <v>84</v>
      </c>
      <c r="I76" s="74" t="s">
        <v>86</v>
      </c>
      <c r="J76" s="1"/>
      <c r="K76" s="1"/>
      <c r="L76" s="1"/>
      <c r="M76" s="1"/>
      <c r="N76" s="1"/>
      <c r="O76" s="1"/>
      <c r="P76" s="1"/>
    </row>
    <row r="77" spans="1:16" ht="16.5" x14ac:dyDescent="0.35">
      <c r="A77" s="363"/>
      <c r="B77" s="34">
        <v>7.0000000000000007E-2</v>
      </c>
      <c r="C77" s="34">
        <v>7.0000000000000007E-2</v>
      </c>
      <c r="D77" s="34">
        <v>0.08</v>
      </c>
      <c r="E77" s="34">
        <v>0.08</v>
      </c>
      <c r="F77" s="34">
        <v>0.1</v>
      </c>
      <c r="G77" s="35">
        <v>0.1</v>
      </c>
      <c r="H77" s="38"/>
      <c r="I77" s="35"/>
      <c r="J77" s="1"/>
      <c r="K77" s="1"/>
      <c r="L77" s="1"/>
      <c r="M77" s="1"/>
      <c r="N77" s="1"/>
      <c r="O77" s="1"/>
      <c r="P77" s="1"/>
    </row>
    <row r="78" spans="1:16" ht="316" customHeight="1" x14ac:dyDescent="0.35">
      <c r="A78" s="32" t="s">
        <v>195</v>
      </c>
      <c r="B78" s="472" t="s">
        <v>487</v>
      </c>
      <c r="C78" s="473"/>
      <c r="D78" s="472" t="s">
        <v>386</v>
      </c>
      <c r="E78" s="473"/>
      <c r="F78" s="472" t="s">
        <v>387</v>
      </c>
      <c r="G78" s="473"/>
      <c r="H78" s="373"/>
      <c r="I78" s="370"/>
      <c r="J78" s="1"/>
      <c r="K78" s="1"/>
      <c r="L78" s="1"/>
      <c r="M78" s="1"/>
      <c r="N78" s="1"/>
      <c r="O78" s="1"/>
      <c r="P78" s="1"/>
    </row>
    <row r="79" spans="1:16" s="188" customFormat="1" ht="76" customHeight="1" x14ac:dyDescent="0.35">
      <c r="A79" s="32" t="s">
        <v>196</v>
      </c>
      <c r="B79" s="364" t="s">
        <v>399</v>
      </c>
      <c r="C79" s="365"/>
      <c r="D79" s="364" t="s">
        <v>400</v>
      </c>
      <c r="E79" s="365"/>
      <c r="F79" s="364" t="s">
        <v>401</v>
      </c>
      <c r="G79" s="474"/>
      <c r="H79" s="373"/>
      <c r="I79" s="370"/>
      <c r="J79" s="187"/>
      <c r="K79" s="187"/>
      <c r="L79" s="187"/>
      <c r="M79" s="187"/>
      <c r="N79" s="187"/>
      <c r="O79" s="187"/>
      <c r="P79" s="187"/>
    </row>
    <row r="80" spans="1:16" ht="16.5" x14ac:dyDescent="0.35">
      <c r="A80" s="362" t="s">
        <v>159</v>
      </c>
      <c r="B80" s="74" t="s">
        <v>84</v>
      </c>
      <c r="C80" s="74" t="s">
        <v>86</v>
      </c>
      <c r="D80" s="74" t="s">
        <v>84</v>
      </c>
      <c r="E80" s="74" t="s">
        <v>86</v>
      </c>
      <c r="F80" s="74" t="s">
        <v>84</v>
      </c>
      <c r="G80" s="74" t="s">
        <v>86</v>
      </c>
      <c r="H80" s="74" t="s">
        <v>84</v>
      </c>
      <c r="I80" s="74" t="s">
        <v>86</v>
      </c>
      <c r="J80" s="1"/>
      <c r="K80" s="1"/>
      <c r="L80" s="1"/>
      <c r="M80" s="1"/>
      <c r="N80" s="1"/>
      <c r="O80" s="1"/>
      <c r="P80" s="1"/>
    </row>
    <row r="81" spans="1:16" ht="16.5" x14ac:dyDescent="0.35">
      <c r="A81" s="363"/>
      <c r="B81" s="34">
        <v>0.1</v>
      </c>
      <c r="C81" s="34">
        <v>0.1</v>
      </c>
      <c r="D81" s="34">
        <v>0.1</v>
      </c>
      <c r="E81" s="34">
        <v>0.1</v>
      </c>
      <c r="F81" s="34">
        <v>0.1</v>
      </c>
      <c r="G81" s="35">
        <v>0.1</v>
      </c>
      <c r="H81" s="38"/>
      <c r="I81" s="35"/>
      <c r="J81" s="1"/>
      <c r="K81" s="1"/>
      <c r="L81" s="1"/>
      <c r="M81" s="1"/>
      <c r="N81" s="1"/>
      <c r="O81" s="1"/>
      <c r="P81" s="1"/>
    </row>
    <row r="82" spans="1:16" ht="383" customHeight="1" x14ac:dyDescent="0.35">
      <c r="A82" s="32" t="s">
        <v>195</v>
      </c>
      <c r="B82" s="440" t="s">
        <v>488</v>
      </c>
      <c r="C82" s="441"/>
      <c r="D82" s="475" t="s">
        <v>454</v>
      </c>
      <c r="E82" s="441"/>
      <c r="F82" s="387" t="s">
        <v>434</v>
      </c>
      <c r="G82" s="388"/>
      <c r="H82" s="373"/>
      <c r="I82" s="370"/>
      <c r="J82" s="1"/>
      <c r="K82" s="1"/>
      <c r="L82" s="1"/>
      <c r="M82" s="1"/>
      <c r="N82" s="1"/>
      <c r="O82" s="1"/>
      <c r="P82" s="1"/>
    </row>
    <row r="83" spans="1:16" s="188" customFormat="1" ht="58" customHeight="1" x14ac:dyDescent="0.35">
      <c r="A83" s="32" t="s">
        <v>196</v>
      </c>
      <c r="B83" s="364" t="s">
        <v>431</v>
      </c>
      <c r="C83" s="365"/>
      <c r="D83" s="377" t="s">
        <v>432</v>
      </c>
      <c r="E83" s="365"/>
      <c r="F83" s="364" t="s">
        <v>433</v>
      </c>
      <c r="G83" s="370"/>
      <c r="H83" s="373"/>
      <c r="I83" s="370"/>
      <c r="J83" s="187"/>
      <c r="K83" s="187"/>
      <c r="L83" s="187"/>
      <c r="M83" s="187"/>
      <c r="N83" s="187"/>
      <c r="O83" s="187"/>
      <c r="P83" s="187"/>
    </row>
    <row r="84" spans="1:16" ht="16.5" x14ac:dyDescent="0.35">
      <c r="A84" s="362" t="s">
        <v>161</v>
      </c>
      <c r="B84" s="74" t="s">
        <v>84</v>
      </c>
      <c r="C84" s="74" t="s">
        <v>86</v>
      </c>
      <c r="D84" s="74" t="s">
        <v>84</v>
      </c>
      <c r="E84" s="74" t="s">
        <v>86</v>
      </c>
      <c r="F84" s="74" t="s">
        <v>84</v>
      </c>
      <c r="G84" s="74" t="s">
        <v>86</v>
      </c>
      <c r="H84" s="74" t="s">
        <v>84</v>
      </c>
      <c r="I84" s="74" t="s">
        <v>86</v>
      </c>
      <c r="J84" s="1"/>
      <c r="K84" s="1"/>
      <c r="L84" s="1"/>
      <c r="M84" s="1"/>
      <c r="N84" s="1"/>
      <c r="O84" s="1"/>
      <c r="P84" s="1"/>
    </row>
    <row r="85" spans="1:16" ht="16.5" x14ac:dyDescent="0.35">
      <c r="A85" s="363"/>
      <c r="B85" s="34">
        <v>0.1</v>
      </c>
      <c r="C85" s="34">
        <v>0.1</v>
      </c>
      <c r="D85" s="34">
        <v>0.1</v>
      </c>
      <c r="E85" s="34">
        <v>0.1</v>
      </c>
      <c r="F85" s="34">
        <v>0.1</v>
      </c>
      <c r="G85" s="35">
        <v>0.1</v>
      </c>
      <c r="H85" s="38"/>
      <c r="I85" s="35"/>
      <c r="J85" s="1"/>
      <c r="K85" s="1"/>
      <c r="L85" s="1"/>
      <c r="M85" s="1"/>
      <c r="N85" s="1"/>
      <c r="O85" s="1"/>
      <c r="P85" s="1"/>
    </row>
    <row r="86" spans="1:16" ht="409" customHeight="1" x14ac:dyDescent="0.35">
      <c r="A86" s="32" t="s">
        <v>195</v>
      </c>
      <c r="B86" s="356" t="s">
        <v>493</v>
      </c>
      <c r="C86" s="357"/>
      <c r="D86" s="356" t="s">
        <v>469</v>
      </c>
      <c r="E86" s="357"/>
      <c r="F86" s="366" t="s">
        <v>478</v>
      </c>
      <c r="G86" s="476"/>
      <c r="H86" s="360"/>
      <c r="I86" s="360"/>
      <c r="J86" s="1"/>
      <c r="K86" s="1"/>
      <c r="L86" s="1"/>
      <c r="M86" s="1"/>
      <c r="N86" s="1"/>
      <c r="O86" s="1"/>
      <c r="P86" s="1"/>
    </row>
    <row r="87" spans="1:16" s="188" customFormat="1" ht="107" customHeight="1" x14ac:dyDescent="0.35">
      <c r="A87" s="32" t="s">
        <v>196</v>
      </c>
      <c r="B87" s="364" t="s">
        <v>498</v>
      </c>
      <c r="C87" s="365"/>
      <c r="D87" s="364" t="s">
        <v>499</v>
      </c>
      <c r="E87" s="365"/>
      <c r="F87" s="364" t="s">
        <v>500</v>
      </c>
      <c r="G87" s="365"/>
      <c r="H87" s="466"/>
      <c r="I87" s="365"/>
      <c r="J87" s="187"/>
      <c r="K87" s="187"/>
      <c r="L87" s="187"/>
      <c r="M87" s="187"/>
      <c r="N87" s="187"/>
      <c r="O87" s="187"/>
      <c r="P87" s="187"/>
    </row>
    <row r="88" spans="1:16" ht="16.5" x14ac:dyDescent="0.35">
      <c r="A88" s="362" t="s">
        <v>162</v>
      </c>
      <c r="B88" s="74" t="s">
        <v>84</v>
      </c>
      <c r="C88" s="74" t="s">
        <v>86</v>
      </c>
      <c r="D88" s="74" t="s">
        <v>84</v>
      </c>
      <c r="E88" s="74" t="s">
        <v>86</v>
      </c>
      <c r="F88" s="74" t="s">
        <v>84</v>
      </c>
      <c r="G88" s="74" t="s">
        <v>86</v>
      </c>
      <c r="H88" s="74" t="s">
        <v>84</v>
      </c>
      <c r="I88" s="74" t="s">
        <v>86</v>
      </c>
      <c r="J88" s="1"/>
      <c r="K88" s="1"/>
      <c r="L88" s="1"/>
      <c r="M88" s="1"/>
      <c r="N88" s="1"/>
      <c r="O88" s="1"/>
      <c r="P88" s="1"/>
    </row>
    <row r="89" spans="1:16" ht="16.5" x14ac:dyDescent="0.35">
      <c r="A89" s="363"/>
      <c r="B89" s="34">
        <v>0.1</v>
      </c>
      <c r="C89" s="36"/>
      <c r="D89" s="34">
        <v>0.1</v>
      </c>
      <c r="E89" s="34"/>
      <c r="F89" s="34">
        <v>0.1</v>
      </c>
      <c r="G89" s="35"/>
      <c r="H89" s="38"/>
      <c r="I89" s="35"/>
      <c r="J89" s="1"/>
      <c r="K89" s="1"/>
      <c r="L89" s="1"/>
      <c r="M89" s="1"/>
      <c r="N89" s="1"/>
      <c r="O89" s="1"/>
      <c r="P89" s="1"/>
    </row>
    <row r="90" spans="1:16" ht="49.5" x14ac:dyDescent="0.35">
      <c r="A90" s="32" t="s">
        <v>195</v>
      </c>
      <c r="B90" s="376"/>
      <c r="C90" s="376"/>
      <c r="D90" s="376"/>
      <c r="E90" s="376"/>
      <c r="F90" s="477"/>
      <c r="G90" s="478"/>
      <c r="H90" s="376"/>
      <c r="I90" s="376"/>
      <c r="J90" s="1"/>
      <c r="K90" s="1"/>
      <c r="L90" s="1"/>
      <c r="M90" s="1"/>
      <c r="N90" s="1"/>
      <c r="O90" s="1"/>
      <c r="P90" s="1"/>
    </row>
    <row r="91" spans="1:16" ht="16.5" x14ac:dyDescent="0.35">
      <c r="A91" s="32" t="s">
        <v>196</v>
      </c>
      <c r="B91" s="374"/>
      <c r="C91" s="375"/>
      <c r="D91" s="374"/>
      <c r="E91" s="375"/>
      <c r="F91" s="374"/>
      <c r="G91" s="375"/>
      <c r="H91" s="374"/>
      <c r="I91" s="375"/>
      <c r="J91" s="1"/>
      <c r="K91" s="1"/>
      <c r="L91" s="1"/>
      <c r="M91" s="1"/>
      <c r="N91" s="1"/>
      <c r="O91" s="1"/>
      <c r="P91" s="1"/>
    </row>
    <row r="92" spans="1:16" ht="16.5" x14ac:dyDescent="0.35">
      <c r="A92" s="362" t="s">
        <v>163</v>
      </c>
      <c r="B92" s="74" t="s">
        <v>84</v>
      </c>
      <c r="C92" s="74" t="s">
        <v>86</v>
      </c>
      <c r="D92" s="74" t="s">
        <v>84</v>
      </c>
      <c r="E92" s="74" t="s">
        <v>86</v>
      </c>
      <c r="F92" s="74" t="s">
        <v>84</v>
      </c>
      <c r="G92" s="74" t="s">
        <v>86</v>
      </c>
      <c r="H92" s="74" t="s">
        <v>84</v>
      </c>
      <c r="I92" s="74" t="s">
        <v>86</v>
      </c>
      <c r="J92" s="1"/>
      <c r="K92" s="1"/>
      <c r="L92" s="1"/>
      <c r="M92" s="1"/>
      <c r="N92" s="1"/>
      <c r="O92" s="1"/>
      <c r="P92" s="1"/>
    </row>
    <row r="93" spans="1:16" ht="16.5" x14ac:dyDescent="0.35">
      <c r="A93" s="363"/>
      <c r="B93" s="34">
        <v>0.12</v>
      </c>
      <c r="C93" s="36"/>
      <c r="D93" s="34">
        <v>0.1</v>
      </c>
      <c r="E93" s="34"/>
      <c r="F93" s="34">
        <v>0.1</v>
      </c>
      <c r="G93" s="35"/>
      <c r="H93" s="38"/>
      <c r="I93" s="35"/>
      <c r="J93" s="1"/>
      <c r="K93" s="1"/>
      <c r="L93" s="1"/>
      <c r="M93" s="1"/>
      <c r="N93" s="1"/>
      <c r="O93" s="1"/>
      <c r="P93" s="1"/>
    </row>
    <row r="94" spans="1:16" ht="49.5" x14ac:dyDescent="0.35">
      <c r="A94" s="32" t="s">
        <v>195</v>
      </c>
      <c r="B94" s="376"/>
      <c r="C94" s="376"/>
      <c r="D94" s="376"/>
      <c r="E94" s="376"/>
      <c r="F94" s="477"/>
      <c r="G94" s="478"/>
      <c r="H94" s="376"/>
      <c r="I94" s="376"/>
      <c r="J94" s="1"/>
      <c r="K94" s="1"/>
      <c r="L94" s="1"/>
      <c r="M94" s="1"/>
      <c r="N94" s="1"/>
      <c r="O94" s="1"/>
      <c r="P94" s="1"/>
    </row>
    <row r="95" spans="1:16" ht="16.5" x14ac:dyDescent="0.35">
      <c r="A95" s="32" t="s">
        <v>196</v>
      </c>
      <c r="B95" s="374"/>
      <c r="C95" s="375"/>
      <c r="D95" s="374"/>
      <c r="E95" s="375"/>
      <c r="F95" s="374"/>
      <c r="G95" s="375"/>
      <c r="H95" s="374"/>
      <c r="I95" s="375"/>
      <c r="J95" s="1"/>
      <c r="K95" s="1"/>
      <c r="L95" s="1"/>
      <c r="M95" s="1"/>
      <c r="N95" s="1"/>
      <c r="O95" s="1"/>
      <c r="P95" s="1"/>
    </row>
    <row r="96" spans="1:16" ht="16.5" x14ac:dyDescent="0.35">
      <c r="A96" s="362" t="s">
        <v>164</v>
      </c>
      <c r="B96" s="74" t="s">
        <v>84</v>
      </c>
      <c r="C96" s="74" t="s">
        <v>86</v>
      </c>
      <c r="D96" s="74" t="s">
        <v>84</v>
      </c>
      <c r="E96" s="74" t="s">
        <v>86</v>
      </c>
      <c r="F96" s="74" t="s">
        <v>84</v>
      </c>
      <c r="G96" s="74" t="s">
        <v>86</v>
      </c>
      <c r="H96" s="74" t="s">
        <v>84</v>
      </c>
      <c r="I96" s="74" t="s">
        <v>86</v>
      </c>
      <c r="J96" s="1"/>
      <c r="K96" s="1"/>
      <c r="L96" s="1"/>
      <c r="M96" s="1"/>
      <c r="N96" s="1"/>
      <c r="O96" s="1"/>
      <c r="P96" s="1"/>
    </row>
    <row r="97" spans="1:16" ht="16.5" x14ac:dyDescent="0.35">
      <c r="A97" s="363"/>
      <c r="B97" s="34">
        <v>0.12</v>
      </c>
      <c r="C97" s="36"/>
      <c r="D97" s="34">
        <v>0.1</v>
      </c>
      <c r="E97" s="34"/>
      <c r="F97" s="34">
        <v>0.1</v>
      </c>
      <c r="G97" s="35"/>
      <c r="H97" s="38"/>
      <c r="I97" s="35"/>
      <c r="J97" s="1"/>
      <c r="K97" s="1"/>
      <c r="L97" s="1"/>
      <c r="M97" s="1"/>
      <c r="N97" s="1"/>
      <c r="O97" s="1"/>
      <c r="P97" s="1"/>
    </row>
    <row r="98" spans="1:16" ht="49.5" x14ac:dyDescent="0.35">
      <c r="A98" s="32" t="s">
        <v>195</v>
      </c>
      <c r="B98" s="376"/>
      <c r="C98" s="376"/>
      <c r="D98" s="376"/>
      <c r="E98" s="376"/>
      <c r="F98" s="376"/>
      <c r="G98" s="376"/>
      <c r="H98" s="376"/>
      <c r="I98" s="376"/>
      <c r="J98" s="1"/>
      <c r="K98" s="1"/>
      <c r="L98" s="1"/>
      <c r="M98" s="1"/>
      <c r="N98" s="1"/>
      <c r="O98" s="1"/>
      <c r="P98" s="1"/>
    </row>
    <row r="99" spans="1:16" ht="16.5" x14ac:dyDescent="0.35">
      <c r="A99" s="32" t="s">
        <v>196</v>
      </c>
      <c r="B99" s="374"/>
      <c r="C99" s="375"/>
      <c r="D99" s="374"/>
      <c r="E99" s="375"/>
      <c r="F99" s="374"/>
      <c r="G99" s="375"/>
      <c r="H99" s="374"/>
      <c r="I99" s="375"/>
      <c r="J99" s="1"/>
      <c r="K99" s="1"/>
      <c r="L99" s="1"/>
      <c r="M99" s="1"/>
      <c r="N99" s="1"/>
      <c r="O99" s="1"/>
      <c r="P99" s="1"/>
    </row>
    <row r="100" spans="1:16" ht="16.5" x14ac:dyDescent="0.35">
      <c r="A100" s="362" t="s">
        <v>166</v>
      </c>
      <c r="B100" s="74" t="s">
        <v>84</v>
      </c>
      <c r="C100" s="74" t="s">
        <v>86</v>
      </c>
      <c r="D100" s="74" t="s">
        <v>84</v>
      </c>
      <c r="E100" s="74" t="s">
        <v>86</v>
      </c>
      <c r="F100" s="74" t="s">
        <v>84</v>
      </c>
      <c r="G100" s="74" t="s">
        <v>86</v>
      </c>
      <c r="H100" s="74" t="s">
        <v>84</v>
      </c>
      <c r="I100" s="74" t="s">
        <v>86</v>
      </c>
      <c r="J100" s="1"/>
      <c r="K100" s="1"/>
      <c r="L100" s="1"/>
      <c r="M100" s="1"/>
      <c r="N100" s="1"/>
      <c r="O100" s="1"/>
      <c r="P100" s="1"/>
    </row>
    <row r="101" spans="1:16" ht="16.5" x14ac:dyDescent="0.35">
      <c r="A101" s="363"/>
      <c r="B101" s="34">
        <v>0.12</v>
      </c>
      <c r="C101" s="36"/>
      <c r="D101" s="34">
        <v>0.1</v>
      </c>
      <c r="E101" s="34"/>
      <c r="F101" s="34">
        <v>0.1</v>
      </c>
      <c r="G101" s="35"/>
      <c r="H101" s="38"/>
      <c r="I101" s="35"/>
      <c r="J101" s="1"/>
      <c r="K101" s="1"/>
      <c r="L101" s="1"/>
      <c r="M101" s="1"/>
      <c r="N101" s="1"/>
      <c r="O101" s="1"/>
      <c r="P101" s="1"/>
    </row>
    <row r="102" spans="1:16" ht="49.5" x14ac:dyDescent="0.35">
      <c r="A102" s="32" t="s">
        <v>195</v>
      </c>
      <c r="B102" s="376"/>
      <c r="C102" s="376"/>
      <c r="D102" s="376"/>
      <c r="E102" s="376"/>
      <c r="F102" s="376"/>
      <c r="G102" s="376"/>
      <c r="H102" s="376"/>
      <c r="I102" s="376"/>
      <c r="J102" s="1"/>
      <c r="K102" s="1"/>
      <c r="L102" s="1"/>
      <c r="M102" s="1"/>
      <c r="N102" s="1"/>
      <c r="O102" s="1"/>
      <c r="P102" s="1"/>
    </row>
    <row r="103" spans="1:16" ht="16.5" x14ac:dyDescent="0.35">
      <c r="A103" s="32" t="s">
        <v>196</v>
      </c>
      <c r="B103" s="374"/>
      <c r="C103" s="375"/>
      <c r="D103" s="374"/>
      <c r="E103" s="375"/>
      <c r="F103" s="374"/>
      <c r="G103" s="375"/>
      <c r="H103" s="374"/>
      <c r="I103" s="375"/>
      <c r="J103" s="1"/>
      <c r="K103" s="1"/>
      <c r="L103" s="1"/>
      <c r="M103" s="1"/>
      <c r="N103" s="1"/>
      <c r="O103" s="1"/>
      <c r="P103" s="1"/>
    </row>
    <row r="104" spans="1:16" ht="16.5" x14ac:dyDescent="0.35">
      <c r="A104" s="362" t="s">
        <v>167</v>
      </c>
      <c r="B104" s="74" t="s">
        <v>84</v>
      </c>
      <c r="C104" s="74" t="s">
        <v>86</v>
      </c>
      <c r="D104" s="74" t="s">
        <v>84</v>
      </c>
      <c r="E104" s="74" t="s">
        <v>86</v>
      </c>
      <c r="F104" s="74" t="s">
        <v>84</v>
      </c>
      <c r="G104" s="74" t="s">
        <v>86</v>
      </c>
      <c r="H104" s="74" t="s">
        <v>84</v>
      </c>
      <c r="I104" s="74" t="s">
        <v>86</v>
      </c>
      <c r="J104" s="1"/>
      <c r="K104" s="1"/>
      <c r="L104" s="1"/>
      <c r="M104" s="1"/>
      <c r="N104" s="1"/>
      <c r="O104" s="1"/>
      <c r="P104" s="1"/>
    </row>
    <row r="105" spans="1:16" ht="16.5" x14ac:dyDescent="0.35">
      <c r="A105" s="363"/>
      <c r="B105" s="34">
        <v>0.1</v>
      </c>
      <c r="C105" s="36"/>
      <c r="D105" s="34">
        <v>0.1</v>
      </c>
      <c r="E105" s="34"/>
      <c r="F105" s="34">
        <v>0.1</v>
      </c>
      <c r="G105" s="35"/>
      <c r="H105" s="38"/>
      <c r="I105" s="35"/>
      <c r="J105" s="1"/>
      <c r="K105" s="1"/>
      <c r="L105" s="1"/>
      <c r="M105" s="1"/>
      <c r="N105" s="1"/>
      <c r="O105" s="1"/>
      <c r="P105" s="1"/>
    </row>
    <row r="106" spans="1:16" ht="49.5" x14ac:dyDescent="0.35">
      <c r="A106" s="32" t="s">
        <v>195</v>
      </c>
      <c r="B106" s="376"/>
      <c r="C106" s="376"/>
      <c r="D106" s="376"/>
      <c r="E106" s="376"/>
      <c r="F106" s="376"/>
      <c r="G106" s="376"/>
      <c r="H106" s="376"/>
      <c r="I106" s="376"/>
      <c r="J106" s="1"/>
      <c r="K106" s="1"/>
      <c r="L106" s="1"/>
      <c r="M106" s="1"/>
      <c r="N106" s="1"/>
      <c r="O106" s="1"/>
      <c r="P106" s="1"/>
    </row>
    <row r="107" spans="1:16" ht="16.5" x14ac:dyDescent="0.35">
      <c r="A107" s="32" t="s">
        <v>196</v>
      </c>
      <c r="B107" s="374"/>
      <c r="C107" s="375"/>
      <c r="D107" s="374"/>
      <c r="E107" s="375"/>
      <c r="F107" s="374"/>
      <c r="G107" s="375"/>
      <c r="H107" s="374"/>
      <c r="I107" s="375"/>
      <c r="J107" s="1"/>
      <c r="K107" s="1"/>
      <c r="L107" s="1"/>
      <c r="M107" s="1"/>
      <c r="N107" s="1"/>
      <c r="O107" s="1"/>
      <c r="P107" s="1"/>
    </row>
    <row r="108" spans="1:16" ht="16.5" x14ac:dyDescent="0.35">
      <c r="A108" s="362" t="s">
        <v>168</v>
      </c>
      <c r="B108" s="74" t="s">
        <v>84</v>
      </c>
      <c r="C108" s="74" t="s">
        <v>86</v>
      </c>
      <c r="D108" s="74" t="s">
        <v>84</v>
      </c>
      <c r="E108" s="74" t="s">
        <v>86</v>
      </c>
      <c r="F108" s="74" t="s">
        <v>84</v>
      </c>
      <c r="G108" s="74" t="s">
        <v>86</v>
      </c>
      <c r="H108" s="74" t="s">
        <v>84</v>
      </c>
      <c r="I108" s="74" t="s">
        <v>86</v>
      </c>
      <c r="J108" s="1"/>
      <c r="K108" s="1"/>
      <c r="L108" s="1"/>
      <c r="M108" s="1"/>
      <c r="N108" s="1"/>
      <c r="O108" s="1"/>
      <c r="P108" s="1"/>
    </row>
    <row r="109" spans="1:16" ht="16.5" x14ac:dyDescent="0.35">
      <c r="A109" s="363"/>
      <c r="B109" s="34">
        <v>7.0000000000000007E-2</v>
      </c>
      <c r="C109" s="36"/>
      <c r="D109" s="34">
        <v>0.1</v>
      </c>
      <c r="E109" s="34"/>
      <c r="F109" s="34">
        <v>0.1</v>
      </c>
      <c r="G109" s="35"/>
      <c r="H109" s="38"/>
      <c r="I109" s="35"/>
      <c r="J109" s="1"/>
      <c r="K109" s="1"/>
      <c r="L109" s="1"/>
      <c r="M109" s="1"/>
      <c r="N109" s="1"/>
      <c r="O109" s="1"/>
      <c r="P109" s="1"/>
    </row>
    <row r="110" spans="1:16" ht="49.5" x14ac:dyDescent="0.35">
      <c r="A110" s="32" t="s">
        <v>195</v>
      </c>
      <c r="B110" s="376"/>
      <c r="C110" s="376"/>
      <c r="D110" s="376"/>
      <c r="E110" s="376"/>
      <c r="F110" s="376"/>
      <c r="G110" s="376"/>
      <c r="H110" s="376"/>
      <c r="I110" s="376"/>
      <c r="J110" s="1"/>
      <c r="K110" s="1"/>
      <c r="L110" s="1"/>
      <c r="M110" s="1"/>
      <c r="N110" s="1"/>
      <c r="O110" s="1"/>
      <c r="P110" s="1"/>
    </row>
    <row r="111" spans="1:16" ht="16.5" x14ac:dyDescent="0.35">
      <c r="A111" s="32" t="s">
        <v>196</v>
      </c>
      <c r="B111" s="374"/>
      <c r="C111" s="375"/>
      <c r="D111" s="374"/>
      <c r="E111" s="375"/>
      <c r="F111" s="374"/>
      <c r="G111" s="375"/>
      <c r="H111" s="374"/>
      <c r="I111" s="375"/>
      <c r="J111" s="1"/>
      <c r="K111" s="1"/>
      <c r="L111" s="1"/>
      <c r="M111" s="1"/>
      <c r="N111" s="1"/>
      <c r="O111" s="1"/>
      <c r="P111" s="1"/>
    </row>
    <row r="112" spans="1:16" ht="16.5" x14ac:dyDescent="0.35">
      <c r="A112" s="362" t="s">
        <v>169</v>
      </c>
      <c r="B112" s="74" t="s">
        <v>84</v>
      </c>
      <c r="C112" s="74" t="s">
        <v>86</v>
      </c>
      <c r="D112" s="74" t="s">
        <v>84</v>
      </c>
      <c r="E112" s="74" t="s">
        <v>86</v>
      </c>
      <c r="F112" s="74" t="s">
        <v>84</v>
      </c>
      <c r="G112" s="74" t="s">
        <v>86</v>
      </c>
      <c r="H112" s="74" t="s">
        <v>84</v>
      </c>
      <c r="I112" s="74" t="s">
        <v>86</v>
      </c>
      <c r="J112" s="1"/>
      <c r="K112" s="1"/>
      <c r="L112" s="1"/>
      <c r="M112" s="1"/>
      <c r="N112" s="1"/>
      <c r="O112" s="1"/>
      <c r="P112" s="1"/>
    </row>
    <row r="113" spans="1:16" ht="16.5" x14ac:dyDescent="0.35">
      <c r="A113" s="363"/>
      <c r="B113" s="34">
        <v>0.03</v>
      </c>
      <c r="C113" s="109"/>
      <c r="D113" s="34">
        <v>7.0000000000000007E-2</v>
      </c>
      <c r="E113" s="109"/>
      <c r="F113" s="34">
        <v>0.1</v>
      </c>
      <c r="G113" s="110"/>
      <c r="H113" s="109"/>
      <c r="I113" s="110"/>
      <c r="J113" s="1"/>
      <c r="K113" s="1"/>
      <c r="L113" s="1"/>
      <c r="M113" s="1"/>
      <c r="N113" s="1"/>
      <c r="O113" s="1"/>
      <c r="P113" s="1"/>
    </row>
    <row r="114" spans="1:16" ht="49.5" x14ac:dyDescent="0.35">
      <c r="A114" s="32" t="s">
        <v>195</v>
      </c>
      <c r="B114" s="439"/>
      <c r="C114" s="439"/>
      <c r="D114" s="439"/>
      <c r="E114" s="439"/>
      <c r="F114" s="439"/>
      <c r="G114" s="439"/>
      <c r="H114" s="439"/>
      <c r="I114" s="439"/>
      <c r="J114" s="1"/>
      <c r="K114" s="1"/>
      <c r="L114" s="1"/>
      <c r="M114" s="1"/>
      <c r="N114" s="1"/>
      <c r="O114" s="1"/>
      <c r="P114" s="1"/>
    </row>
    <row r="115" spans="1:16" ht="16.5" x14ac:dyDescent="0.35">
      <c r="A115" s="32" t="s">
        <v>196</v>
      </c>
      <c r="B115" s="374"/>
      <c r="C115" s="375"/>
      <c r="D115" s="374"/>
      <c r="E115" s="375"/>
      <c r="F115" s="374"/>
      <c r="G115" s="375"/>
      <c r="H115" s="374"/>
      <c r="I115" s="375"/>
      <c r="J115" s="1"/>
      <c r="K115" s="1"/>
      <c r="L115" s="1"/>
      <c r="M115" s="1"/>
      <c r="N115" s="1"/>
      <c r="O115" s="1"/>
      <c r="P115" s="1"/>
    </row>
    <row r="116" spans="1:16" ht="16.5" x14ac:dyDescent="0.35">
      <c r="A116" s="33" t="s">
        <v>197</v>
      </c>
      <c r="B116" s="37">
        <f t="shared" ref="B116:I116" si="1">(B69+B73+B77+B81+B85+B89+B93+B97+B101+B105+B109+B113)</f>
        <v>1</v>
      </c>
      <c r="C116" s="37">
        <f t="shared" si="1"/>
        <v>0.34</v>
      </c>
      <c r="D116" s="37">
        <f>(D69+D73+D77+D81+D85+D89+D93+D97+D101+D105+D109+D113)</f>
        <v>1</v>
      </c>
      <c r="E116" s="37">
        <f>(E69+E73+E77+E81+E85+E89+E93+E97+E101+E105+E109+E113)</f>
        <v>0.33</v>
      </c>
      <c r="F116" s="37">
        <f t="shared" si="1"/>
        <v>0.99999999999999989</v>
      </c>
      <c r="G116" s="37">
        <f t="shared" si="1"/>
        <v>0.35</v>
      </c>
      <c r="H116" s="37">
        <f t="shared" si="1"/>
        <v>0</v>
      </c>
      <c r="I116" s="37">
        <f t="shared" si="1"/>
        <v>0</v>
      </c>
      <c r="J116" s="1"/>
      <c r="K116" s="1"/>
      <c r="L116" s="1"/>
      <c r="M116" s="1"/>
      <c r="N116" s="1"/>
      <c r="O116" s="1"/>
      <c r="P116" s="1"/>
    </row>
    <row r="117" spans="1:16" x14ac:dyDescent="0.35">
      <c r="A117" s="1"/>
      <c r="B117" s="1"/>
      <c r="C117" s="1"/>
      <c r="D117" s="1"/>
      <c r="E117" s="1"/>
      <c r="F117" s="1"/>
      <c r="G117" s="1"/>
      <c r="H117" s="1"/>
      <c r="I117" s="1"/>
      <c r="J117" s="1"/>
      <c r="K117" s="1"/>
      <c r="L117" s="1"/>
      <c r="M117" s="1"/>
      <c r="N117" s="1"/>
      <c r="O117" s="1"/>
      <c r="P117" s="1"/>
    </row>
    <row r="118" spans="1:16" x14ac:dyDescent="0.35">
      <c r="A118" s="1"/>
      <c r="B118" s="1"/>
      <c r="C118" s="1"/>
      <c r="D118" s="1"/>
      <c r="E118" s="1"/>
      <c r="F118" s="1"/>
      <c r="G118" s="1"/>
      <c r="H118" s="1"/>
      <c r="I118" s="1"/>
      <c r="J118" s="1"/>
      <c r="K118" s="1"/>
      <c r="L118" s="1"/>
      <c r="M118" s="1"/>
      <c r="N118" s="1"/>
      <c r="O118" s="1"/>
      <c r="P118" s="1"/>
    </row>
    <row r="119" spans="1:16" x14ac:dyDescent="0.35">
      <c r="A119" s="1"/>
      <c r="B119" s="1"/>
      <c r="C119" s="1"/>
      <c r="D119" s="1"/>
      <c r="E119" s="1"/>
      <c r="F119" s="1"/>
      <c r="G119" s="1"/>
      <c r="H119" s="1"/>
      <c r="I119" s="1"/>
      <c r="J119" s="1"/>
      <c r="K119" s="1"/>
      <c r="L119" s="1"/>
      <c r="M119" s="1"/>
      <c r="N119" s="1"/>
      <c r="O119" s="1"/>
      <c r="P119" s="1"/>
    </row>
    <row r="120" spans="1:16" x14ac:dyDescent="0.35">
      <c r="A120" s="1"/>
      <c r="B120" s="1"/>
      <c r="C120" s="1"/>
      <c r="D120" s="1"/>
      <c r="E120" s="1"/>
      <c r="F120" s="1"/>
      <c r="G120" s="1"/>
      <c r="H120" s="1"/>
      <c r="I120" s="1"/>
      <c r="J120" s="1"/>
      <c r="K120" s="1"/>
      <c r="L120" s="1"/>
      <c r="M120" s="1"/>
      <c r="N120" s="1"/>
      <c r="O120" s="1"/>
      <c r="P120" s="1"/>
    </row>
  </sheetData>
  <mergeCells count="211">
    <mergeCell ref="A112:A113"/>
    <mergeCell ref="B114:C114"/>
    <mergeCell ref="D114:E114"/>
    <mergeCell ref="F114:G114"/>
    <mergeCell ref="H114:I114"/>
    <mergeCell ref="B115:C115"/>
    <mergeCell ref="D115:E115"/>
    <mergeCell ref="F115:G115"/>
    <mergeCell ref="H115:I115"/>
    <mergeCell ref="A108:A109"/>
    <mergeCell ref="B110:C110"/>
    <mergeCell ref="D110:E110"/>
    <mergeCell ref="F110:G110"/>
    <mergeCell ref="H110:I110"/>
    <mergeCell ref="B111:C111"/>
    <mergeCell ref="D111:E111"/>
    <mergeCell ref="F111:G111"/>
    <mergeCell ref="H111:I111"/>
    <mergeCell ref="A104:A105"/>
    <mergeCell ref="B106:C106"/>
    <mergeCell ref="D106:E106"/>
    <mergeCell ref="F106:G106"/>
    <mergeCell ref="H106:I106"/>
    <mergeCell ref="B107:C107"/>
    <mergeCell ref="D107:E107"/>
    <mergeCell ref="F107:G107"/>
    <mergeCell ref="H107:I107"/>
    <mergeCell ref="A100:A101"/>
    <mergeCell ref="B102:C102"/>
    <mergeCell ref="D102:E102"/>
    <mergeCell ref="F102:G102"/>
    <mergeCell ref="H102:I102"/>
    <mergeCell ref="B103:C103"/>
    <mergeCell ref="D103:E103"/>
    <mergeCell ref="F103:G103"/>
    <mergeCell ref="H103:I103"/>
    <mergeCell ref="A96:A97"/>
    <mergeCell ref="B98:C98"/>
    <mergeCell ref="D98:E98"/>
    <mergeCell ref="F98:G98"/>
    <mergeCell ref="H98:I98"/>
    <mergeCell ref="B99:C99"/>
    <mergeCell ref="D99:E99"/>
    <mergeCell ref="F99:G99"/>
    <mergeCell ref="H99:I99"/>
    <mergeCell ref="A92:A93"/>
    <mergeCell ref="B94:C94"/>
    <mergeCell ref="D94:E94"/>
    <mergeCell ref="F94:G94"/>
    <mergeCell ref="H94:I94"/>
    <mergeCell ref="B95:C95"/>
    <mergeCell ref="D95:E95"/>
    <mergeCell ref="F95:G95"/>
    <mergeCell ref="H95:I95"/>
    <mergeCell ref="A88:A89"/>
    <mergeCell ref="B90:C90"/>
    <mergeCell ref="D90:E90"/>
    <mergeCell ref="F90:G90"/>
    <mergeCell ref="H90:I90"/>
    <mergeCell ref="B91:C91"/>
    <mergeCell ref="D91:E91"/>
    <mergeCell ref="F91:G91"/>
    <mergeCell ref="H91:I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hyperlinks>
    <hyperlink ref="B71" r:id="rId1" xr:uid="{630B5D14-2A5F-F94F-BDA1-AC3411D6FA66}"/>
    <hyperlink ref="D71" r:id="rId2" xr:uid="{52B73ABD-498B-3644-B0F1-0F72260C2296}"/>
    <hyperlink ref="F75" r:id="rId3" xr:uid="{A9C9FD58-E64D-744F-8C16-35603991F943}"/>
    <hyperlink ref="B75" r:id="rId4" xr:uid="{E7851B00-53D1-E24A-BF3F-BA6201E93C6B}"/>
    <hyperlink ref="D75" r:id="rId5" xr:uid="{57A521CE-EC97-7345-9913-3DE8341F1FBC}"/>
    <hyperlink ref="B79" r:id="rId6" xr:uid="{9A7B8876-3070-F64E-AFAF-CD4D72BECB9F}"/>
    <hyperlink ref="D79" r:id="rId7" xr:uid="{DFE986C8-14E3-CC4F-86DE-F21A1A467230}"/>
    <hyperlink ref="F79" r:id="rId8" xr:uid="{52D55D57-7DCB-1B4D-BA1A-D9073890192D}"/>
    <hyperlink ref="B83" r:id="rId9" xr:uid="{ABBA0979-365F-314D-9270-8B6D0F369F9F}"/>
    <hyperlink ref="D83" r:id="rId10" xr:uid="{FA98A25B-A98F-844F-9BCF-F1A1FC3E022B}"/>
    <hyperlink ref="F83" r:id="rId11" xr:uid="{1AFE7D99-1BA4-414A-AD64-E61336C1FE11}"/>
    <hyperlink ref="B87" r:id="rId12" xr:uid="{2055123C-EF46-2A4B-93E6-32B8077DA8B6}"/>
    <hyperlink ref="D87" r:id="rId13" xr:uid="{F2345B1F-7ABB-D940-B75D-B794A49AE013}"/>
    <hyperlink ref="F87" r:id="rId14" xr:uid="{AF7CB73C-3E10-E04A-99AE-4A74D0D57785}"/>
  </hyperlinks>
  <pageMargins left="0.7" right="0.7" top="0.75" bottom="0.75" header="0.3" footer="0.3"/>
  <drawing r:id="rId15"/>
  <legacyDrawing r:id="rId16"/>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44089-E2BB-2C4F-927C-4DA6D662F32F}">
  <dimension ref="A1:P120"/>
  <sheetViews>
    <sheetView tabSelected="1" topLeftCell="A26" zoomScale="70" zoomScaleNormal="70" workbookViewId="0">
      <selection activeCell="K25" sqref="K25"/>
    </sheetView>
  </sheetViews>
  <sheetFormatPr baseColWidth="10" defaultColWidth="42.453125" defaultRowHeight="14.5" x14ac:dyDescent="0.35"/>
  <cols>
    <col min="2" max="2" width="73.81640625" customWidth="1"/>
    <col min="3" max="3" width="75.453125" customWidth="1"/>
    <col min="4" max="4" width="103.453125" customWidth="1"/>
    <col min="5" max="5" width="102.81640625" customWidth="1"/>
    <col min="6" max="6" width="76.81640625" customWidth="1"/>
    <col min="7" max="7" width="80.1796875" customWidth="1"/>
  </cols>
  <sheetData>
    <row r="1" spans="1:16" ht="16" thickBot="1" x14ac:dyDescent="0.4">
      <c r="A1" s="399"/>
      <c r="B1" s="286" t="s">
        <v>150</v>
      </c>
      <c r="C1" s="287"/>
      <c r="D1" s="287"/>
      <c r="E1" s="287"/>
      <c r="F1" s="287"/>
      <c r="G1" s="287"/>
      <c r="H1" s="287"/>
      <c r="I1" s="287"/>
      <c r="J1" s="287"/>
      <c r="K1" s="287"/>
      <c r="L1" s="288"/>
      <c r="M1" s="277" t="s">
        <v>234</v>
      </c>
      <c r="N1" s="278"/>
      <c r="O1" s="279"/>
      <c r="P1" s="66"/>
    </row>
    <row r="2" spans="1:16" ht="16" thickBot="1" x14ac:dyDescent="0.4">
      <c r="A2" s="400"/>
      <c r="B2" s="280" t="s">
        <v>151</v>
      </c>
      <c r="C2" s="281"/>
      <c r="D2" s="281"/>
      <c r="E2" s="281"/>
      <c r="F2" s="281"/>
      <c r="G2" s="281"/>
      <c r="H2" s="281"/>
      <c r="I2" s="281"/>
      <c r="J2" s="281"/>
      <c r="K2" s="281"/>
      <c r="L2" s="282"/>
      <c r="M2" s="277" t="s">
        <v>235</v>
      </c>
      <c r="N2" s="278"/>
      <c r="O2" s="279"/>
      <c r="P2" s="66"/>
    </row>
    <row r="3" spans="1:16" ht="16" thickBot="1" x14ac:dyDescent="0.4">
      <c r="A3" s="400"/>
      <c r="B3" s="280" t="s">
        <v>0</v>
      </c>
      <c r="C3" s="281"/>
      <c r="D3" s="281"/>
      <c r="E3" s="281"/>
      <c r="F3" s="281"/>
      <c r="G3" s="281"/>
      <c r="H3" s="281"/>
      <c r="I3" s="281"/>
      <c r="J3" s="281"/>
      <c r="K3" s="281"/>
      <c r="L3" s="282"/>
      <c r="M3" s="277" t="s">
        <v>236</v>
      </c>
      <c r="N3" s="278"/>
      <c r="O3" s="279"/>
      <c r="P3" s="66"/>
    </row>
    <row r="4" spans="1:16" ht="16" thickBot="1" x14ac:dyDescent="0.4">
      <c r="A4" s="401"/>
      <c r="B4" s="289" t="s">
        <v>152</v>
      </c>
      <c r="C4" s="290"/>
      <c r="D4" s="290"/>
      <c r="E4" s="290"/>
      <c r="F4" s="290"/>
      <c r="G4" s="290"/>
      <c r="H4" s="290"/>
      <c r="I4" s="290"/>
      <c r="J4" s="290"/>
      <c r="K4" s="290"/>
      <c r="L4" s="291"/>
      <c r="M4" s="277" t="s">
        <v>237</v>
      </c>
      <c r="N4" s="278"/>
      <c r="O4" s="279"/>
      <c r="P4" s="66"/>
    </row>
    <row r="5" spans="1:16" ht="16" thickBot="1" x14ac:dyDescent="0.4">
      <c r="A5" s="67"/>
      <c r="B5" s="68"/>
      <c r="C5" s="68"/>
      <c r="D5" s="68"/>
      <c r="E5" s="68"/>
      <c r="F5" s="68"/>
      <c r="G5" s="68"/>
      <c r="H5" s="68"/>
      <c r="I5" s="68"/>
      <c r="J5" s="68"/>
      <c r="K5" s="68"/>
      <c r="L5" s="68"/>
      <c r="M5" s="69"/>
      <c r="N5" s="69"/>
      <c r="O5" s="69"/>
      <c r="P5" s="66"/>
    </row>
    <row r="6" spans="1:16" ht="18.5" thickBot="1" x14ac:dyDescent="0.4">
      <c r="A6" s="40" t="s">
        <v>154</v>
      </c>
      <c r="B6" s="409" t="s">
        <v>241</v>
      </c>
      <c r="C6" s="410"/>
      <c r="D6" s="410"/>
      <c r="E6" s="410"/>
      <c r="F6" s="410"/>
      <c r="G6" s="410"/>
      <c r="H6" s="410"/>
      <c r="I6" s="410"/>
      <c r="J6" s="410"/>
      <c r="K6" s="411"/>
      <c r="L6" s="103" t="s">
        <v>155</v>
      </c>
      <c r="M6" s="412">
        <v>2024110010311</v>
      </c>
      <c r="N6" s="413"/>
      <c r="O6" s="414"/>
      <c r="P6" s="1"/>
    </row>
    <row r="7" spans="1:16" ht="16" thickBot="1" x14ac:dyDescent="0.4">
      <c r="A7" s="67"/>
      <c r="B7" s="68"/>
      <c r="C7" s="68"/>
      <c r="D7" s="68"/>
      <c r="E7" s="68"/>
      <c r="F7" s="68"/>
      <c r="G7" s="68"/>
      <c r="H7" s="68"/>
      <c r="I7" s="68"/>
      <c r="J7" s="68"/>
      <c r="K7" s="68"/>
      <c r="L7" s="68"/>
      <c r="M7" s="69"/>
      <c r="N7" s="69"/>
      <c r="O7" s="69"/>
      <c r="P7" s="66"/>
    </row>
    <row r="8" spans="1:16" ht="18.5" thickBot="1" x14ac:dyDescent="0.45">
      <c r="A8" s="307" t="s">
        <v>6</v>
      </c>
      <c r="B8" s="103" t="s">
        <v>156</v>
      </c>
      <c r="C8" s="223"/>
      <c r="D8" s="103" t="s">
        <v>157</v>
      </c>
      <c r="E8" s="223"/>
      <c r="F8" s="103" t="s">
        <v>158</v>
      </c>
      <c r="G8" s="86"/>
      <c r="H8" s="103" t="s">
        <v>159</v>
      </c>
      <c r="I8" s="88"/>
      <c r="J8" s="383" t="s">
        <v>8</v>
      </c>
      <c r="K8" s="312"/>
      <c r="L8" s="102" t="s">
        <v>160</v>
      </c>
      <c r="M8" s="313"/>
      <c r="N8" s="313"/>
      <c r="O8" s="313"/>
      <c r="P8" s="66"/>
    </row>
    <row r="9" spans="1:16" ht="18.5" thickBot="1" x14ac:dyDescent="0.45">
      <c r="A9" s="307"/>
      <c r="B9" s="104" t="s">
        <v>161</v>
      </c>
      <c r="C9" s="89" t="s">
        <v>261</v>
      </c>
      <c r="D9" s="103" t="s">
        <v>162</v>
      </c>
      <c r="E9" s="90"/>
      <c r="F9" s="103" t="s">
        <v>163</v>
      </c>
      <c r="G9" s="90"/>
      <c r="H9" s="103" t="s">
        <v>164</v>
      </c>
      <c r="I9" s="88"/>
      <c r="J9" s="383"/>
      <c r="K9" s="312"/>
      <c r="L9" s="102" t="s">
        <v>165</v>
      </c>
      <c r="M9" s="313"/>
      <c r="N9" s="313"/>
      <c r="O9" s="313"/>
      <c r="P9" s="66"/>
    </row>
    <row r="10" spans="1:16" ht="18.5" thickBot="1" x14ac:dyDescent="0.45">
      <c r="A10" s="307"/>
      <c r="B10" s="103" t="s">
        <v>166</v>
      </c>
      <c r="C10" s="86"/>
      <c r="D10" s="103" t="s">
        <v>167</v>
      </c>
      <c r="E10" s="90"/>
      <c r="F10" s="103" t="s">
        <v>168</v>
      </c>
      <c r="G10" s="90"/>
      <c r="H10" s="103" t="s">
        <v>169</v>
      </c>
      <c r="I10" s="88"/>
      <c r="J10" s="383"/>
      <c r="K10" s="312"/>
      <c r="L10" s="102" t="s">
        <v>170</v>
      </c>
      <c r="M10" s="313" t="s">
        <v>261</v>
      </c>
      <c r="N10" s="313"/>
      <c r="O10" s="313"/>
      <c r="P10" s="66"/>
    </row>
    <row r="11" spans="1:16" ht="15" thickBot="1" x14ac:dyDescent="0.4">
      <c r="A11" s="4"/>
      <c r="B11" s="5"/>
      <c r="C11" s="5"/>
      <c r="D11" s="7"/>
      <c r="E11" s="6"/>
      <c r="F11" s="6"/>
      <c r="G11" s="130"/>
      <c r="H11" s="130"/>
      <c r="I11" s="8"/>
      <c r="J11" s="8"/>
      <c r="K11" s="5"/>
      <c r="L11" s="5"/>
      <c r="M11" s="5"/>
      <c r="N11" s="5"/>
      <c r="O11" s="5"/>
      <c r="P11" s="1"/>
    </row>
    <row r="12" spans="1:16" x14ac:dyDescent="0.35">
      <c r="A12" s="406" t="s">
        <v>171</v>
      </c>
      <c r="B12" s="389" t="s">
        <v>249</v>
      </c>
      <c r="C12" s="390"/>
      <c r="D12" s="390"/>
      <c r="E12" s="390"/>
      <c r="F12" s="390"/>
      <c r="G12" s="390"/>
      <c r="H12" s="390"/>
      <c r="I12" s="390"/>
      <c r="J12" s="390"/>
      <c r="K12" s="390"/>
      <c r="L12" s="390"/>
      <c r="M12" s="390"/>
      <c r="N12" s="390"/>
      <c r="O12" s="391"/>
      <c r="P12" s="1"/>
    </row>
    <row r="13" spans="1:16" x14ac:dyDescent="0.35">
      <c r="A13" s="407"/>
      <c r="B13" s="392"/>
      <c r="C13" s="393"/>
      <c r="D13" s="393"/>
      <c r="E13" s="393"/>
      <c r="F13" s="393"/>
      <c r="G13" s="393"/>
      <c r="H13" s="393"/>
      <c r="I13" s="393"/>
      <c r="J13" s="393"/>
      <c r="K13" s="393"/>
      <c r="L13" s="393"/>
      <c r="M13" s="393"/>
      <c r="N13" s="393"/>
      <c r="O13" s="394"/>
      <c r="P13" s="1"/>
    </row>
    <row r="14" spans="1:16" ht="15" thickBot="1" x14ac:dyDescent="0.4">
      <c r="A14" s="408"/>
      <c r="B14" s="395"/>
      <c r="C14" s="396"/>
      <c r="D14" s="396"/>
      <c r="E14" s="396"/>
      <c r="F14" s="396"/>
      <c r="G14" s="396"/>
      <c r="H14" s="396"/>
      <c r="I14" s="396"/>
      <c r="J14" s="396"/>
      <c r="K14" s="396"/>
      <c r="L14" s="396"/>
      <c r="M14" s="396"/>
      <c r="N14" s="396"/>
      <c r="O14" s="397"/>
      <c r="P14" s="1"/>
    </row>
    <row r="15" spans="1:16" ht="18.5" thickBot="1" x14ac:dyDescent="0.4">
      <c r="A15" s="12"/>
      <c r="B15" s="170"/>
      <c r="C15" s="171"/>
      <c r="D15" s="171"/>
      <c r="E15" s="171"/>
      <c r="F15" s="171"/>
      <c r="G15" s="172"/>
      <c r="H15" s="172"/>
      <c r="I15" s="172"/>
      <c r="J15" s="172"/>
      <c r="K15" s="172"/>
      <c r="L15" s="173"/>
      <c r="M15" s="173"/>
      <c r="N15" s="173"/>
      <c r="O15" s="173"/>
      <c r="P15" s="1"/>
    </row>
    <row r="16" spans="1:16" ht="38" customHeight="1" thickBot="1" x14ac:dyDescent="0.4">
      <c r="A16" s="40" t="s">
        <v>13</v>
      </c>
      <c r="B16" s="398" t="s">
        <v>250</v>
      </c>
      <c r="C16" s="398"/>
      <c r="D16" s="398"/>
      <c r="E16" s="398"/>
      <c r="F16" s="398"/>
      <c r="G16" s="402" t="s">
        <v>15</v>
      </c>
      <c r="H16" s="402"/>
      <c r="I16" s="398" t="s">
        <v>251</v>
      </c>
      <c r="J16" s="398"/>
      <c r="K16" s="398"/>
      <c r="L16" s="398"/>
      <c r="M16" s="398"/>
      <c r="N16" s="398"/>
      <c r="O16" s="398"/>
      <c r="P16" s="13"/>
    </row>
    <row r="17" spans="1:16" ht="18.5" thickBot="1" x14ac:dyDescent="0.4">
      <c r="A17" s="12"/>
      <c r="B17" s="172"/>
      <c r="C17" s="171"/>
      <c r="D17" s="171"/>
      <c r="E17" s="171"/>
      <c r="F17" s="171"/>
      <c r="G17" s="172"/>
      <c r="H17" s="172"/>
      <c r="I17" s="172"/>
      <c r="J17" s="172"/>
      <c r="K17" s="172"/>
      <c r="L17" s="173"/>
      <c r="M17" s="173"/>
      <c r="N17" s="173"/>
      <c r="O17" s="173"/>
      <c r="P17" s="1"/>
    </row>
    <row r="18" spans="1:16" ht="60.75" customHeight="1" thickBot="1" x14ac:dyDescent="0.4">
      <c r="A18" s="40" t="s">
        <v>17</v>
      </c>
      <c r="B18" s="404" t="s">
        <v>244</v>
      </c>
      <c r="C18" s="404"/>
      <c r="D18" s="404"/>
      <c r="E18" s="404"/>
      <c r="F18" s="174" t="s">
        <v>19</v>
      </c>
      <c r="G18" s="479" t="s">
        <v>246</v>
      </c>
      <c r="H18" s="480"/>
      <c r="I18" s="174" t="s">
        <v>21</v>
      </c>
      <c r="J18" s="481" t="s">
        <v>273</v>
      </c>
      <c r="K18" s="482"/>
      <c r="L18" s="482"/>
      <c r="M18" s="482"/>
      <c r="N18" s="482"/>
      <c r="O18" s="483"/>
      <c r="P18" s="1"/>
    </row>
    <row r="19" spans="1:16" x14ac:dyDescent="0.35">
      <c r="A19" s="3"/>
      <c r="B19" s="2"/>
      <c r="C19" s="405"/>
      <c r="D19" s="405"/>
      <c r="E19" s="405"/>
      <c r="F19" s="405"/>
      <c r="G19" s="405"/>
      <c r="H19" s="405"/>
      <c r="I19" s="405"/>
      <c r="J19" s="405"/>
      <c r="K19" s="405"/>
      <c r="L19" s="405"/>
      <c r="M19" s="405"/>
      <c r="N19" s="405"/>
      <c r="O19" s="405"/>
      <c r="P19" s="1"/>
    </row>
    <row r="20" spans="1:16" ht="15" thickBot="1" x14ac:dyDescent="0.4">
      <c r="A20" s="63"/>
      <c r="B20" s="64"/>
      <c r="C20" s="64"/>
      <c r="D20" s="64"/>
      <c r="E20" s="64"/>
      <c r="F20" s="64"/>
      <c r="G20" s="64"/>
      <c r="H20" s="64"/>
      <c r="I20" s="64"/>
      <c r="J20" s="64"/>
      <c r="K20" s="64"/>
      <c r="L20" s="64"/>
      <c r="M20" s="64"/>
      <c r="N20" s="64"/>
      <c r="O20" s="64"/>
      <c r="P20" s="1"/>
    </row>
    <row r="21" spans="1:16" ht="15" thickBot="1" x14ac:dyDescent="0.4">
      <c r="A21" s="381" t="s">
        <v>23</v>
      </c>
      <c r="B21" s="382"/>
      <c r="C21" s="382"/>
      <c r="D21" s="382"/>
      <c r="E21" s="382"/>
      <c r="F21" s="382"/>
      <c r="G21" s="382"/>
      <c r="H21" s="382"/>
      <c r="I21" s="382"/>
      <c r="J21" s="382"/>
      <c r="K21" s="382"/>
      <c r="L21" s="382"/>
      <c r="M21" s="382"/>
      <c r="N21" s="382"/>
      <c r="O21" s="383"/>
      <c r="P21" s="1"/>
    </row>
    <row r="22" spans="1:16" ht="15" thickBot="1" x14ac:dyDescent="0.4">
      <c r="A22" s="381" t="s">
        <v>172</v>
      </c>
      <c r="B22" s="382"/>
      <c r="C22" s="382"/>
      <c r="D22" s="382"/>
      <c r="E22" s="382"/>
      <c r="F22" s="382"/>
      <c r="G22" s="382"/>
      <c r="H22" s="382"/>
      <c r="I22" s="382"/>
      <c r="J22" s="382"/>
      <c r="K22" s="382"/>
      <c r="L22" s="382"/>
      <c r="M22" s="382"/>
      <c r="N22" s="382"/>
      <c r="O22" s="383"/>
      <c r="P22" s="1"/>
    </row>
    <row r="23" spans="1:16" ht="15" thickBot="1" x14ac:dyDescent="0.4">
      <c r="A23" s="22"/>
      <c r="B23" s="14" t="s">
        <v>156</v>
      </c>
      <c r="C23" s="14" t="s">
        <v>157</v>
      </c>
      <c r="D23" s="14" t="s">
        <v>158</v>
      </c>
      <c r="E23" s="14" t="s">
        <v>159</v>
      </c>
      <c r="F23" s="14" t="s">
        <v>161</v>
      </c>
      <c r="G23" s="14" t="s">
        <v>162</v>
      </c>
      <c r="H23" s="14" t="s">
        <v>163</v>
      </c>
      <c r="I23" s="14" t="s">
        <v>164</v>
      </c>
      <c r="J23" s="14" t="s">
        <v>166</v>
      </c>
      <c r="K23" s="14" t="s">
        <v>167</v>
      </c>
      <c r="L23" s="14" t="s">
        <v>168</v>
      </c>
      <c r="M23" s="14" t="s">
        <v>169</v>
      </c>
      <c r="N23" s="15" t="s">
        <v>173</v>
      </c>
      <c r="O23" s="15" t="s">
        <v>174</v>
      </c>
      <c r="P23" s="1"/>
    </row>
    <row r="24" spans="1:16" ht="30" customHeight="1" x14ac:dyDescent="0.35">
      <c r="A24" s="16" t="s">
        <v>24</v>
      </c>
      <c r="B24" s="133">
        <v>206988000</v>
      </c>
      <c r="C24" s="133"/>
      <c r="D24" s="133"/>
      <c r="E24" s="133"/>
      <c r="F24" s="133"/>
      <c r="G24" s="133">
        <v>23702000</v>
      </c>
      <c r="H24" s="133"/>
      <c r="I24" s="133"/>
      <c r="J24" s="133"/>
      <c r="K24" s="133"/>
      <c r="L24" s="133"/>
      <c r="M24" s="133"/>
      <c r="N24" s="601">
        <f>SUM(B24:M24)</f>
        <v>230690000</v>
      </c>
      <c r="O24" s="214">
        <v>1</v>
      </c>
      <c r="P24" s="1"/>
    </row>
    <row r="25" spans="1:16" ht="30" customHeight="1" x14ac:dyDescent="0.35">
      <c r="A25" s="16" t="s">
        <v>26</v>
      </c>
      <c r="B25" s="131">
        <v>178689997</v>
      </c>
      <c r="C25" s="131"/>
      <c r="D25" s="133">
        <f>178520945-B25-C25</f>
        <v>-169052</v>
      </c>
      <c r="E25" s="133">
        <f>184804870-B25-C25-D25</f>
        <v>6283925</v>
      </c>
      <c r="F25" s="133">
        <f>185102870-B25-C25-D25-E25</f>
        <v>298000</v>
      </c>
      <c r="G25" s="133"/>
      <c r="H25" s="133"/>
      <c r="I25" s="133"/>
      <c r="J25" s="133"/>
      <c r="K25" s="133"/>
      <c r="L25" s="133"/>
      <c r="M25" s="133"/>
      <c r="N25" s="601">
        <f t="shared" ref="N25:N29" si="0">SUM(B25:M25)</f>
        <v>185102870</v>
      </c>
      <c r="O25" s="215">
        <f>N25/N24</f>
        <v>0.80238792318696084</v>
      </c>
      <c r="P25" s="1"/>
    </row>
    <row r="26" spans="1:16" ht="30" customHeight="1" x14ac:dyDescent="0.35">
      <c r="A26" s="16" t="s">
        <v>28</v>
      </c>
      <c r="B26" s="132">
        <v>0</v>
      </c>
      <c r="C26" s="133">
        <f>3028419-B26</f>
        <v>3028419</v>
      </c>
      <c r="D26" s="133">
        <f>16746045-B26-C26</f>
        <v>13717626</v>
      </c>
      <c r="E26" s="133">
        <f>32213311-B26-C26-D26</f>
        <v>15467266</v>
      </c>
      <c r="F26" s="133">
        <f>53989977-B26-C26-D26-E26</f>
        <v>21776666</v>
      </c>
      <c r="G26" s="134"/>
      <c r="H26" s="134"/>
      <c r="I26" s="134"/>
      <c r="J26" s="134"/>
      <c r="K26" s="134"/>
      <c r="L26" s="134"/>
      <c r="M26" s="134"/>
      <c r="N26" s="601">
        <f t="shared" si="0"/>
        <v>53989977</v>
      </c>
      <c r="O26" s="215">
        <f>N26/N24</f>
        <v>0.23403691967575535</v>
      </c>
      <c r="P26" s="1"/>
    </row>
    <row r="27" spans="1:16" ht="30" customHeight="1" x14ac:dyDescent="0.35">
      <c r="A27" s="16" t="s">
        <v>175</v>
      </c>
      <c r="B27" s="133">
        <v>10506467</v>
      </c>
      <c r="C27" s="133">
        <v>4058682</v>
      </c>
      <c r="D27" s="133">
        <v>7000000</v>
      </c>
      <c r="E27" s="133">
        <v>10000000</v>
      </c>
      <c r="F27" s="133"/>
      <c r="G27" s="133"/>
      <c r="H27" s="133"/>
      <c r="I27" s="133"/>
      <c r="J27" s="133"/>
      <c r="K27" s="133"/>
      <c r="L27" s="133"/>
      <c r="M27" s="133"/>
      <c r="N27" s="601">
        <f t="shared" si="0"/>
        <v>31565149</v>
      </c>
      <c r="O27" s="215">
        <v>1</v>
      </c>
      <c r="P27" s="1"/>
    </row>
    <row r="28" spans="1:16" ht="30" customHeight="1" x14ac:dyDescent="0.35">
      <c r="A28" s="16" t="s">
        <v>176</v>
      </c>
      <c r="B28" s="134">
        <v>0</v>
      </c>
      <c r="C28" s="134">
        <v>0</v>
      </c>
      <c r="D28" s="134"/>
      <c r="E28" s="133">
        <v>2237400</v>
      </c>
      <c r="F28" s="133">
        <v>0</v>
      </c>
      <c r="G28" s="134"/>
      <c r="H28" s="134"/>
      <c r="I28" s="134"/>
      <c r="J28" s="134"/>
      <c r="K28" s="134"/>
      <c r="L28" s="134"/>
      <c r="M28" s="134"/>
      <c r="N28" s="601">
        <f t="shared" si="0"/>
        <v>2237400</v>
      </c>
      <c r="O28" s="215">
        <f>N28/N27</f>
        <v>7.0881971759423665E-2</v>
      </c>
      <c r="P28" s="1"/>
    </row>
    <row r="29" spans="1:16" ht="30" customHeight="1" thickBot="1" x14ac:dyDescent="0.4">
      <c r="A29" s="19" t="s">
        <v>34</v>
      </c>
      <c r="B29" s="600">
        <v>3269067</v>
      </c>
      <c r="C29" s="600">
        <f>3269067-B29</f>
        <v>0</v>
      </c>
      <c r="D29" s="600">
        <f>3326742-B29-C29</f>
        <v>57675</v>
      </c>
      <c r="E29" s="600">
        <f>3326742-B29-C29-D29</f>
        <v>0</v>
      </c>
      <c r="F29" s="600">
        <f>3326742-B29-C29-D29-E29</f>
        <v>0</v>
      </c>
      <c r="G29" s="135"/>
      <c r="H29" s="135"/>
      <c r="I29" s="135"/>
      <c r="J29" s="135"/>
      <c r="K29" s="135"/>
      <c r="L29" s="135"/>
      <c r="M29" s="135"/>
      <c r="N29" s="602">
        <f t="shared" si="0"/>
        <v>3326742</v>
      </c>
      <c r="O29" s="216">
        <f>N29/N27</f>
        <v>0.10539288124380468</v>
      </c>
      <c r="P29" s="1"/>
    </row>
    <row r="30" spans="1:16" x14ac:dyDescent="0.35">
      <c r="A30" s="21"/>
      <c r="B30" s="21"/>
      <c r="C30" s="21"/>
      <c r="D30" s="21"/>
      <c r="E30" s="21"/>
      <c r="F30" s="21"/>
      <c r="G30" s="21"/>
      <c r="H30" s="21"/>
      <c r="I30" s="21"/>
      <c r="J30" s="21"/>
      <c r="K30" s="21"/>
      <c r="L30" s="21"/>
      <c r="M30" s="21"/>
      <c r="N30" s="21"/>
      <c r="O30" s="21"/>
      <c r="P30" s="21"/>
    </row>
    <row r="31" spans="1:16" x14ac:dyDescent="0.35">
      <c r="A31" s="21"/>
      <c r="B31" s="21"/>
      <c r="C31" s="21"/>
      <c r="D31" s="21"/>
      <c r="E31" s="21"/>
      <c r="F31" s="21"/>
      <c r="G31" s="21"/>
      <c r="H31" s="21"/>
      <c r="I31" s="21"/>
      <c r="J31" s="21"/>
      <c r="K31" s="21"/>
      <c r="L31" s="21"/>
      <c r="M31" s="21"/>
      <c r="N31" s="21"/>
      <c r="O31" s="21"/>
      <c r="P31" s="21"/>
    </row>
    <row r="32" spans="1:16" ht="15" thickBot="1" x14ac:dyDescent="0.4">
      <c r="A32" s="1"/>
      <c r="B32" s="1"/>
      <c r="C32" s="1"/>
      <c r="D32" s="1"/>
      <c r="E32" s="1"/>
      <c r="F32" s="1"/>
      <c r="G32" s="1"/>
      <c r="H32" s="1"/>
      <c r="I32" s="1"/>
      <c r="J32" s="1"/>
      <c r="K32" s="1"/>
      <c r="L32" s="1"/>
      <c r="M32" s="1"/>
      <c r="N32" s="1"/>
      <c r="O32" s="1"/>
      <c r="P32" s="1"/>
    </row>
    <row r="33" spans="1:16" ht="18.5" thickBot="1" x14ac:dyDescent="0.4">
      <c r="A33" s="415" t="s">
        <v>177</v>
      </c>
      <c r="B33" s="416"/>
      <c r="C33" s="416"/>
      <c r="D33" s="416"/>
      <c r="E33" s="416"/>
      <c r="F33" s="416"/>
      <c r="G33" s="416"/>
      <c r="H33" s="416"/>
      <c r="I33" s="417"/>
      <c r="J33" s="26"/>
      <c r="K33" s="1"/>
      <c r="L33" s="1"/>
      <c r="M33" s="1"/>
      <c r="N33" s="1"/>
      <c r="O33" s="1"/>
      <c r="P33" s="1"/>
    </row>
    <row r="34" spans="1:16" ht="54" customHeight="1" thickBot="1" x14ac:dyDescent="0.4">
      <c r="A34" s="30" t="s">
        <v>178</v>
      </c>
      <c r="B34" s="484" t="str">
        <f>+B12</f>
        <v>Implementar 1 estrategia de  asistencia técnica dirigidas a los Sectores de la Administración Distrital y al Sector Privado, para la incorporación del enfoque diferencial en los servicios, programas y estrategias dirigidas a mujeres.</v>
      </c>
      <c r="C34" s="485"/>
      <c r="D34" s="485"/>
      <c r="E34" s="485"/>
      <c r="F34" s="485"/>
      <c r="G34" s="485"/>
      <c r="H34" s="485"/>
      <c r="I34" s="486"/>
      <c r="J34" s="24"/>
      <c r="K34" s="1"/>
      <c r="L34" s="1"/>
      <c r="M34" s="116"/>
      <c r="N34" s="1"/>
      <c r="O34" s="1"/>
      <c r="P34" s="1"/>
    </row>
    <row r="35" spans="1:16" ht="34.5" customHeight="1" thickBot="1" x14ac:dyDescent="0.4">
      <c r="A35" s="428" t="s">
        <v>38</v>
      </c>
      <c r="B35" s="72">
        <v>2024</v>
      </c>
      <c r="C35" s="72">
        <v>2025</v>
      </c>
      <c r="D35" s="72">
        <v>2026</v>
      </c>
      <c r="E35" s="72">
        <v>2027</v>
      </c>
      <c r="F35" s="72" t="s">
        <v>179</v>
      </c>
      <c r="G35" s="430" t="s">
        <v>40</v>
      </c>
      <c r="H35" s="487" t="s">
        <v>274</v>
      </c>
      <c r="I35" s="488"/>
      <c r="J35" s="24"/>
      <c r="K35" s="1"/>
      <c r="L35" s="1"/>
      <c r="M35" s="116"/>
      <c r="N35" s="1"/>
      <c r="O35" s="1"/>
      <c r="P35" s="1"/>
    </row>
    <row r="36" spans="1:16" ht="27.75" customHeight="1" thickBot="1" x14ac:dyDescent="0.4">
      <c r="A36" s="429"/>
      <c r="B36" s="111">
        <v>1</v>
      </c>
      <c r="C36" s="111">
        <v>1</v>
      </c>
      <c r="D36" s="111">
        <v>1</v>
      </c>
      <c r="E36" s="111">
        <v>1</v>
      </c>
      <c r="F36" s="112">
        <v>1</v>
      </c>
      <c r="G36" s="430"/>
      <c r="H36" s="489"/>
      <c r="I36" s="490"/>
      <c r="J36" s="24"/>
      <c r="K36" s="1"/>
      <c r="L36" s="1"/>
      <c r="M36" s="116"/>
      <c r="N36" s="1"/>
      <c r="O36" s="1"/>
      <c r="P36" s="1"/>
    </row>
    <row r="37" spans="1:16" ht="17" thickBot="1" x14ac:dyDescent="0.4">
      <c r="A37" s="31" t="s">
        <v>42</v>
      </c>
      <c r="B37" s="421">
        <v>0.2</v>
      </c>
      <c r="C37" s="422"/>
      <c r="D37" s="425" t="s">
        <v>180</v>
      </c>
      <c r="E37" s="426"/>
      <c r="F37" s="426"/>
      <c r="G37" s="426"/>
      <c r="H37" s="426"/>
      <c r="I37" s="427"/>
      <c r="J37" s="1"/>
      <c r="K37" s="1"/>
      <c r="L37" s="1"/>
      <c r="M37" s="1"/>
      <c r="N37" s="1"/>
      <c r="O37" s="1"/>
      <c r="P37" s="1"/>
    </row>
    <row r="38" spans="1:16" ht="33.5" thickBot="1" x14ac:dyDescent="0.4">
      <c r="A38" s="435" t="s">
        <v>181</v>
      </c>
      <c r="B38" s="193" t="s">
        <v>182</v>
      </c>
      <c r="C38" s="193" t="s">
        <v>86</v>
      </c>
      <c r="D38" s="423" t="s">
        <v>88</v>
      </c>
      <c r="E38" s="423"/>
      <c r="F38" s="423" t="s">
        <v>90</v>
      </c>
      <c r="G38" s="423"/>
      <c r="H38" s="193" t="s">
        <v>92</v>
      </c>
      <c r="I38" s="194" t="s">
        <v>93</v>
      </c>
      <c r="J38" s="25"/>
      <c r="K38" s="25"/>
      <c r="L38" s="25"/>
      <c r="M38" s="118"/>
      <c r="N38" s="25"/>
      <c r="O38" s="25"/>
      <c r="P38" s="25"/>
    </row>
    <row r="39" spans="1:16" ht="160" customHeight="1" thickBot="1" x14ac:dyDescent="0.4">
      <c r="A39" s="355"/>
      <c r="B39" s="195">
        <v>1</v>
      </c>
      <c r="C39" s="168">
        <v>1</v>
      </c>
      <c r="D39" s="356" t="s">
        <v>313</v>
      </c>
      <c r="E39" s="356"/>
      <c r="F39" s="356" t="s">
        <v>313</v>
      </c>
      <c r="G39" s="356"/>
      <c r="H39" s="229" t="s">
        <v>299</v>
      </c>
      <c r="I39" s="230" t="s">
        <v>310</v>
      </c>
      <c r="J39" s="1"/>
      <c r="K39" s="1"/>
      <c r="L39" s="1"/>
      <c r="M39" s="116"/>
      <c r="N39" s="1"/>
      <c r="O39" s="1"/>
      <c r="P39" s="1"/>
    </row>
    <row r="40" spans="1:16" ht="33.5" thickBot="1" x14ac:dyDescent="0.4">
      <c r="A40" s="355" t="s">
        <v>183</v>
      </c>
      <c r="B40" s="197" t="s">
        <v>182</v>
      </c>
      <c r="C40" s="197" t="s">
        <v>86</v>
      </c>
      <c r="D40" s="354" t="s">
        <v>88</v>
      </c>
      <c r="E40" s="354"/>
      <c r="F40" s="354" t="s">
        <v>90</v>
      </c>
      <c r="G40" s="354"/>
      <c r="H40" s="197" t="s">
        <v>92</v>
      </c>
      <c r="I40" s="198" t="s">
        <v>93</v>
      </c>
      <c r="J40" s="25"/>
      <c r="K40" s="25"/>
      <c r="L40" s="25"/>
      <c r="M40" s="25"/>
      <c r="N40" s="25"/>
      <c r="O40" s="25"/>
      <c r="P40" s="25"/>
    </row>
    <row r="41" spans="1:16" ht="409" customHeight="1" thickBot="1" x14ac:dyDescent="0.4">
      <c r="A41" s="355"/>
      <c r="B41" s="195">
        <v>1</v>
      </c>
      <c r="C41" s="168">
        <v>1</v>
      </c>
      <c r="D41" s="424" t="s">
        <v>345</v>
      </c>
      <c r="E41" s="424"/>
      <c r="F41" s="378" t="s">
        <v>362</v>
      </c>
      <c r="G41" s="378"/>
      <c r="H41" s="229" t="s">
        <v>299</v>
      </c>
      <c r="I41" s="230" t="s">
        <v>310</v>
      </c>
      <c r="J41" s="1"/>
      <c r="K41" s="1"/>
      <c r="L41" s="1"/>
      <c r="M41" s="1"/>
      <c r="N41" s="1"/>
      <c r="O41" s="1"/>
      <c r="P41" s="1"/>
    </row>
    <row r="42" spans="1:16" ht="33.5" thickBot="1" x14ac:dyDescent="0.4">
      <c r="A42" s="355" t="s">
        <v>184</v>
      </c>
      <c r="B42" s="197" t="s">
        <v>182</v>
      </c>
      <c r="C42" s="197" t="s">
        <v>86</v>
      </c>
      <c r="D42" s="354" t="s">
        <v>88</v>
      </c>
      <c r="E42" s="354"/>
      <c r="F42" s="354" t="s">
        <v>90</v>
      </c>
      <c r="G42" s="354"/>
      <c r="H42" s="197" t="s">
        <v>92</v>
      </c>
      <c r="I42" s="198" t="s">
        <v>93</v>
      </c>
      <c r="J42" s="25"/>
      <c r="K42" s="25"/>
      <c r="L42" s="25"/>
      <c r="M42" s="25"/>
      <c r="N42" s="25"/>
      <c r="O42" s="25"/>
      <c r="P42" s="25"/>
    </row>
    <row r="43" spans="1:16" ht="409" customHeight="1" thickBot="1" x14ac:dyDescent="0.4">
      <c r="A43" s="355"/>
      <c r="B43" s="195">
        <v>1</v>
      </c>
      <c r="C43" s="238">
        <v>1</v>
      </c>
      <c r="D43" s="330" t="s">
        <v>410</v>
      </c>
      <c r="E43" s="330"/>
      <c r="F43" s="328" t="s">
        <v>411</v>
      </c>
      <c r="G43" s="328"/>
      <c r="H43" s="229" t="s">
        <v>299</v>
      </c>
      <c r="I43" s="230" t="s">
        <v>310</v>
      </c>
      <c r="J43" s="1"/>
      <c r="K43" s="1"/>
      <c r="L43" s="1"/>
      <c r="M43" s="1"/>
      <c r="N43" s="1"/>
      <c r="O43" s="1"/>
      <c r="P43" s="1"/>
    </row>
    <row r="44" spans="1:16" ht="33.5" thickBot="1" x14ac:dyDescent="0.4">
      <c r="A44" s="355" t="s">
        <v>185</v>
      </c>
      <c r="B44" s="197" t="s">
        <v>182</v>
      </c>
      <c r="C44" s="197" t="s">
        <v>86</v>
      </c>
      <c r="D44" s="354" t="s">
        <v>88</v>
      </c>
      <c r="E44" s="354"/>
      <c r="F44" s="354" t="s">
        <v>90</v>
      </c>
      <c r="G44" s="354"/>
      <c r="H44" s="197" t="s">
        <v>92</v>
      </c>
      <c r="I44" s="198" t="s">
        <v>93</v>
      </c>
      <c r="J44" s="25"/>
      <c r="K44" s="25"/>
      <c r="L44" s="25"/>
      <c r="M44" s="25"/>
      <c r="N44" s="25"/>
      <c r="O44" s="25"/>
      <c r="P44" s="25"/>
    </row>
    <row r="45" spans="1:16" ht="409" customHeight="1" thickBot="1" x14ac:dyDescent="0.4">
      <c r="A45" s="355"/>
      <c r="B45" s="195">
        <v>1</v>
      </c>
      <c r="C45" s="168">
        <v>1</v>
      </c>
      <c r="D45" s="356" t="s">
        <v>443</v>
      </c>
      <c r="E45" s="356"/>
      <c r="F45" s="356" t="s">
        <v>455</v>
      </c>
      <c r="G45" s="356"/>
      <c r="H45" s="229" t="s">
        <v>299</v>
      </c>
      <c r="I45" s="230" t="s">
        <v>310</v>
      </c>
      <c r="J45" s="1"/>
      <c r="K45" s="1"/>
      <c r="L45" s="1"/>
      <c r="M45" s="1"/>
      <c r="N45" s="1"/>
      <c r="O45" s="1"/>
      <c r="P45" s="1"/>
    </row>
    <row r="46" spans="1:16" ht="33.5" thickBot="1" x14ac:dyDescent="0.4">
      <c r="A46" s="355" t="s">
        <v>186</v>
      </c>
      <c r="B46" s="197" t="s">
        <v>182</v>
      </c>
      <c r="C46" s="197" t="s">
        <v>86</v>
      </c>
      <c r="D46" s="354" t="s">
        <v>88</v>
      </c>
      <c r="E46" s="354"/>
      <c r="F46" s="354" t="s">
        <v>90</v>
      </c>
      <c r="G46" s="354"/>
      <c r="H46" s="197" t="s">
        <v>92</v>
      </c>
      <c r="I46" s="198" t="s">
        <v>93</v>
      </c>
      <c r="J46" s="25"/>
      <c r="K46" s="25"/>
      <c r="L46" s="25"/>
      <c r="M46" s="25"/>
      <c r="N46" s="25"/>
      <c r="O46" s="25"/>
      <c r="P46" s="25"/>
    </row>
    <row r="47" spans="1:16" ht="408.5" customHeight="1" thickBot="1" x14ac:dyDescent="0.4">
      <c r="A47" s="355"/>
      <c r="B47" s="195">
        <v>1</v>
      </c>
      <c r="C47" s="168">
        <v>1</v>
      </c>
      <c r="D47" s="328" t="s">
        <v>489</v>
      </c>
      <c r="E47" s="331"/>
      <c r="F47" s="328" t="s">
        <v>490</v>
      </c>
      <c r="G47" s="331"/>
      <c r="H47" s="229" t="s">
        <v>299</v>
      </c>
      <c r="I47" s="230" t="s">
        <v>310</v>
      </c>
      <c r="J47" s="1"/>
      <c r="K47" s="1"/>
      <c r="L47" s="1"/>
      <c r="M47" s="1"/>
      <c r="N47" s="1"/>
      <c r="O47" s="1"/>
      <c r="P47" s="1"/>
    </row>
    <row r="48" spans="1:16" ht="33" x14ac:dyDescent="0.35">
      <c r="A48" s="355" t="s">
        <v>187</v>
      </c>
      <c r="B48" s="197" t="s">
        <v>182</v>
      </c>
      <c r="C48" s="197" t="s">
        <v>86</v>
      </c>
      <c r="D48" s="354" t="s">
        <v>88</v>
      </c>
      <c r="E48" s="354"/>
      <c r="F48" s="354" t="s">
        <v>90</v>
      </c>
      <c r="G48" s="354"/>
      <c r="H48" s="197" t="s">
        <v>92</v>
      </c>
      <c r="I48" s="198" t="s">
        <v>93</v>
      </c>
      <c r="J48" s="25"/>
      <c r="K48" s="25"/>
      <c r="L48" s="25"/>
      <c r="M48" s="25"/>
      <c r="N48" s="25"/>
      <c r="O48" s="25"/>
      <c r="P48" s="25"/>
    </row>
    <row r="49" spans="1:16" ht="16.5" x14ac:dyDescent="0.35">
      <c r="A49" s="355"/>
      <c r="B49" s="195">
        <v>1</v>
      </c>
      <c r="C49" s="168"/>
      <c r="D49" s="360"/>
      <c r="E49" s="360"/>
      <c r="F49" s="360"/>
      <c r="G49" s="360"/>
      <c r="H49" s="168"/>
      <c r="I49" s="199"/>
      <c r="J49" s="1"/>
      <c r="K49" s="1"/>
      <c r="L49" s="1"/>
      <c r="M49" s="1"/>
      <c r="N49" s="1"/>
      <c r="O49" s="1"/>
      <c r="P49" s="1"/>
    </row>
    <row r="50" spans="1:16" ht="33" x14ac:dyDescent="0.35">
      <c r="A50" s="355" t="s">
        <v>188</v>
      </c>
      <c r="B50" s="197" t="s">
        <v>182</v>
      </c>
      <c r="C50" s="197" t="s">
        <v>86</v>
      </c>
      <c r="D50" s="354" t="s">
        <v>88</v>
      </c>
      <c r="E50" s="354"/>
      <c r="F50" s="354" t="s">
        <v>90</v>
      </c>
      <c r="G50" s="354"/>
      <c r="H50" s="197" t="s">
        <v>92</v>
      </c>
      <c r="I50" s="198" t="s">
        <v>93</v>
      </c>
      <c r="J50" s="1"/>
      <c r="K50" s="1"/>
      <c r="L50" s="1"/>
      <c r="M50" s="1"/>
      <c r="N50" s="1"/>
      <c r="O50" s="1"/>
      <c r="P50" s="1"/>
    </row>
    <row r="51" spans="1:16" ht="16.5" x14ac:dyDescent="0.35">
      <c r="A51" s="355"/>
      <c r="B51" s="195">
        <v>1</v>
      </c>
      <c r="C51" s="168"/>
      <c r="D51" s="360"/>
      <c r="E51" s="360"/>
      <c r="F51" s="360"/>
      <c r="G51" s="360"/>
      <c r="H51" s="168"/>
      <c r="I51" s="199"/>
      <c r="J51" s="1"/>
      <c r="K51" s="1"/>
      <c r="L51" s="1"/>
      <c r="M51" s="1"/>
      <c r="N51" s="1"/>
      <c r="O51" s="1"/>
      <c r="P51" s="1"/>
    </row>
    <row r="52" spans="1:16" ht="33" x14ac:dyDescent="0.35">
      <c r="A52" s="355" t="s">
        <v>189</v>
      </c>
      <c r="B52" s="197" t="s">
        <v>182</v>
      </c>
      <c r="C52" s="197" t="s">
        <v>86</v>
      </c>
      <c r="D52" s="354" t="s">
        <v>88</v>
      </c>
      <c r="E52" s="354"/>
      <c r="F52" s="354" t="s">
        <v>90</v>
      </c>
      <c r="G52" s="354"/>
      <c r="H52" s="197" t="s">
        <v>92</v>
      </c>
      <c r="I52" s="198" t="s">
        <v>93</v>
      </c>
      <c r="J52" s="1"/>
      <c r="K52" s="1"/>
      <c r="L52" s="1"/>
      <c r="M52" s="1"/>
      <c r="N52" s="1"/>
      <c r="O52" s="1"/>
      <c r="P52" s="1"/>
    </row>
    <row r="53" spans="1:16" ht="16.5" x14ac:dyDescent="0.35">
      <c r="A53" s="355"/>
      <c r="B53" s="195">
        <v>1</v>
      </c>
      <c r="C53" s="168"/>
      <c r="D53" s="360"/>
      <c r="E53" s="360"/>
      <c r="F53" s="360"/>
      <c r="G53" s="360"/>
      <c r="H53" s="168"/>
      <c r="I53" s="199"/>
      <c r="J53" s="1"/>
      <c r="K53" s="1"/>
      <c r="L53" s="1"/>
      <c r="M53" s="1"/>
      <c r="N53" s="1"/>
      <c r="O53" s="1"/>
      <c r="P53" s="1"/>
    </row>
    <row r="54" spans="1:16" ht="33" x14ac:dyDescent="0.35">
      <c r="A54" s="355" t="s">
        <v>190</v>
      </c>
      <c r="B54" s="197" t="s">
        <v>182</v>
      </c>
      <c r="C54" s="197" t="s">
        <v>86</v>
      </c>
      <c r="D54" s="354" t="s">
        <v>88</v>
      </c>
      <c r="E54" s="354"/>
      <c r="F54" s="354" t="s">
        <v>90</v>
      </c>
      <c r="G54" s="354"/>
      <c r="H54" s="197" t="s">
        <v>92</v>
      </c>
      <c r="I54" s="198" t="s">
        <v>93</v>
      </c>
      <c r="J54" s="1"/>
      <c r="K54" s="1"/>
      <c r="L54" s="1"/>
      <c r="M54" s="1"/>
      <c r="N54" s="1"/>
      <c r="O54" s="1"/>
      <c r="P54" s="1"/>
    </row>
    <row r="55" spans="1:16" ht="16.5" x14ac:dyDescent="0.35">
      <c r="A55" s="355"/>
      <c r="B55" s="195">
        <v>1</v>
      </c>
      <c r="C55" s="168"/>
      <c r="D55" s="360"/>
      <c r="E55" s="360"/>
      <c r="F55" s="360"/>
      <c r="G55" s="360"/>
      <c r="H55" s="168"/>
      <c r="I55" s="199"/>
      <c r="J55" s="1"/>
      <c r="K55" s="1"/>
      <c r="L55" s="1"/>
      <c r="M55" s="1"/>
      <c r="N55" s="1"/>
      <c r="O55" s="1"/>
      <c r="P55" s="1"/>
    </row>
    <row r="56" spans="1:16" ht="33" x14ac:dyDescent="0.35">
      <c r="A56" s="355" t="s">
        <v>191</v>
      </c>
      <c r="B56" s="197" t="s">
        <v>182</v>
      </c>
      <c r="C56" s="197" t="s">
        <v>86</v>
      </c>
      <c r="D56" s="354" t="s">
        <v>88</v>
      </c>
      <c r="E56" s="354"/>
      <c r="F56" s="354" t="s">
        <v>90</v>
      </c>
      <c r="G56" s="354"/>
      <c r="H56" s="197" t="s">
        <v>92</v>
      </c>
      <c r="I56" s="198" t="s">
        <v>93</v>
      </c>
      <c r="J56" s="1"/>
      <c r="K56" s="1"/>
      <c r="L56" s="1"/>
      <c r="M56" s="1"/>
      <c r="N56" s="1"/>
      <c r="O56" s="1"/>
      <c r="P56" s="1"/>
    </row>
    <row r="57" spans="1:16" ht="16.5" x14ac:dyDescent="0.35">
      <c r="A57" s="355"/>
      <c r="B57" s="195">
        <v>1</v>
      </c>
      <c r="C57" s="168"/>
      <c r="D57" s="360"/>
      <c r="E57" s="360"/>
      <c r="F57" s="360"/>
      <c r="G57" s="360"/>
      <c r="H57" s="168"/>
      <c r="I57" s="199"/>
      <c r="J57" s="1"/>
      <c r="K57" s="1"/>
      <c r="L57" s="1"/>
      <c r="M57" s="1"/>
      <c r="N57" s="1"/>
      <c r="O57" s="1"/>
      <c r="P57" s="1"/>
    </row>
    <row r="58" spans="1:16" ht="33" x14ac:dyDescent="0.35">
      <c r="A58" s="355" t="s">
        <v>192</v>
      </c>
      <c r="B58" s="197" t="s">
        <v>182</v>
      </c>
      <c r="C58" s="197" t="s">
        <v>86</v>
      </c>
      <c r="D58" s="354" t="s">
        <v>88</v>
      </c>
      <c r="E58" s="354"/>
      <c r="F58" s="354" t="s">
        <v>90</v>
      </c>
      <c r="G58" s="354"/>
      <c r="H58" s="197" t="s">
        <v>92</v>
      </c>
      <c r="I58" s="198" t="s">
        <v>93</v>
      </c>
      <c r="J58" s="1"/>
      <c r="K58" s="1"/>
      <c r="L58" s="1"/>
      <c r="M58" s="1"/>
      <c r="N58" s="1"/>
      <c r="O58" s="1"/>
      <c r="P58" s="1"/>
    </row>
    <row r="59" spans="1:16" ht="16.5" x14ac:dyDescent="0.35">
      <c r="A59" s="355"/>
      <c r="B59" s="195">
        <v>1</v>
      </c>
      <c r="C59" s="168"/>
      <c r="D59" s="360"/>
      <c r="E59" s="360"/>
      <c r="F59" s="360"/>
      <c r="G59" s="360"/>
      <c r="H59" s="168"/>
      <c r="I59" s="199"/>
      <c r="J59" s="1"/>
      <c r="K59" s="1"/>
      <c r="L59" s="1"/>
      <c r="M59" s="1"/>
      <c r="N59" s="1"/>
      <c r="O59" s="1"/>
      <c r="P59" s="1"/>
    </row>
    <row r="60" spans="1:16" ht="33" x14ac:dyDescent="0.35">
      <c r="A60" s="355" t="s">
        <v>193</v>
      </c>
      <c r="B60" s="197" t="s">
        <v>182</v>
      </c>
      <c r="C60" s="197" t="s">
        <v>86</v>
      </c>
      <c r="D60" s="354" t="s">
        <v>88</v>
      </c>
      <c r="E60" s="354"/>
      <c r="F60" s="354" t="s">
        <v>90</v>
      </c>
      <c r="G60" s="354"/>
      <c r="H60" s="197" t="s">
        <v>92</v>
      </c>
      <c r="I60" s="198" t="s">
        <v>93</v>
      </c>
      <c r="J60" s="1"/>
      <c r="K60" s="1"/>
      <c r="L60" s="1"/>
      <c r="M60" s="1"/>
      <c r="N60" s="1"/>
      <c r="O60" s="1"/>
      <c r="P60" s="1"/>
    </row>
    <row r="61" spans="1:16" ht="17" thickBot="1" x14ac:dyDescent="0.4">
      <c r="A61" s="437"/>
      <c r="B61" s="200">
        <v>1</v>
      </c>
      <c r="C61" s="201"/>
      <c r="D61" s="438"/>
      <c r="E61" s="438"/>
      <c r="F61" s="438"/>
      <c r="G61" s="438"/>
      <c r="H61" s="201"/>
      <c r="I61" s="202"/>
      <c r="J61" s="1"/>
      <c r="K61" s="1"/>
      <c r="L61" s="1"/>
      <c r="M61" s="1"/>
      <c r="N61" s="1"/>
      <c r="O61" s="1"/>
      <c r="P61" s="1"/>
    </row>
    <row r="62" spans="1:16" x14ac:dyDescent="0.35">
      <c r="A62" s="1"/>
      <c r="B62" s="113"/>
      <c r="C62" s="1"/>
      <c r="D62" s="1"/>
      <c r="E62" s="1"/>
      <c r="F62" s="1"/>
      <c r="G62" s="1"/>
      <c r="H62" s="1"/>
      <c r="I62" s="1"/>
      <c r="J62" s="1"/>
      <c r="K62" s="1"/>
      <c r="L62" s="1"/>
      <c r="M62" s="1"/>
      <c r="N62" s="1"/>
      <c r="O62" s="1"/>
      <c r="P62" s="1"/>
    </row>
    <row r="63" spans="1:16" x14ac:dyDescent="0.35">
      <c r="A63" s="1"/>
      <c r="B63" s="1"/>
      <c r="C63" s="1"/>
      <c r="D63" s="1"/>
      <c r="E63" s="1"/>
      <c r="F63" s="1"/>
      <c r="G63" s="1"/>
      <c r="H63" s="1"/>
      <c r="I63" s="1"/>
      <c r="J63" s="1"/>
      <c r="K63" s="1"/>
      <c r="L63" s="1"/>
      <c r="M63" s="1"/>
      <c r="N63" s="1"/>
      <c r="O63" s="1"/>
      <c r="P63" s="1"/>
    </row>
    <row r="64" spans="1:16" x14ac:dyDescent="0.35">
      <c r="A64" s="1"/>
      <c r="B64" s="1"/>
      <c r="C64" s="1"/>
      <c r="D64" s="1"/>
      <c r="E64" s="1"/>
      <c r="F64" s="1"/>
      <c r="G64" s="1"/>
      <c r="H64" s="1"/>
      <c r="I64" s="1"/>
      <c r="J64" s="24"/>
      <c r="K64" s="24"/>
      <c r="L64" s="24"/>
      <c r="M64" s="24"/>
      <c r="N64" s="24"/>
      <c r="O64" s="24"/>
      <c r="P64" s="24"/>
    </row>
    <row r="65" spans="1:16" ht="16.5" x14ac:dyDescent="0.35">
      <c r="A65" s="384" t="s">
        <v>56</v>
      </c>
      <c r="B65" s="384"/>
      <c r="C65" s="384"/>
      <c r="D65" s="384"/>
      <c r="E65" s="384"/>
      <c r="F65" s="384"/>
      <c r="G65" s="384"/>
      <c r="H65" s="384"/>
      <c r="I65" s="384"/>
      <c r="J65" s="1"/>
      <c r="K65" s="1"/>
      <c r="L65" s="1"/>
      <c r="M65" s="1"/>
      <c r="N65" s="1"/>
      <c r="O65" s="1"/>
      <c r="P65" s="1"/>
    </row>
    <row r="66" spans="1:16" ht="93" customHeight="1" x14ac:dyDescent="0.35">
      <c r="A66" s="32" t="s">
        <v>57</v>
      </c>
      <c r="B66" s="385" t="s">
        <v>283</v>
      </c>
      <c r="C66" s="386"/>
      <c r="D66" s="385" t="s">
        <v>284</v>
      </c>
      <c r="E66" s="386"/>
      <c r="F66" s="385" t="s">
        <v>285</v>
      </c>
      <c r="G66" s="386"/>
      <c r="H66" s="385" t="s">
        <v>286</v>
      </c>
      <c r="I66" s="386"/>
      <c r="J66" s="1"/>
      <c r="K66" s="1"/>
      <c r="L66" s="1"/>
      <c r="M66" s="1"/>
      <c r="N66" s="1"/>
      <c r="O66" s="1"/>
      <c r="P66" s="1"/>
    </row>
    <row r="67" spans="1:16" ht="33" x14ac:dyDescent="0.35">
      <c r="A67" s="32" t="s">
        <v>194</v>
      </c>
      <c r="B67" s="358">
        <v>0.05</v>
      </c>
      <c r="C67" s="359"/>
      <c r="D67" s="358">
        <v>0.05</v>
      </c>
      <c r="E67" s="359"/>
      <c r="F67" s="358">
        <v>0.05</v>
      </c>
      <c r="G67" s="359"/>
      <c r="H67" s="358">
        <v>0.05</v>
      </c>
      <c r="I67" s="359"/>
      <c r="J67" s="1"/>
      <c r="K67" s="1"/>
      <c r="L67" s="1"/>
      <c r="M67" s="1"/>
      <c r="N67" s="1"/>
      <c r="O67" s="1"/>
      <c r="P67" s="1"/>
    </row>
    <row r="68" spans="1:16" ht="16.5" x14ac:dyDescent="0.35">
      <c r="A68" s="362" t="s">
        <v>156</v>
      </c>
      <c r="B68" s="74" t="s">
        <v>84</v>
      </c>
      <c r="C68" s="74" t="s">
        <v>86</v>
      </c>
      <c r="D68" s="74" t="s">
        <v>84</v>
      </c>
      <c r="E68" s="74" t="s">
        <v>86</v>
      </c>
      <c r="F68" s="74" t="s">
        <v>84</v>
      </c>
      <c r="G68" s="74" t="s">
        <v>86</v>
      </c>
      <c r="H68" s="74" t="s">
        <v>84</v>
      </c>
      <c r="I68" s="74" t="s">
        <v>86</v>
      </c>
      <c r="J68" s="1"/>
      <c r="K68" s="1"/>
      <c r="L68" s="1"/>
      <c r="M68" s="1"/>
      <c r="N68" s="1"/>
      <c r="O68" s="1"/>
      <c r="P68" s="1"/>
    </row>
    <row r="69" spans="1:16" ht="16.5" x14ac:dyDescent="0.35">
      <c r="A69" s="363"/>
      <c r="B69" s="182">
        <v>0</v>
      </c>
      <c r="C69" s="182">
        <v>0</v>
      </c>
      <c r="D69" s="182">
        <v>0.02</v>
      </c>
      <c r="E69" s="182">
        <v>0.02</v>
      </c>
      <c r="F69" s="182">
        <v>0</v>
      </c>
      <c r="G69" s="182">
        <v>0</v>
      </c>
      <c r="H69" s="182">
        <v>0.02</v>
      </c>
      <c r="I69" s="182">
        <v>0.02</v>
      </c>
      <c r="J69" s="1"/>
      <c r="K69" s="1"/>
      <c r="L69" s="1"/>
      <c r="M69" s="1"/>
      <c r="N69" s="1"/>
      <c r="O69" s="1"/>
      <c r="P69" s="1"/>
    </row>
    <row r="70" spans="1:16" ht="49.5" x14ac:dyDescent="0.35">
      <c r="A70" s="32" t="s">
        <v>195</v>
      </c>
      <c r="B70" s="491" t="s">
        <v>312</v>
      </c>
      <c r="C70" s="492"/>
      <c r="D70" s="493" t="s">
        <v>307</v>
      </c>
      <c r="E70" s="492"/>
      <c r="F70" s="493" t="s">
        <v>311</v>
      </c>
      <c r="G70" s="492"/>
      <c r="H70" s="491" t="s">
        <v>308</v>
      </c>
      <c r="I70" s="492"/>
      <c r="J70" s="1"/>
      <c r="K70" s="1"/>
      <c r="L70" s="1"/>
      <c r="M70" s="1"/>
      <c r="N70" s="1"/>
      <c r="O70" s="1"/>
      <c r="P70" s="1"/>
    </row>
    <row r="71" spans="1:16" ht="106" customHeight="1" x14ac:dyDescent="0.35">
      <c r="A71" s="32" t="s">
        <v>196</v>
      </c>
      <c r="B71" s="494"/>
      <c r="C71" s="495"/>
      <c r="D71" s="496" t="s">
        <v>327</v>
      </c>
      <c r="E71" s="497"/>
      <c r="F71" s="494"/>
      <c r="G71" s="495"/>
      <c r="H71" s="498" t="s">
        <v>309</v>
      </c>
      <c r="I71" s="499"/>
      <c r="J71" s="1"/>
      <c r="K71" s="1"/>
      <c r="L71" s="1"/>
      <c r="M71" s="1"/>
      <c r="N71" s="1"/>
      <c r="O71" s="1"/>
      <c r="P71" s="1"/>
    </row>
    <row r="72" spans="1:16" ht="16.5" x14ac:dyDescent="0.35">
      <c r="A72" s="362" t="s">
        <v>157</v>
      </c>
      <c r="B72" s="183" t="s">
        <v>84</v>
      </c>
      <c r="C72" s="183" t="s">
        <v>86</v>
      </c>
      <c r="D72" s="183" t="s">
        <v>84</v>
      </c>
      <c r="E72" s="183" t="s">
        <v>86</v>
      </c>
      <c r="F72" s="183" t="s">
        <v>84</v>
      </c>
      <c r="G72" s="183" t="s">
        <v>86</v>
      </c>
      <c r="H72" s="183" t="s">
        <v>84</v>
      </c>
      <c r="I72" s="183" t="s">
        <v>86</v>
      </c>
      <c r="J72" s="1"/>
      <c r="K72" s="1"/>
      <c r="L72" s="1"/>
      <c r="M72" s="1"/>
      <c r="N72" s="1"/>
      <c r="O72" s="1"/>
      <c r="P72" s="1"/>
    </row>
    <row r="73" spans="1:16" ht="16.5" x14ac:dyDescent="0.35">
      <c r="A73" s="363"/>
      <c r="B73" s="182">
        <v>0.02</v>
      </c>
      <c r="C73" s="182">
        <v>0.02</v>
      </c>
      <c r="D73" s="182">
        <v>0.05</v>
      </c>
      <c r="E73" s="182">
        <v>0.08</v>
      </c>
      <c r="F73" s="182">
        <v>0.02</v>
      </c>
      <c r="G73" s="184">
        <v>0.02</v>
      </c>
      <c r="H73" s="182">
        <v>0.05</v>
      </c>
      <c r="I73" s="182">
        <v>0.05</v>
      </c>
      <c r="J73" s="1"/>
      <c r="K73" s="1"/>
      <c r="L73" s="1"/>
      <c r="M73" s="1"/>
      <c r="N73" s="1"/>
      <c r="O73" s="1"/>
      <c r="P73" s="1"/>
    </row>
    <row r="74" spans="1:16" ht="409" customHeight="1" x14ac:dyDescent="0.35">
      <c r="A74" s="32" t="s">
        <v>195</v>
      </c>
      <c r="B74" s="491" t="s">
        <v>336</v>
      </c>
      <c r="C74" s="492"/>
      <c r="D74" s="500" t="s">
        <v>338</v>
      </c>
      <c r="E74" s="501"/>
      <c r="F74" s="493" t="s">
        <v>368</v>
      </c>
      <c r="G74" s="492"/>
      <c r="H74" s="500" t="s">
        <v>337</v>
      </c>
      <c r="I74" s="501"/>
      <c r="J74" s="1"/>
      <c r="K74" s="1"/>
      <c r="L74" s="1"/>
      <c r="M74" s="1"/>
      <c r="N74" s="1"/>
      <c r="O74" s="1"/>
      <c r="P74" s="1"/>
    </row>
    <row r="75" spans="1:16" ht="74" customHeight="1" x14ac:dyDescent="0.35">
      <c r="A75" s="32" t="s">
        <v>196</v>
      </c>
      <c r="B75" s="498" t="s">
        <v>355</v>
      </c>
      <c r="C75" s="495"/>
      <c r="D75" s="498" t="s">
        <v>356</v>
      </c>
      <c r="E75" s="495"/>
      <c r="F75" s="496" t="s">
        <v>369</v>
      </c>
      <c r="G75" s="497"/>
      <c r="H75" s="498" t="s">
        <v>357</v>
      </c>
      <c r="I75" s="499"/>
      <c r="J75" s="1"/>
      <c r="K75" s="1"/>
      <c r="L75" s="1"/>
      <c r="M75" s="1"/>
      <c r="N75" s="1"/>
      <c r="O75" s="1"/>
      <c r="P75" s="1"/>
    </row>
    <row r="76" spans="1:16" ht="16.5" x14ac:dyDescent="0.35">
      <c r="A76" s="362" t="s">
        <v>158</v>
      </c>
      <c r="B76" s="183" t="s">
        <v>84</v>
      </c>
      <c r="C76" s="183" t="s">
        <v>86</v>
      </c>
      <c r="D76" s="183" t="s">
        <v>84</v>
      </c>
      <c r="E76" s="183" t="s">
        <v>86</v>
      </c>
      <c r="F76" s="183" t="s">
        <v>84</v>
      </c>
      <c r="G76" s="183" t="s">
        <v>86</v>
      </c>
      <c r="H76" s="183" t="s">
        <v>84</v>
      </c>
      <c r="I76" s="183" t="s">
        <v>86</v>
      </c>
      <c r="J76" s="1"/>
      <c r="K76" s="1"/>
      <c r="L76" s="1"/>
      <c r="M76" s="1"/>
      <c r="N76" s="1"/>
      <c r="O76" s="1"/>
      <c r="P76" s="1"/>
    </row>
    <row r="77" spans="1:16" ht="16.5" x14ac:dyDescent="0.35">
      <c r="A77" s="363"/>
      <c r="B77" s="182">
        <v>0.05</v>
      </c>
      <c r="C77" s="182">
        <v>0.05</v>
      </c>
      <c r="D77" s="182">
        <v>0.1</v>
      </c>
      <c r="E77" s="182">
        <v>0.1</v>
      </c>
      <c r="F77" s="182">
        <v>0.05</v>
      </c>
      <c r="G77" s="184">
        <v>0.05</v>
      </c>
      <c r="H77" s="182">
        <v>0.1</v>
      </c>
      <c r="I77" s="184">
        <v>0.1</v>
      </c>
      <c r="J77" s="1"/>
      <c r="K77" s="1"/>
      <c r="L77" s="1"/>
      <c r="M77" s="1"/>
      <c r="N77" s="1"/>
      <c r="O77" s="1"/>
      <c r="P77" s="1"/>
    </row>
    <row r="78" spans="1:16" ht="366" customHeight="1" x14ac:dyDescent="0.35">
      <c r="A78" s="32" t="s">
        <v>195</v>
      </c>
      <c r="B78" s="502" t="s">
        <v>388</v>
      </c>
      <c r="C78" s="503"/>
      <c r="D78" s="502" t="s">
        <v>389</v>
      </c>
      <c r="E78" s="503"/>
      <c r="F78" s="502" t="s">
        <v>390</v>
      </c>
      <c r="G78" s="503"/>
      <c r="H78" s="502" t="s">
        <v>391</v>
      </c>
      <c r="I78" s="503"/>
      <c r="J78" s="1"/>
      <c r="K78" s="1"/>
      <c r="L78" s="1"/>
      <c r="M78" s="1"/>
      <c r="N78" s="1"/>
      <c r="O78" s="1"/>
      <c r="P78" s="1"/>
    </row>
    <row r="79" spans="1:16" ht="67" customHeight="1" x14ac:dyDescent="0.35">
      <c r="A79" s="32" t="s">
        <v>196</v>
      </c>
      <c r="B79" s="498" t="s">
        <v>402</v>
      </c>
      <c r="C79" s="495"/>
      <c r="D79" s="496" t="s">
        <v>413</v>
      </c>
      <c r="E79" s="497"/>
      <c r="F79" s="498" t="s">
        <v>403</v>
      </c>
      <c r="G79" s="495"/>
      <c r="H79" s="498" t="s">
        <v>404</v>
      </c>
      <c r="I79" s="499"/>
      <c r="J79" s="1"/>
      <c r="K79" s="1"/>
      <c r="L79" s="1"/>
      <c r="M79" s="1"/>
      <c r="N79" s="1"/>
      <c r="O79" s="1"/>
      <c r="P79" s="1"/>
    </row>
    <row r="80" spans="1:16" ht="16.5" x14ac:dyDescent="0.35">
      <c r="A80" s="362" t="s">
        <v>159</v>
      </c>
      <c r="B80" s="183" t="s">
        <v>84</v>
      </c>
      <c r="C80" s="183" t="s">
        <v>86</v>
      </c>
      <c r="D80" s="183" t="s">
        <v>84</v>
      </c>
      <c r="E80" s="183" t="s">
        <v>86</v>
      </c>
      <c r="F80" s="183" t="s">
        <v>84</v>
      </c>
      <c r="G80" s="183" t="s">
        <v>86</v>
      </c>
      <c r="H80" s="183" t="s">
        <v>84</v>
      </c>
      <c r="I80" s="183" t="s">
        <v>86</v>
      </c>
      <c r="J80" s="1"/>
      <c r="K80" s="1"/>
      <c r="L80" s="1"/>
      <c r="M80" s="1"/>
      <c r="N80" s="1"/>
      <c r="O80" s="1"/>
      <c r="P80" s="1"/>
    </row>
    <row r="81" spans="1:16" ht="16.5" x14ac:dyDescent="0.35">
      <c r="A81" s="363"/>
      <c r="B81" s="182">
        <v>0.1</v>
      </c>
      <c r="C81" s="182">
        <v>0.1</v>
      </c>
      <c r="D81" s="182">
        <v>0.1</v>
      </c>
      <c r="E81" s="182">
        <v>0.1</v>
      </c>
      <c r="F81" s="182">
        <v>0.1</v>
      </c>
      <c r="G81" s="184">
        <v>0.1</v>
      </c>
      <c r="H81" s="182">
        <v>0.1</v>
      </c>
      <c r="I81" s="184">
        <v>0.1</v>
      </c>
      <c r="J81" s="1"/>
      <c r="K81" s="1"/>
      <c r="L81" s="1"/>
      <c r="M81" s="1"/>
      <c r="N81" s="1"/>
      <c r="O81" s="1"/>
      <c r="P81" s="1"/>
    </row>
    <row r="82" spans="1:16" ht="409" customHeight="1" x14ac:dyDescent="0.35">
      <c r="A82" s="32" t="s">
        <v>195</v>
      </c>
      <c r="B82" s="504" t="s">
        <v>435</v>
      </c>
      <c r="C82" s="505"/>
      <c r="D82" s="504" t="s">
        <v>436</v>
      </c>
      <c r="E82" s="505"/>
      <c r="F82" s="491" t="s">
        <v>437</v>
      </c>
      <c r="G82" s="506"/>
      <c r="H82" s="491" t="s">
        <v>438</v>
      </c>
      <c r="I82" s="507"/>
      <c r="J82" s="1"/>
      <c r="K82" s="1"/>
      <c r="L82" s="1"/>
      <c r="M82" s="1"/>
      <c r="N82" s="1"/>
      <c r="O82" s="1"/>
      <c r="P82" s="1"/>
    </row>
    <row r="83" spans="1:16" s="188" customFormat="1" ht="75" customHeight="1" x14ac:dyDescent="0.35">
      <c r="A83" s="32" t="s">
        <v>196</v>
      </c>
      <c r="B83" s="498" t="s">
        <v>439</v>
      </c>
      <c r="C83" s="495"/>
      <c r="D83" s="498" t="s">
        <v>440</v>
      </c>
      <c r="E83" s="495"/>
      <c r="F83" s="498" t="s">
        <v>441</v>
      </c>
      <c r="G83" s="499"/>
      <c r="H83" s="498" t="s">
        <v>442</v>
      </c>
      <c r="I83" s="499"/>
      <c r="J83" s="187"/>
      <c r="K83" s="187"/>
      <c r="L83" s="187"/>
      <c r="M83" s="187"/>
      <c r="N83" s="187"/>
      <c r="O83" s="187"/>
      <c r="P83" s="187"/>
    </row>
    <row r="84" spans="1:16" ht="16.5" x14ac:dyDescent="0.35">
      <c r="A84" s="362" t="s">
        <v>161</v>
      </c>
      <c r="B84" s="183" t="s">
        <v>84</v>
      </c>
      <c r="C84" s="183" t="s">
        <v>86</v>
      </c>
      <c r="D84" s="183" t="s">
        <v>84</v>
      </c>
      <c r="E84" s="183" t="s">
        <v>86</v>
      </c>
      <c r="F84" s="183" t="s">
        <v>84</v>
      </c>
      <c r="G84" s="183" t="s">
        <v>86</v>
      </c>
      <c r="H84" s="183" t="s">
        <v>84</v>
      </c>
      <c r="I84" s="183" t="s">
        <v>86</v>
      </c>
      <c r="J84" s="1"/>
      <c r="K84" s="1"/>
      <c r="L84" s="1"/>
      <c r="M84" s="1"/>
      <c r="N84" s="1"/>
      <c r="O84" s="1"/>
      <c r="P84" s="1"/>
    </row>
    <row r="85" spans="1:16" ht="16.5" x14ac:dyDescent="0.35">
      <c r="A85" s="363"/>
      <c r="B85" s="182">
        <v>0.1</v>
      </c>
      <c r="C85" s="182">
        <v>0.1</v>
      </c>
      <c r="D85" s="182">
        <v>0.1</v>
      </c>
      <c r="E85" s="182">
        <v>0.1</v>
      </c>
      <c r="F85" s="182">
        <v>0.1</v>
      </c>
      <c r="G85" s="182">
        <v>0.13</v>
      </c>
      <c r="H85" s="182">
        <v>0.1</v>
      </c>
      <c r="I85" s="182">
        <v>0.1</v>
      </c>
      <c r="J85" s="1"/>
      <c r="K85" s="1"/>
      <c r="L85" s="1"/>
      <c r="M85" s="1"/>
      <c r="N85" s="1"/>
      <c r="O85" s="1"/>
      <c r="P85" s="1"/>
    </row>
    <row r="86" spans="1:16" ht="409.25" customHeight="1" x14ac:dyDescent="0.35">
      <c r="A86" s="32" t="s">
        <v>195</v>
      </c>
      <c r="B86" s="508" t="s">
        <v>470</v>
      </c>
      <c r="C86" s="509"/>
      <c r="D86" s="508" t="s">
        <v>471</v>
      </c>
      <c r="E86" s="509"/>
      <c r="F86" s="510" t="s">
        <v>479</v>
      </c>
      <c r="G86" s="511"/>
      <c r="H86" s="512" t="s">
        <v>472</v>
      </c>
      <c r="I86" s="513"/>
      <c r="J86" s="1"/>
      <c r="K86" s="1"/>
      <c r="L86" s="1"/>
      <c r="M86" s="1"/>
      <c r="N86" s="1"/>
      <c r="O86" s="1"/>
      <c r="P86" s="1"/>
    </row>
    <row r="87" spans="1:16" s="188" customFormat="1" ht="100.75" customHeight="1" x14ac:dyDescent="0.35">
      <c r="A87" s="32" t="s">
        <v>196</v>
      </c>
      <c r="B87" s="498" t="s">
        <v>501</v>
      </c>
      <c r="C87" s="495"/>
      <c r="D87" s="498" t="s">
        <v>502</v>
      </c>
      <c r="E87" s="495"/>
      <c r="F87" s="498" t="s">
        <v>503</v>
      </c>
      <c r="G87" s="495"/>
      <c r="H87" s="498" t="s">
        <v>504</v>
      </c>
      <c r="I87" s="495"/>
      <c r="J87" s="187"/>
      <c r="K87" s="187"/>
      <c r="L87" s="187"/>
      <c r="M87" s="187"/>
      <c r="N87" s="187"/>
      <c r="O87" s="187"/>
      <c r="P87" s="187"/>
    </row>
    <row r="88" spans="1:16" ht="16.5" x14ac:dyDescent="0.35">
      <c r="A88" s="362" t="s">
        <v>162</v>
      </c>
      <c r="B88" s="183" t="s">
        <v>84</v>
      </c>
      <c r="C88" s="183" t="s">
        <v>86</v>
      </c>
      <c r="D88" s="183" t="s">
        <v>84</v>
      </c>
      <c r="E88" s="183" t="s">
        <v>86</v>
      </c>
      <c r="F88" s="183" t="s">
        <v>84</v>
      </c>
      <c r="G88" s="183" t="s">
        <v>86</v>
      </c>
      <c r="H88" s="183" t="s">
        <v>84</v>
      </c>
      <c r="I88" s="183" t="s">
        <v>86</v>
      </c>
      <c r="J88" s="1"/>
      <c r="K88" s="1"/>
      <c r="L88" s="1"/>
      <c r="M88" s="1"/>
      <c r="N88" s="1"/>
      <c r="O88" s="1"/>
      <c r="P88" s="1"/>
    </row>
    <row r="89" spans="1:16" ht="16.5" x14ac:dyDescent="0.35">
      <c r="A89" s="363"/>
      <c r="B89" s="182">
        <v>0.13</v>
      </c>
      <c r="C89" s="185"/>
      <c r="D89" s="182">
        <v>0.13</v>
      </c>
      <c r="E89" s="182"/>
      <c r="F89" s="182">
        <v>0.13</v>
      </c>
      <c r="G89" s="184"/>
      <c r="H89" s="182">
        <v>0.13</v>
      </c>
      <c r="I89" s="184"/>
      <c r="J89" s="1"/>
      <c r="K89" s="1"/>
      <c r="L89" s="1"/>
      <c r="M89" s="1"/>
      <c r="N89" s="1"/>
      <c r="O89" s="1"/>
      <c r="P89" s="1"/>
    </row>
    <row r="90" spans="1:16" ht="49.5" x14ac:dyDescent="0.35">
      <c r="A90" s="32" t="s">
        <v>195</v>
      </c>
      <c r="B90" s="514"/>
      <c r="C90" s="514"/>
      <c r="D90" s="514"/>
      <c r="E90" s="514"/>
      <c r="F90" s="515"/>
      <c r="G90" s="516"/>
      <c r="H90" s="514"/>
      <c r="I90" s="514"/>
      <c r="J90" s="1"/>
      <c r="K90" s="1"/>
      <c r="L90" s="1"/>
      <c r="M90" s="1"/>
      <c r="N90" s="1"/>
      <c r="O90" s="1"/>
      <c r="P90" s="1"/>
    </row>
    <row r="91" spans="1:16" ht="16.5" x14ac:dyDescent="0.35">
      <c r="A91" s="32" t="s">
        <v>196</v>
      </c>
      <c r="B91" s="517"/>
      <c r="C91" s="518"/>
      <c r="D91" s="517"/>
      <c r="E91" s="518"/>
      <c r="F91" s="517"/>
      <c r="G91" s="518"/>
      <c r="H91" s="517"/>
      <c r="I91" s="518"/>
      <c r="J91" s="1"/>
      <c r="K91" s="1"/>
      <c r="L91" s="1"/>
      <c r="M91" s="1"/>
      <c r="N91" s="1"/>
      <c r="O91" s="1"/>
      <c r="P91" s="1"/>
    </row>
    <row r="92" spans="1:16" ht="16.5" x14ac:dyDescent="0.35">
      <c r="A92" s="362" t="s">
        <v>163</v>
      </c>
      <c r="B92" s="183" t="s">
        <v>84</v>
      </c>
      <c r="C92" s="183" t="s">
        <v>86</v>
      </c>
      <c r="D92" s="183" t="s">
        <v>84</v>
      </c>
      <c r="E92" s="183" t="s">
        <v>86</v>
      </c>
      <c r="F92" s="183" t="s">
        <v>84</v>
      </c>
      <c r="G92" s="183" t="s">
        <v>86</v>
      </c>
      <c r="H92" s="183" t="s">
        <v>84</v>
      </c>
      <c r="I92" s="183" t="s">
        <v>86</v>
      </c>
      <c r="J92" s="1"/>
      <c r="K92" s="1"/>
      <c r="L92" s="1"/>
      <c r="M92" s="1"/>
      <c r="N92" s="1"/>
      <c r="O92" s="1"/>
      <c r="P92" s="1"/>
    </row>
    <row r="93" spans="1:16" ht="16.5" x14ac:dyDescent="0.35">
      <c r="A93" s="363"/>
      <c r="B93" s="182">
        <v>0.15</v>
      </c>
      <c r="C93" s="185"/>
      <c r="D93" s="182">
        <v>0.1</v>
      </c>
      <c r="E93" s="182"/>
      <c r="F93" s="182">
        <v>0.15</v>
      </c>
      <c r="G93" s="184"/>
      <c r="H93" s="182">
        <v>0.1</v>
      </c>
      <c r="I93" s="184"/>
      <c r="J93" s="1"/>
      <c r="K93" s="1"/>
      <c r="L93" s="1"/>
      <c r="M93" s="1"/>
      <c r="N93" s="1"/>
      <c r="O93" s="1"/>
      <c r="P93" s="1"/>
    </row>
    <row r="94" spans="1:16" ht="49.5" x14ac:dyDescent="0.35">
      <c r="A94" s="32" t="s">
        <v>195</v>
      </c>
      <c r="B94" s="514"/>
      <c r="C94" s="514"/>
      <c r="D94" s="514"/>
      <c r="E94" s="514"/>
      <c r="F94" s="515"/>
      <c r="G94" s="516"/>
      <c r="H94" s="514"/>
      <c r="I94" s="514"/>
      <c r="J94" s="1"/>
      <c r="K94" s="1"/>
      <c r="L94" s="1"/>
      <c r="M94" s="1"/>
      <c r="N94" s="1"/>
      <c r="O94" s="1"/>
      <c r="P94" s="1"/>
    </row>
    <row r="95" spans="1:16" ht="16.5" x14ac:dyDescent="0.35">
      <c r="A95" s="32" t="s">
        <v>196</v>
      </c>
      <c r="B95" s="517"/>
      <c r="C95" s="518"/>
      <c r="D95" s="517"/>
      <c r="E95" s="518"/>
      <c r="F95" s="517"/>
      <c r="G95" s="518"/>
      <c r="H95" s="517"/>
      <c r="I95" s="518"/>
      <c r="J95" s="1"/>
      <c r="K95" s="1"/>
      <c r="L95" s="1"/>
      <c r="M95" s="1"/>
      <c r="N95" s="1"/>
      <c r="O95" s="1"/>
      <c r="P95" s="1"/>
    </row>
    <row r="96" spans="1:16" ht="16.5" x14ac:dyDescent="0.35">
      <c r="A96" s="362" t="s">
        <v>164</v>
      </c>
      <c r="B96" s="183" t="s">
        <v>84</v>
      </c>
      <c r="C96" s="183" t="s">
        <v>86</v>
      </c>
      <c r="D96" s="183" t="s">
        <v>84</v>
      </c>
      <c r="E96" s="183" t="s">
        <v>86</v>
      </c>
      <c r="F96" s="183" t="s">
        <v>84</v>
      </c>
      <c r="G96" s="183" t="s">
        <v>86</v>
      </c>
      <c r="H96" s="183" t="s">
        <v>84</v>
      </c>
      <c r="I96" s="183" t="s">
        <v>86</v>
      </c>
      <c r="J96" s="1"/>
      <c r="K96" s="1"/>
      <c r="L96" s="1"/>
      <c r="M96" s="1"/>
      <c r="N96" s="1"/>
      <c r="O96" s="1"/>
      <c r="P96" s="1"/>
    </row>
    <row r="97" spans="1:16" ht="16.5" x14ac:dyDescent="0.35">
      <c r="A97" s="363"/>
      <c r="B97" s="182">
        <v>0.1</v>
      </c>
      <c r="C97" s="185"/>
      <c r="D97" s="182">
        <v>0.1</v>
      </c>
      <c r="E97" s="182"/>
      <c r="F97" s="182">
        <v>0.1</v>
      </c>
      <c r="G97" s="184"/>
      <c r="H97" s="182">
        <v>0.1</v>
      </c>
      <c r="I97" s="184"/>
      <c r="J97" s="1"/>
      <c r="K97" s="1"/>
      <c r="L97" s="1"/>
      <c r="M97" s="1"/>
      <c r="N97" s="1"/>
      <c r="O97" s="1"/>
      <c r="P97" s="1"/>
    </row>
    <row r="98" spans="1:16" ht="49.5" x14ac:dyDescent="0.35">
      <c r="A98" s="32" t="s">
        <v>195</v>
      </c>
      <c r="B98" s="514"/>
      <c r="C98" s="514"/>
      <c r="D98" s="514"/>
      <c r="E98" s="514"/>
      <c r="F98" s="514"/>
      <c r="G98" s="514"/>
      <c r="H98" s="514"/>
      <c r="I98" s="514"/>
      <c r="J98" s="1"/>
      <c r="K98" s="1"/>
      <c r="L98" s="1"/>
      <c r="M98" s="1"/>
      <c r="N98" s="1"/>
      <c r="O98" s="1"/>
      <c r="P98" s="1"/>
    </row>
    <row r="99" spans="1:16" ht="16.5" x14ac:dyDescent="0.35">
      <c r="A99" s="32" t="s">
        <v>196</v>
      </c>
      <c r="B99" s="517"/>
      <c r="C99" s="518"/>
      <c r="D99" s="517"/>
      <c r="E99" s="518"/>
      <c r="F99" s="517"/>
      <c r="G99" s="518"/>
      <c r="H99" s="517"/>
      <c r="I99" s="518"/>
      <c r="J99" s="1"/>
      <c r="K99" s="1"/>
      <c r="L99" s="1"/>
      <c r="M99" s="1"/>
      <c r="N99" s="1"/>
      <c r="O99" s="1"/>
      <c r="P99" s="1"/>
    </row>
    <row r="100" spans="1:16" ht="16.5" x14ac:dyDescent="0.35">
      <c r="A100" s="362" t="s">
        <v>166</v>
      </c>
      <c r="B100" s="183" t="s">
        <v>84</v>
      </c>
      <c r="C100" s="183" t="s">
        <v>86</v>
      </c>
      <c r="D100" s="183" t="s">
        <v>84</v>
      </c>
      <c r="E100" s="183" t="s">
        <v>86</v>
      </c>
      <c r="F100" s="183" t="s">
        <v>84</v>
      </c>
      <c r="G100" s="183" t="s">
        <v>86</v>
      </c>
      <c r="H100" s="183" t="s">
        <v>84</v>
      </c>
      <c r="I100" s="183" t="s">
        <v>86</v>
      </c>
      <c r="J100" s="1"/>
      <c r="K100" s="1"/>
      <c r="L100" s="1"/>
      <c r="M100" s="1"/>
      <c r="N100" s="1"/>
      <c r="O100" s="1"/>
      <c r="P100" s="1"/>
    </row>
    <row r="101" spans="1:16" ht="16.5" x14ac:dyDescent="0.35">
      <c r="A101" s="363"/>
      <c r="B101" s="182">
        <v>0.1</v>
      </c>
      <c r="C101" s="185"/>
      <c r="D101" s="182">
        <v>0.1</v>
      </c>
      <c r="E101" s="182"/>
      <c r="F101" s="182">
        <v>0.1</v>
      </c>
      <c r="G101" s="184"/>
      <c r="H101" s="182">
        <v>0.1</v>
      </c>
      <c r="I101" s="184"/>
      <c r="J101" s="1"/>
      <c r="K101" s="1"/>
      <c r="L101" s="1"/>
      <c r="M101" s="1"/>
      <c r="N101" s="1"/>
      <c r="O101" s="1"/>
      <c r="P101" s="1"/>
    </row>
    <row r="102" spans="1:16" ht="49.5" x14ac:dyDescent="0.35">
      <c r="A102" s="32" t="s">
        <v>195</v>
      </c>
      <c r="B102" s="514"/>
      <c r="C102" s="514"/>
      <c r="D102" s="514"/>
      <c r="E102" s="514"/>
      <c r="F102" s="514"/>
      <c r="G102" s="514"/>
      <c r="H102" s="514"/>
      <c r="I102" s="514"/>
      <c r="J102" s="1"/>
      <c r="K102" s="1"/>
      <c r="L102" s="1"/>
      <c r="M102" s="1"/>
      <c r="N102" s="1"/>
      <c r="O102" s="1"/>
      <c r="P102" s="1"/>
    </row>
    <row r="103" spans="1:16" ht="16.5" x14ac:dyDescent="0.35">
      <c r="A103" s="32" t="s">
        <v>196</v>
      </c>
      <c r="B103" s="517"/>
      <c r="C103" s="518"/>
      <c r="D103" s="517"/>
      <c r="E103" s="518"/>
      <c r="F103" s="517"/>
      <c r="G103" s="518"/>
      <c r="H103" s="517"/>
      <c r="I103" s="518"/>
      <c r="J103" s="1"/>
      <c r="K103" s="1"/>
      <c r="L103" s="1"/>
      <c r="M103" s="1"/>
      <c r="N103" s="1"/>
      <c r="O103" s="1"/>
      <c r="P103" s="1"/>
    </row>
    <row r="104" spans="1:16" ht="16.5" x14ac:dyDescent="0.35">
      <c r="A104" s="362" t="s">
        <v>167</v>
      </c>
      <c r="B104" s="183" t="s">
        <v>84</v>
      </c>
      <c r="C104" s="183" t="s">
        <v>86</v>
      </c>
      <c r="D104" s="183" t="s">
        <v>84</v>
      </c>
      <c r="E104" s="183" t="s">
        <v>86</v>
      </c>
      <c r="F104" s="183" t="s">
        <v>84</v>
      </c>
      <c r="G104" s="183" t="s">
        <v>86</v>
      </c>
      <c r="H104" s="183" t="s">
        <v>84</v>
      </c>
      <c r="I104" s="183" t="s">
        <v>86</v>
      </c>
      <c r="J104" s="1"/>
      <c r="K104" s="1"/>
      <c r="L104" s="1"/>
      <c r="M104" s="1"/>
      <c r="N104" s="1"/>
      <c r="O104" s="1"/>
      <c r="P104" s="1"/>
    </row>
    <row r="105" spans="1:16" ht="16.5" x14ac:dyDescent="0.35">
      <c r="A105" s="363"/>
      <c r="B105" s="182">
        <v>0.1</v>
      </c>
      <c r="C105" s="185"/>
      <c r="D105" s="182">
        <v>0.1</v>
      </c>
      <c r="E105" s="182"/>
      <c r="F105" s="182">
        <v>0.1</v>
      </c>
      <c r="G105" s="184"/>
      <c r="H105" s="182">
        <v>0.1</v>
      </c>
      <c r="I105" s="184"/>
      <c r="J105" s="1"/>
      <c r="K105" s="1"/>
      <c r="L105" s="1"/>
      <c r="M105" s="1"/>
      <c r="N105" s="1"/>
      <c r="O105" s="1"/>
      <c r="P105" s="1"/>
    </row>
    <row r="106" spans="1:16" ht="49.5" x14ac:dyDescent="0.35">
      <c r="A106" s="32" t="s">
        <v>195</v>
      </c>
      <c r="B106" s="514"/>
      <c r="C106" s="514"/>
      <c r="D106" s="514"/>
      <c r="E106" s="514"/>
      <c r="F106" s="514"/>
      <c r="G106" s="514"/>
      <c r="H106" s="514"/>
      <c r="I106" s="514"/>
      <c r="J106" s="1"/>
      <c r="K106" s="1"/>
      <c r="L106" s="1"/>
      <c r="M106" s="1"/>
      <c r="N106" s="1"/>
      <c r="O106" s="1"/>
      <c r="P106" s="1"/>
    </row>
    <row r="107" spans="1:16" ht="16.5" x14ac:dyDescent="0.35">
      <c r="A107" s="32" t="s">
        <v>196</v>
      </c>
      <c r="B107" s="517"/>
      <c r="C107" s="518"/>
      <c r="D107" s="517"/>
      <c r="E107" s="518"/>
      <c r="F107" s="517"/>
      <c r="G107" s="518"/>
      <c r="H107" s="517"/>
      <c r="I107" s="518"/>
      <c r="J107" s="1"/>
      <c r="K107" s="1"/>
      <c r="L107" s="1"/>
      <c r="M107" s="1"/>
      <c r="N107" s="1"/>
      <c r="O107" s="1"/>
      <c r="P107" s="1"/>
    </row>
    <row r="108" spans="1:16" ht="16.5" x14ac:dyDescent="0.35">
      <c r="A108" s="362" t="s">
        <v>168</v>
      </c>
      <c r="B108" s="183" t="s">
        <v>84</v>
      </c>
      <c r="C108" s="183" t="s">
        <v>86</v>
      </c>
      <c r="D108" s="183" t="s">
        <v>84</v>
      </c>
      <c r="E108" s="183" t="s">
        <v>86</v>
      </c>
      <c r="F108" s="183" t="s">
        <v>84</v>
      </c>
      <c r="G108" s="183" t="s">
        <v>86</v>
      </c>
      <c r="H108" s="183" t="s">
        <v>84</v>
      </c>
      <c r="I108" s="183" t="s">
        <v>86</v>
      </c>
      <c r="J108" s="1"/>
      <c r="K108" s="1"/>
      <c r="L108" s="1"/>
      <c r="M108" s="1"/>
      <c r="N108" s="1"/>
      <c r="O108" s="1"/>
      <c r="P108" s="1"/>
    </row>
    <row r="109" spans="1:16" ht="16.5" x14ac:dyDescent="0.35">
      <c r="A109" s="363"/>
      <c r="B109" s="182">
        <v>0.1</v>
      </c>
      <c r="C109" s="185"/>
      <c r="D109" s="182">
        <v>0.05</v>
      </c>
      <c r="E109" s="182"/>
      <c r="F109" s="182">
        <v>0.1</v>
      </c>
      <c r="G109" s="184"/>
      <c r="H109" s="182">
        <v>0.05</v>
      </c>
      <c r="I109" s="184"/>
      <c r="J109" s="1"/>
      <c r="K109" s="1"/>
      <c r="L109" s="1"/>
      <c r="M109" s="1"/>
      <c r="N109" s="1"/>
      <c r="O109" s="1"/>
      <c r="P109" s="1"/>
    </row>
    <row r="110" spans="1:16" ht="49.5" x14ac:dyDescent="0.35">
      <c r="A110" s="32" t="s">
        <v>195</v>
      </c>
      <c r="B110" s="514"/>
      <c r="C110" s="514"/>
      <c r="D110" s="514"/>
      <c r="E110" s="514"/>
      <c r="F110" s="514"/>
      <c r="G110" s="514"/>
      <c r="H110" s="514"/>
      <c r="I110" s="514"/>
      <c r="J110" s="1"/>
      <c r="K110" s="1"/>
      <c r="L110" s="1"/>
      <c r="M110" s="1"/>
      <c r="N110" s="1"/>
      <c r="O110" s="1"/>
      <c r="P110" s="1"/>
    </row>
    <row r="111" spans="1:16" ht="16.5" x14ac:dyDescent="0.35">
      <c r="A111" s="32" t="s">
        <v>196</v>
      </c>
      <c r="B111" s="517"/>
      <c r="C111" s="518"/>
      <c r="D111" s="517"/>
      <c r="E111" s="518"/>
      <c r="F111" s="517"/>
      <c r="G111" s="518"/>
      <c r="H111" s="517"/>
      <c r="I111" s="518"/>
      <c r="J111" s="1"/>
      <c r="K111" s="1"/>
      <c r="L111" s="1"/>
      <c r="M111" s="1"/>
      <c r="N111" s="1"/>
      <c r="O111" s="1"/>
      <c r="P111" s="1"/>
    </row>
    <row r="112" spans="1:16" ht="16.5" x14ac:dyDescent="0.35">
      <c r="A112" s="362" t="s">
        <v>169</v>
      </c>
      <c r="B112" s="183" t="s">
        <v>84</v>
      </c>
      <c r="C112" s="183" t="s">
        <v>86</v>
      </c>
      <c r="D112" s="183" t="s">
        <v>84</v>
      </c>
      <c r="E112" s="183" t="s">
        <v>86</v>
      </c>
      <c r="F112" s="183" t="s">
        <v>84</v>
      </c>
      <c r="G112" s="183" t="s">
        <v>86</v>
      </c>
      <c r="H112" s="183" t="s">
        <v>84</v>
      </c>
      <c r="I112" s="183" t="s">
        <v>86</v>
      </c>
      <c r="J112" s="1"/>
      <c r="K112" s="1"/>
      <c r="L112" s="1"/>
      <c r="M112" s="1"/>
      <c r="N112" s="1"/>
      <c r="O112" s="1"/>
      <c r="P112" s="1"/>
    </row>
    <row r="113" spans="1:16" ht="16.5" x14ac:dyDescent="0.35">
      <c r="A113" s="363"/>
      <c r="B113" s="182">
        <v>0.05</v>
      </c>
      <c r="C113" s="185"/>
      <c r="D113" s="182">
        <v>0.05</v>
      </c>
      <c r="E113" s="185"/>
      <c r="F113" s="182">
        <v>0.05</v>
      </c>
      <c r="G113" s="184"/>
      <c r="H113" s="185">
        <v>0.05</v>
      </c>
      <c r="I113" s="184"/>
      <c r="J113" s="1"/>
      <c r="K113" s="1"/>
      <c r="L113" s="1"/>
      <c r="M113" s="1"/>
      <c r="N113" s="1"/>
      <c r="O113" s="1"/>
      <c r="P113" s="1"/>
    </row>
    <row r="114" spans="1:16" ht="49.5" x14ac:dyDescent="0.35">
      <c r="A114" s="32" t="s">
        <v>195</v>
      </c>
      <c r="B114" s="439"/>
      <c r="C114" s="439"/>
      <c r="D114" s="439"/>
      <c r="E114" s="439"/>
      <c r="F114" s="439"/>
      <c r="G114" s="439"/>
      <c r="H114" s="439"/>
      <c r="I114" s="439"/>
      <c r="J114" s="1"/>
      <c r="K114" s="1"/>
      <c r="L114" s="1"/>
      <c r="M114" s="1"/>
      <c r="N114" s="1"/>
      <c r="O114" s="1"/>
      <c r="P114" s="1"/>
    </row>
    <row r="115" spans="1:16" ht="16.5" x14ac:dyDescent="0.35">
      <c r="A115" s="32" t="s">
        <v>196</v>
      </c>
      <c r="B115" s="374"/>
      <c r="C115" s="375"/>
      <c r="D115" s="374"/>
      <c r="E115" s="375"/>
      <c r="F115" s="374"/>
      <c r="G115" s="375"/>
      <c r="H115" s="374"/>
      <c r="I115" s="375"/>
      <c r="J115" s="1"/>
      <c r="K115" s="1"/>
      <c r="L115" s="1"/>
      <c r="M115" s="1"/>
      <c r="N115" s="1"/>
      <c r="O115" s="1"/>
      <c r="P115" s="1"/>
    </row>
    <row r="116" spans="1:16" ht="16.5" x14ac:dyDescent="0.35">
      <c r="A116" s="33" t="s">
        <v>197</v>
      </c>
      <c r="B116" s="37">
        <f t="shared" ref="B116:I116" si="1">(B69+B73+B77+B81+B85+B89+B93+B97+B101+B105+B109+B113)</f>
        <v>1</v>
      </c>
      <c r="C116" s="37">
        <f t="shared" si="1"/>
        <v>0.27</v>
      </c>
      <c r="D116" s="37">
        <f t="shared" si="1"/>
        <v>1</v>
      </c>
      <c r="E116" s="37">
        <f t="shared" si="1"/>
        <v>0.4</v>
      </c>
      <c r="F116" s="37">
        <f t="shared" si="1"/>
        <v>1</v>
      </c>
      <c r="G116" s="37">
        <f t="shared" si="1"/>
        <v>0.30000000000000004</v>
      </c>
      <c r="H116" s="37">
        <f t="shared" si="1"/>
        <v>1</v>
      </c>
      <c r="I116" s="37">
        <f t="shared" si="1"/>
        <v>0.37</v>
      </c>
      <c r="J116" s="1"/>
      <c r="K116" s="1"/>
      <c r="L116" s="1"/>
      <c r="M116" s="1"/>
      <c r="N116" s="1"/>
      <c r="O116" s="1"/>
      <c r="P116" s="1"/>
    </row>
    <row r="117" spans="1:16" x14ac:dyDescent="0.35">
      <c r="A117" s="1"/>
      <c r="B117" s="1"/>
      <c r="C117" s="1"/>
      <c r="D117" s="1"/>
      <c r="E117" s="1"/>
      <c r="F117" s="1"/>
      <c r="G117" s="1"/>
      <c r="H117" s="1"/>
      <c r="I117" s="1"/>
      <c r="J117" s="1"/>
      <c r="K117" s="1"/>
      <c r="L117" s="1"/>
      <c r="M117" s="1"/>
      <c r="N117" s="1"/>
      <c r="O117" s="1"/>
      <c r="P117" s="1"/>
    </row>
    <row r="118" spans="1:16" x14ac:dyDescent="0.35">
      <c r="A118" s="1"/>
      <c r="B118" s="1"/>
      <c r="C118" s="1"/>
      <c r="D118" s="1"/>
      <c r="E118" s="1"/>
      <c r="F118" s="1"/>
      <c r="G118" s="1"/>
      <c r="H118" s="1"/>
      <c r="I118" s="1"/>
      <c r="J118" s="1"/>
      <c r="K118" s="1"/>
      <c r="L118" s="1"/>
      <c r="M118" s="1"/>
      <c r="N118" s="1"/>
      <c r="O118" s="1"/>
      <c r="P118" s="1"/>
    </row>
    <row r="119" spans="1:16" x14ac:dyDescent="0.35">
      <c r="A119" s="1"/>
      <c r="B119" s="1"/>
      <c r="C119" s="1"/>
      <c r="D119" s="1"/>
      <c r="E119" s="1"/>
      <c r="F119" s="1"/>
      <c r="G119" s="1"/>
      <c r="H119" s="1"/>
      <c r="I119" s="1"/>
      <c r="J119" s="1"/>
      <c r="K119" s="1"/>
      <c r="L119" s="1"/>
      <c r="M119" s="1"/>
      <c r="N119" s="1"/>
      <c r="O119" s="1"/>
      <c r="P119" s="1"/>
    </row>
    <row r="120" spans="1:16" x14ac:dyDescent="0.35">
      <c r="A120" s="1"/>
      <c r="B120" s="1"/>
      <c r="C120" s="1"/>
      <c r="D120" s="1"/>
      <c r="E120" s="1"/>
      <c r="F120" s="1"/>
      <c r="G120" s="1"/>
      <c r="H120" s="1"/>
      <c r="I120" s="1"/>
      <c r="J120" s="1"/>
      <c r="K120" s="1"/>
      <c r="L120" s="1"/>
      <c r="M120" s="1"/>
      <c r="N120" s="1"/>
      <c r="O120" s="1"/>
      <c r="P120" s="1"/>
    </row>
  </sheetData>
  <mergeCells count="211">
    <mergeCell ref="A112:A113"/>
    <mergeCell ref="B114:C114"/>
    <mergeCell ref="D114:E114"/>
    <mergeCell ref="F114:G114"/>
    <mergeCell ref="H114:I114"/>
    <mergeCell ref="B115:C115"/>
    <mergeCell ref="D115:E115"/>
    <mergeCell ref="F115:G115"/>
    <mergeCell ref="H115:I115"/>
    <mergeCell ref="A108:A109"/>
    <mergeCell ref="B110:C110"/>
    <mergeCell ref="D110:E110"/>
    <mergeCell ref="F110:G110"/>
    <mergeCell ref="H110:I110"/>
    <mergeCell ref="B111:C111"/>
    <mergeCell ref="D111:E111"/>
    <mergeCell ref="F111:G111"/>
    <mergeCell ref="H111:I111"/>
    <mergeCell ref="A104:A105"/>
    <mergeCell ref="B106:C106"/>
    <mergeCell ref="D106:E106"/>
    <mergeCell ref="F106:G106"/>
    <mergeCell ref="H106:I106"/>
    <mergeCell ref="B107:C107"/>
    <mergeCell ref="D107:E107"/>
    <mergeCell ref="F107:G107"/>
    <mergeCell ref="H107:I107"/>
    <mergeCell ref="A100:A101"/>
    <mergeCell ref="B102:C102"/>
    <mergeCell ref="D102:E102"/>
    <mergeCell ref="F102:G102"/>
    <mergeCell ref="H102:I102"/>
    <mergeCell ref="B103:C103"/>
    <mergeCell ref="D103:E103"/>
    <mergeCell ref="F103:G103"/>
    <mergeCell ref="H103:I103"/>
    <mergeCell ref="A96:A97"/>
    <mergeCell ref="B98:C98"/>
    <mergeCell ref="D98:E98"/>
    <mergeCell ref="F98:G98"/>
    <mergeCell ref="H98:I98"/>
    <mergeCell ref="B99:C99"/>
    <mergeCell ref="D99:E99"/>
    <mergeCell ref="F99:G99"/>
    <mergeCell ref="H99:I99"/>
    <mergeCell ref="A92:A93"/>
    <mergeCell ref="B94:C94"/>
    <mergeCell ref="D94:E94"/>
    <mergeCell ref="F94:G94"/>
    <mergeCell ref="H94:I94"/>
    <mergeCell ref="B95:C95"/>
    <mergeCell ref="D95:E95"/>
    <mergeCell ref="F95:G95"/>
    <mergeCell ref="H95:I95"/>
    <mergeCell ref="A88:A89"/>
    <mergeCell ref="B90:C90"/>
    <mergeCell ref="D90:E90"/>
    <mergeCell ref="F90:G90"/>
    <mergeCell ref="H90:I90"/>
    <mergeCell ref="B91:C91"/>
    <mergeCell ref="D91:E91"/>
    <mergeCell ref="F91:G91"/>
    <mergeCell ref="H91:I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B6:K6"/>
    <mergeCell ref="M6:O6"/>
    <mergeCell ref="A8:A10"/>
    <mergeCell ref="J8:K10"/>
    <mergeCell ref="M8:O8"/>
    <mergeCell ref="M9:O9"/>
    <mergeCell ref="M10:O10"/>
    <mergeCell ref="G18:H18"/>
    <mergeCell ref="J18:O18"/>
    <mergeCell ref="A1:A4"/>
    <mergeCell ref="B1:L1"/>
    <mergeCell ref="M1:O1"/>
    <mergeCell ref="B2:L2"/>
    <mergeCell ref="M2:O2"/>
    <mergeCell ref="B3:L3"/>
    <mergeCell ref="M3:O3"/>
    <mergeCell ref="B4:L4"/>
    <mergeCell ref="M4:O4"/>
  </mergeCells>
  <hyperlinks>
    <hyperlink ref="H71" r:id="rId1" xr:uid="{B973AB87-9D4A-BA40-999A-7E6D9B5463C1}"/>
    <hyperlink ref="D71" r:id="rId2" xr:uid="{C57E144F-7F56-F344-8CAE-A346CB6BB976}"/>
    <hyperlink ref="B75" r:id="rId3" xr:uid="{3A986D78-D73B-404E-89C9-23E4F915B08D}"/>
    <hyperlink ref="D75" r:id="rId4" xr:uid="{0A11DBEB-53A4-6B46-B39B-12EA26F86C8B}"/>
    <hyperlink ref="H75" r:id="rId5" xr:uid="{38CCED47-59A9-D644-8CFF-DB20FC1651DF}"/>
    <hyperlink ref="F75" r:id="rId6" xr:uid="{3D49A134-28C0-2F4A-B4E5-D36CA45EBC6D}"/>
    <hyperlink ref="B79" r:id="rId7" xr:uid="{20E026D0-C491-9D4B-B2B6-1206E4AF19DF}"/>
    <hyperlink ref="F79" r:id="rId8" xr:uid="{07A13645-34EB-044F-89DA-6D5D46156B35}"/>
    <hyperlink ref="H79" r:id="rId9" xr:uid="{0A1EE8C3-B78A-EC45-96EA-7D8CFBB598F1}"/>
    <hyperlink ref="D79" r:id="rId10" xr:uid="{66CF9147-30A9-5F43-B778-4D22D02CE5BA}"/>
    <hyperlink ref="B83" r:id="rId11" xr:uid="{2274874C-86FD-AD4B-ADDC-8CB54FD6F6C1}"/>
    <hyperlink ref="D83" r:id="rId12" xr:uid="{224D55E0-D62E-034D-B981-079E3D6A56EF}"/>
    <hyperlink ref="F83" r:id="rId13" xr:uid="{7A38FBE3-2597-5246-9436-18FFD6687EE7}"/>
    <hyperlink ref="H83" r:id="rId14" xr:uid="{554ED854-B56C-AD48-9007-B80D6E429C74}"/>
    <hyperlink ref="B87" r:id="rId15" xr:uid="{51B0C952-F0AF-0648-AA58-049FA80278BF}"/>
    <hyperlink ref="D87" r:id="rId16" xr:uid="{BA6EB9D9-5E72-F34B-AC33-B0C6AA1AAD23}"/>
    <hyperlink ref="F87" r:id="rId17" xr:uid="{C4A974DE-B0BA-804A-BF4F-949F5CFC6A30}"/>
    <hyperlink ref="H87" r:id="rId18" xr:uid="{2C76CC67-8C64-CE48-8F07-2E9CA22FDEFF}"/>
  </hyperlinks>
  <pageMargins left="0.7" right="0.7" top="0.75" bottom="0.75" header="0.3" footer="0.3"/>
  <drawing r:id="rId19"/>
  <legacyDrawing r:id="rId2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35E42-6111-4F4A-A49D-97966B841767}">
  <dimension ref="A1:Q120"/>
  <sheetViews>
    <sheetView topLeftCell="A78" zoomScale="50" zoomScaleNormal="85" workbookViewId="0">
      <selection activeCell="H90" sqref="H90:I90"/>
    </sheetView>
  </sheetViews>
  <sheetFormatPr baseColWidth="10" defaultColWidth="36.6328125" defaultRowHeight="14.5" x14ac:dyDescent="0.35"/>
  <cols>
    <col min="4" max="4" width="69.1796875" customWidth="1"/>
    <col min="5" max="5" width="74.6328125" customWidth="1"/>
    <col min="6" max="6" width="70.6328125" customWidth="1"/>
    <col min="7" max="7" width="63.81640625" customWidth="1"/>
    <col min="8" max="8" width="52.6328125" customWidth="1"/>
    <col min="9" max="9" width="68.81640625" customWidth="1"/>
  </cols>
  <sheetData>
    <row r="1" spans="1:16" ht="16" thickBot="1" x14ac:dyDescent="0.4">
      <c r="A1" s="399"/>
      <c r="B1" s="286" t="s">
        <v>150</v>
      </c>
      <c r="C1" s="287"/>
      <c r="D1" s="287"/>
      <c r="E1" s="287"/>
      <c r="F1" s="287"/>
      <c r="G1" s="287"/>
      <c r="H1" s="287"/>
      <c r="I1" s="287"/>
      <c r="J1" s="287"/>
      <c r="K1" s="287"/>
      <c r="L1" s="288"/>
      <c r="M1" s="277" t="s">
        <v>234</v>
      </c>
      <c r="N1" s="278"/>
      <c r="O1" s="279"/>
      <c r="P1" s="66"/>
    </row>
    <row r="2" spans="1:16" ht="16" thickBot="1" x14ac:dyDescent="0.4">
      <c r="A2" s="400"/>
      <c r="B2" s="280" t="s">
        <v>151</v>
      </c>
      <c r="C2" s="281"/>
      <c r="D2" s="281"/>
      <c r="E2" s="281"/>
      <c r="F2" s="281"/>
      <c r="G2" s="281"/>
      <c r="H2" s="281"/>
      <c r="I2" s="281"/>
      <c r="J2" s="281"/>
      <c r="K2" s="281"/>
      <c r="L2" s="282"/>
      <c r="M2" s="277" t="s">
        <v>235</v>
      </c>
      <c r="N2" s="278"/>
      <c r="O2" s="279"/>
      <c r="P2" s="66"/>
    </row>
    <row r="3" spans="1:16" ht="16" thickBot="1" x14ac:dyDescent="0.4">
      <c r="A3" s="400"/>
      <c r="B3" s="280" t="s">
        <v>0</v>
      </c>
      <c r="C3" s="281"/>
      <c r="D3" s="281"/>
      <c r="E3" s="281"/>
      <c r="F3" s="281"/>
      <c r="G3" s="281"/>
      <c r="H3" s="281"/>
      <c r="I3" s="281"/>
      <c r="J3" s="281"/>
      <c r="K3" s="281"/>
      <c r="L3" s="282"/>
      <c r="M3" s="277" t="s">
        <v>236</v>
      </c>
      <c r="N3" s="278"/>
      <c r="O3" s="279"/>
      <c r="P3" s="66"/>
    </row>
    <row r="4" spans="1:16" ht="16" thickBot="1" x14ac:dyDescent="0.4">
      <c r="A4" s="401"/>
      <c r="B4" s="289" t="s">
        <v>152</v>
      </c>
      <c r="C4" s="290"/>
      <c r="D4" s="290"/>
      <c r="E4" s="290"/>
      <c r="F4" s="290"/>
      <c r="G4" s="290"/>
      <c r="H4" s="290"/>
      <c r="I4" s="290"/>
      <c r="J4" s="290"/>
      <c r="K4" s="290"/>
      <c r="L4" s="291"/>
      <c r="M4" s="277" t="s">
        <v>237</v>
      </c>
      <c r="N4" s="278"/>
      <c r="O4" s="279"/>
      <c r="P4" s="66"/>
    </row>
    <row r="5" spans="1:16" ht="16" thickBot="1" x14ac:dyDescent="0.4">
      <c r="A5" s="67"/>
      <c r="B5" s="68"/>
      <c r="C5" s="68"/>
      <c r="D5" s="68"/>
      <c r="E5" s="68"/>
      <c r="F5" s="68"/>
      <c r="G5" s="68"/>
      <c r="H5" s="68"/>
      <c r="I5" s="68"/>
      <c r="J5" s="68"/>
      <c r="K5" s="68"/>
      <c r="L5" s="68"/>
      <c r="M5" s="69"/>
      <c r="N5" s="69"/>
      <c r="O5" s="69"/>
      <c r="P5" s="66"/>
    </row>
    <row r="6" spans="1:16" ht="18.5" thickBot="1" x14ac:dyDescent="0.4">
      <c r="A6" s="40" t="s">
        <v>154</v>
      </c>
      <c r="B6" s="409" t="s">
        <v>241</v>
      </c>
      <c r="C6" s="410"/>
      <c r="D6" s="410"/>
      <c r="E6" s="410"/>
      <c r="F6" s="410"/>
      <c r="G6" s="410"/>
      <c r="H6" s="410"/>
      <c r="I6" s="410"/>
      <c r="J6" s="410"/>
      <c r="K6" s="411"/>
      <c r="L6" s="103" t="s">
        <v>155</v>
      </c>
      <c r="M6" s="412">
        <v>2024110010311</v>
      </c>
      <c r="N6" s="413"/>
      <c r="O6" s="414"/>
      <c r="P6" s="1"/>
    </row>
    <row r="7" spans="1:16" ht="16" thickBot="1" x14ac:dyDescent="0.4">
      <c r="A7" s="67"/>
      <c r="B7" s="68"/>
      <c r="C7" s="68"/>
      <c r="D7" s="68"/>
      <c r="E7" s="68"/>
      <c r="F7" s="68"/>
      <c r="G7" s="68"/>
      <c r="H7" s="68"/>
      <c r="I7" s="68"/>
      <c r="J7" s="68"/>
      <c r="K7" s="68"/>
      <c r="L7" s="68"/>
      <c r="M7" s="69"/>
      <c r="N7" s="69"/>
      <c r="O7" s="69"/>
      <c r="P7" s="66"/>
    </row>
    <row r="8" spans="1:16" ht="18.5" thickBot="1" x14ac:dyDescent="0.45">
      <c r="A8" s="307" t="s">
        <v>6</v>
      </c>
      <c r="B8" s="103" t="s">
        <v>156</v>
      </c>
      <c r="C8" s="223"/>
      <c r="D8" s="103" t="s">
        <v>157</v>
      </c>
      <c r="E8" s="223"/>
      <c r="F8" s="103" t="s">
        <v>158</v>
      </c>
      <c r="G8" s="86"/>
      <c r="H8" s="103" t="s">
        <v>159</v>
      </c>
      <c r="I8" s="88"/>
      <c r="J8" s="383" t="s">
        <v>8</v>
      </c>
      <c r="K8" s="312"/>
      <c r="L8" s="102" t="s">
        <v>160</v>
      </c>
      <c r="M8" s="313"/>
      <c r="N8" s="313"/>
      <c r="O8" s="313"/>
      <c r="P8" s="66"/>
    </row>
    <row r="9" spans="1:16" ht="18.5" thickBot="1" x14ac:dyDescent="0.45">
      <c r="A9" s="307"/>
      <c r="B9" s="104" t="s">
        <v>161</v>
      </c>
      <c r="C9" s="89" t="s">
        <v>261</v>
      </c>
      <c r="D9" s="103" t="s">
        <v>162</v>
      </c>
      <c r="E9" s="90"/>
      <c r="F9" s="103" t="s">
        <v>163</v>
      </c>
      <c r="G9" s="90"/>
      <c r="H9" s="103" t="s">
        <v>164</v>
      </c>
      <c r="I9" s="88"/>
      <c r="J9" s="383"/>
      <c r="K9" s="312"/>
      <c r="L9" s="102" t="s">
        <v>165</v>
      </c>
      <c r="M9" s="313"/>
      <c r="N9" s="313"/>
      <c r="O9" s="313"/>
      <c r="P9" s="66"/>
    </row>
    <row r="10" spans="1:16" ht="18.5" thickBot="1" x14ac:dyDescent="0.45">
      <c r="A10" s="307"/>
      <c r="B10" s="103" t="s">
        <v>166</v>
      </c>
      <c r="C10" s="86"/>
      <c r="D10" s="103" t="s">
        <v>167</v>
      </c>
      <c r="E10" s="90"/>
      <c r="F10" s="103" t="s">
        <v>168</v>
      </c>
      <c r="G10" s="90"/>
      <c r="H10" s="103" t="s">
        <v>169</v>
      </c>
      <c r="I10" s="88"/>
      <c r="J10" s="383"/>
      <c r="K10" s="312"/>
      <c r="L10" s="102" t="s">
        <v>170</v>
      </c>
      <c r="M10" s="313" t="s">
        <v>261</v>
      </c>
      <c r="N10" s="313"/>
      <c r="O10" s="313"/>
      <c r="P10" s="66"/>
    </row>
    <row r="11" spans="1:16" ht="15" thickBot="1" x14ac:dyDescent="0.4">
      <c r="A11" s="4"/>
      <c r="B11" s="5"/>
      <c r="C11" s="5"/>
      <c r="D11" s="7"/>
      <c r="E11" s="6"/>
      <c r="F11" s="6"/>
      <c r="G11" s="130"/>
      <c r="H11" s="130"/>
      <c r="I11" s="8"/>
      <c r="J11" s="8"/>
      <c r="K11" s="5"/>
      <c r="L11" s="5"/>
      <c r="M11" s="5"/>
      <c r="N11" s="5"/>
      <c r="O11" s="5"/>
      <c r="P11" s="1"/>
    </row>
    <row r="12" spans="1:16" x14ac:dyDescent="0.35">
      <c r="A12" s="406" t="s">
        <v>171</v>
      </c>
      <c r="B12" s="389" t="s">
        <v>252</v>
      </c>
      <c r="C12" s="390"/>
      <c r="D12" s="390"/>
      <c r="E12" s="390"/>
      <c r="F12" s="390"/>
      <c r="G12" s="390"/>
      <c r="H12" s="390"/>
      <c r="I12" s="390"/>
      <c r="J12" s="390"/>
      <c r="K12" s="390"/>
      <c r="L12" s="390"/>
      <c r="M12" s="390"/>
      <c r="N12" s="390"/>
      <c r="O12" s="391"/>
      <c r="P12" s="1"/>
    </row>
    <row r="13" spans="1:16" x14ac:dyDescent="0.35">
      <c r="A13" s="407"/>
      <c r="B13" s="392"/>
      <c r="C13" s="393"/>
      <c r="D13" s="393"/>
      <c r="E13" s="393"/>
      <c r="F13" s="393"/>
      <c r="G13" s="393"/>
      <c r="H13" s="393"/>
      <c r="I13" s="393"/>
      <c r="J13" s="393"/>
      <c r="K13" s="393"/>
      <c r="L13" s="393"/>
      <c r="M13" s="393"/>
      <c r="N13" s="393"/>
      <c r="O13" s="394"/>
      <c r="P13" s="1"/>
    </row>
    <row r="14" spans="1:16" ht="15" thickBot="1" x14ac:dyDescent="0.4">
      <c r="A14" s="408"/>
      <c r="B14" s="395"/>
      <c r="C14" s="396"/>
      <c r="D14" s="396"/>
      <c r="E14" s="396"/>
      <c r="F14" s="396"/>
      <c r="G14" s="396"/>
      <c r="H14" s="396"/>
      <c r="I14" s="396"/>
      <c r="J14" s="396"/>
      <c r="K14" s="396"/>
      <c r="L14" s="396"/>
      <c r="M14" s="396"/>
      <c r="N14" s="396"/>
      <c r="O14" s="397"/>
      <c r="P14" s="1"/>
    </row>
    <row r="15" spans="1:16" ht="18.5" thickBot="1" x14ac:dyDescent="0.4">
      <c r="A15" s="12"/>
      <c r="B15" s="170"/>
      <c r="C15" s="171"/>
      <c r="D15" s="171"/>
      <c r="E15" s="171"/>
      <c r="F15" s="171"/>
      <c r="G15" s="172"/>
      <c r="H15" s="172"/>
      <c r="I15" s="172"/>
      <c r="J15" s="172"/>
      <c r="K15" s="172"/>
      <c r="L15" s="173"/>
      <c r="M15" s="173"/>
      <c r="N15" s="173"/>
      <c r="O15" s="173"/>
      <c r="P15" s="1"/>
    </row>
    <row r="16" spans="1:16" ht="54" customHeight="1" thickBot="1" x14ac:dyDescent="0.4">
      <c r="A16" s="40" t="s">
        <v>13</v>
      </c>
      <c r="B16" s="398" t="s">
        <v>250</v>
      </c>
      <c r="C16" s="398"/>
      <c r="D16" s="398"/>
      <c r="E16" s="398"/>
      <c r="F16" s="398"/>
      <c r="G16" s="402" t="s">
        <v>15</v>
      </c>
      <c r="H16" s="402"/>
      <c r="I16" s="398" t="s">
        <v>253</v>
      </c>
      <c r="J16" s="398"/>
      <c r="K16" s="398"/>
      <c r="L16" s="398"/>
      <c r="M16" s="398"/>
      <c r="N16" s="398"/>
      <c r="O16" s="398"/>
      <c r="P16" s="13"/>
    </row>
    <row r="17" spans="1:17" ht="18.5" thickBot="1" x14ac:dyDescent="0.4">
      <c r="A17" s="12"/>
      <c r="B17" s="172"/>
      <c r="C17" s="171"/>
      <c r="D17" s="171"/>
      <c r="E17" s="171"/>
      <c r="F17" s="171"/>
      <c r="G17" s="172"/>
      <c r="H17" s="172"/>
      <c r="I17" s="172"/>
      <c r="J17" s="172"/>
      <c r="K17" s="172"/>
      <c r="L17" s="173"/>
      <c r="M17" s="173"/>
      <c r="N17" s="173"/>
      <c r="O17" s="173"/>
      <c r="P17" s="1"/>
    </row>
    <row r="18" spans="1:17" ht="61" customHeight="1" thickBot="1" x14ac:dyDescent="0.4">
      <c r="A18" s="40" t="s">
        <v>17</v>
      </c>
      <c r="B18" s="404" t="s">
        <v>244</v>
      </c>
      <c r="C18" s="404"/>
      <c r="D18" s="404"/>
      <c r="E18" s="404"/>
      <c r="F18" s="174" t="s">
        <v>19</v>
      </c>
      <c r="G18" s="403" t="s">
        <v>246</v>
      </c>
      <c r="H18" s="403"/>
      <c r="I18" s="403"/>
      <c r="J18" s="174" t="s">
        <v>21</v>
      </c>
      <c r="K18" s="519" t="s">
        <v>273</v>
      </c>
      <c r="L18" s="519"/>
      <c r="M18" s="519"/>
      <c r="N18" s="519"/>
      <c r="O18" s="519"/>
      <c r="P18" s="1"/>
    </row>
    <row r="19" spans="1:17" x14ac:dyDescent="0.35">
      <c r="A19" s="3"/>
      <c r="B19" s="2"/>
      <c r="C19" s="405"/>
      <c r="D19" s="405"/>
      <c r="E19" s="405"/>
      <c r="F19" s="405"/>
      <c r="G19" s="405"/>
      <c r="H19" s="405"/>
      <c r="I19" s="405"/>
      <c r="J19" s="405"/>
      <c r="K19" s="405"/>
      <c r="L19" s="405"/>
      <c r="M19" s="405"/>
      <c r="N19" s="405"/>
      <c r="O19" s="405"/>
      <c r="P19" s="1"/>
    </row>
    <row r="20" spans="1:17" ht="15" thickBot="1" x14ac:dyDescent="0.4">
      <c r="A20" s="63"/>
      <c r="B20" s="64"/>
      <c r="C20" s="64"/>
      <c r="D20" s="64"/>
      <c r="E20" s="64"/>
      <c r="F20" s="64"/>
      <c r="G20" s="64"/>
      <c r="H20" s="64"/>
      <c r="I20" s="64"/>
      <c r="J20" s="64"/>
      <c r="K20" s="64"/>
      <c r="L20" s="64"/>
      <c r="M20" s="64"/>
      <c r="N20" s="64"/>
      <c r="O20" s="64"/>
      <c r="P20" s="1"/>
    </row>
    <row r="21" spans="1:17" ht="15" thickBot="1" x14ac:dyDescent="0.4">
      <c r="A21" s="381" t="s">
        <v>23</v>
      </c>
      <c r="B21" s="382"/>
      <c r="C21" s="382"/>
      <c r="D21" s="382"/>
      <c r="E21" s="382"/>
      <c r="F21" s="382"/>
      <c r="G21" s="382"/>
      <c r="H21" s="382"/>
      <c r="I21" s="382"/>
      <c r="J21" s="382"/>
      <c r="K21" s="382"/>
      <c r="L21" s="382"/>
      <c r="M21" s="382"/>
      <c r="N21" s="382"/>
      <c r="O21" s="383"/>
      <c r="P21" s="1"/>
    </row>
    <row r="22" spans="1:17" ht="15" thickBot="1" x14ac:dyDescent="0.4">
      <c r="A22" s="381" t="s">
        <v>172</v>
      </c>
      <c r="B22" s="382"/>
      <c r="C22" s="382"/>
      <c r="D22" s="382"/>
      <c r="E22" s="382"/>
      <c r="F22" s="382"/>
      <c r="G22" s="382"/>
      <c r="H22" s="382"/>
      <c r="I22" s="382"/>
      <c r="J22" s="382"/>
      <c r="K22" s="382"/>
      <c r="L22" s="382"/>
      <c r="M22" s="382"/>
      <c r="N22" s="382"/>
      <c r="O22" s="383"/>
      <c r="P22" s="1"/>
    </row>
    <row r="23" spans="1:17" ht="15" thickBot="1" x14ac:dyDescent="0.4">
      <c r="A23" s="22"/>
      <c r="B23" s="14" t="s">
        <v>156</v>
      </c>
      <c r="C23" s="14" t="s">
        <v>157</v>
      </c>
      <c r="D23" s="14" t="s">
        <v>158</v>
      </c>
      <c r="E23" s="14" t="s">
        <v>159</v>
      </c>
      <c r="F23" s="14" t="s">
        <v>161</v>
      </c>
      <c r="G23" s="14" t="s">
        <v>162</v>
      </c>
      <c r="H23" s="14" t="s">
        <v>163</v>
      </c>
      <c r="I23" s="14" t="s">
        <v>164</v>
      </c>
      <c r="J23" s="14" t="s">
        <v>166</v>
      </c>
      <c r="K23" s="14" t="s">
        <v>167</v>
      </c>
      <c r="L23" s="14" t="s">
        <v>168</v>
      </c>
      <c r="M23" s="14" t="s">
        <v>169</v>
      </c>
      <c r="N23" s="15" t="s">
        <v>173</v>
      </c>
      <c r="O23" s="15" t="s">
        <v>174</v>
      </c>
      <c r="P23" s="1"/>
    </row>
    <row r="24" spans="1:17" ht="28.5" customHeight="1" x14ac:dyDescent="0.35">
      <c r="A24" s="16" t="s">
        <v>24</v>
      </c>
      <c r="B24" s="133">
        <v>506271000</v>
      </c>
      <c r="C24" s="133"/>
      <c r="D24" s="133"/>
      <c r="E24" s="133"/>
      <c r="F24" s="133"/>
      <c r="G24" s="133"/>
      <c r="H24" s="133">
        <v>86178000</v>
      </c>
      <c r="I24" s="133"/>
      <c r="J24" s="133"/>
      <c r="K24" s="133"/>
      <c r="L24" s="133"/>
      <c r="M24" s="133"/>
      <c r="N24" s="271">
        <f>SUM(B24:M24)</f>
        <v>592449000</v>
      </c>
      <c r="O24" s="214">
        <v>1</v>
      </c>
      <c r="P24" s="1"/>
    </row>
    <row r="25" spans="1:17" ht="28.5" customHeight="1" x14ac:dyDescent="0.5">
      <c r="A25" s="16" t="s">
        <v>26</v>
      </c>
      <c r="B25" s="131">
        <v>463890659</v>
      </c>
      <c r="C25" s="131">
        <f>463890659-B25</f>
        <v>0</v>
      </c>
      <c r="D25" s="133">
        <f>463890653-B25-C25</f>
        <v>-6</v>
      </c>
      <c r="E25" s="133">
        <f>476762602-B25-C25-D25</f>
        <v>12871949</v>
      </c>
      <c r="F25" s="272">
        <f>476986599-B25-C25-D25-E25</f>
        <v>223997</v>
      </c>
      <c r="G25" s="133"/>
      <c r="H25" s="133"/>
      <c r="I25" s="133"/>
      <c r="J25" s="133"/>
      <c r="K25" s="133"/>
      <c r="L25" s="133"/>
      <c r="M25" s="133"/>
      <c r="N25" s="271">
        <f t="shared" ref="N25:N29" si="0">SUM(B25:M25)</f>
        <v>476986599</v>
      </c>
      <c r="O25" s="215">
        <f>N25/N24</f>
        <v>0.80510997402308049</v>
      </c>
      <c r="P25" s="1"/>
      <c r="Q25" s="186"/>
    </row>
    <row r="26" spans="1:17" ht="28.5" customHeight="1" x14ac:dyDescent="0.35">
      <c r="A26" s="16" t="s">
        <v>28</v>
      </c>
      <c r="B26" s="132">
        <v>0</v>
      </c>
      <c r="C26" s="133">
        <f>5628554-B26</f>
        <v>5628554</v>
      </c>
      <c r="D26" s="133">
        <f>44473389-B26-C26</f>
        <v>38844835</v>
      </c>
      <c r="E26" s="133">
        <f>82269497-B26-C26-D26</f>
        <v>37796108</v>
      </c>
      <c r="F26" s="272">
        <f>116760950-B26-C26-D26-E26</f>
        <v>34491453</v>
      </c>
      <c r="G26" s="134"/>
      <c r="H26" s="134"/>
      <c r="I26" s="134"/>
      <c r="J26" s="134"/>
      <c r="K26" s="134"/>
      <c r="L26" s="134"/>
      <c r="M26" s="134"/>
      <c r="N26" s="271">
        <f t="shared" si="0"/>
        <v>116760950</v>
      </c>
      <c r="O26" s="215">
        <f>N26/N24</f>
        <v>0.19708185852284332</v>
      </c>
      <c r="P26" s="1"/>
    </row>
    <row r="27" spans="1:17" ht="28.5" customHeight="1" x14ac:dyDescent="0.35">
      <c r="A27" s="16" t="s">
        <v>175</v>
      </c>
      <c r="B27" s="133">
        <v>5000000</v>
      </c>
      <c r="C27" s="133">
        <v>8282778</v>
      </c>
      <c r="D27" s="133">
        <v>13630000</v>
      </c>
      <c r="E27" s="133">
        <v>14486422</v>
      </c>
      <c r="F27" s="272">
        <v>6630000</v>
      </c>
      <c r="G27" s="133">
        <v>5746000</v>
      </c>
      <c r="H27" s="133"/>
      <c r="I27" s="133"/>
      <c r="J27" s="133"/>
      <c r="K27" s="133"/>
      <c r="L27" s="133"/>
      <c r="M27" s="133"/>
      <c r="N27" s="271">
        <f t="shared" si="0"/>
        <v>53775200</v>
      </c>
      <c r="O27" s="215">
        <v>1</v>
      </c>
      <c r="P27" s="1"/>
    </row>
    <row r="28" spans="1:17" ht="28.5" customHeight="1" x14ac:dyDescent="0.35">
      <c r="A28" s="16" t="s">
        <v>176</v>
      </c>
      <c r="B28" s="134">
        <v>0</v>
      </c>
      <c r="C28" s="134">
        <v>0</v>
      </c>
      <c r="D28" s="134">
        <v>0</v>
      </c>
      <c r="E28" s="133">
        <v>0</v>
      </c>
      <c r="F28" s="272">
        <v>0</v>
      </c>
      <c r="G28" s="134"/>
      <c r="H28" s="134"/>
      <c r="I28" s="134"/>
      <c r="J28" s="134"/>
      <c r="K28" s="134"/>
      <c r="L28" s="134"/>
      <c r="M28" s="134"/>
      <c r="N28" s="271">
        <f t="shared" si="0"/>
        <v>0</v>
      </c>
      <c r="O28" s="215">
        <f>N28/N27</f>
        <v>0</v>
      </c>
      <c r="P28" s="1"/>
    </row>
    <row r="29" spans="1:17" ht="28.5" customHeight="1" thickBot="1" x14ac:dyDescent="0.4">
      <c r="A29" s="19" t="s">
        <v>34</v>
      </c>
      <c r="B29" s="135">
        <v>0</v>
      </c>
      <c r="C29" s="133">
        <f>6630000-B29</f>
        <v>6630000</v>
      </c>
      <c r="D29" s="133">
        <f>14912778-B29-C29</f>
        <v>8282778</v>
      </c>
      <c r="E29" s="133">
        <f>21542778-B29-C29-D29</f>
        <v>6630000</v>
      </c>
      <c r="F29" s="272">
        <f>21542778-B29-C29-D29-E29</f>
        <v>0</v>
      </c>
      <c r="G29" s="135"/>
      <c r="H29" s="135"/>
      <c r="I29" s="135"/>
      <c r="J29" s="135"/>
      <c r="K29" s="135"/>
      <c r="L29" s="135"/>
      <c r="M29" s="135"/>
      <c r="N29" s="276">
        <f t="shared" si="0"/>
        <v>21542778</v>
      </c>
      <c r="O29" s="216">
        <f>N29/N27</f>
        <v>0.40060804980734616</v>
      </c>
      <c r="P29" s="1"/>
    </row>
    <row r="30" spans="1:17" x14ac:dyDescent="0.35">
      <c r="A30" s="21"/>
      <c r="B30" s="21"/>
      <c r="C30" s="21"/>
      <c r="D30" s="21"/>
      <c r="E30" s="21"/>
      <c r="F30" s="21"/>
      <c r="G30" s="21"/>
      <c r="H30" s="21"/>
      <c r="I30" s="21"/>
      <c r="J30" s="21"/>
      <c r="K30" s="21"/>
      <c r="L30" s="21"/>
      <c r="M30" s="21"/>
      <c r="N30" s="21"/>
      <c r="O30" s="21"/>
      <c r="P30" s="21"/>
    </row>
    <row r="31" spans="1:17" x14ac:dyDescent="0.35">
      <c r="A31" s="21"/>
      <c r="B31" s="21"/>
      <c r="C31" s="21"/>
      <c r="D31" s="21"/>
      <c r="E31" s="21"/>
      <c r="F31" s="21"/>
      <c r="G31" s="21"/>
      <c r="H31" s="21"/>
      <c r="I31" s="21"/>
      <c r="J31" s="21"/>
      <c r="K31" s="21"/>
      <c r="L31" s="21"/>
      <c r="M31" s="21"/>
      <c r="N31" s="21"/>
      <c r="O31" s="21"/>
      <c r="P31" s="21"/>
    </row>
    <row r="32" spans="1:17" ht="15" thickBot="1" x14ac:dyDescent="0.4">
      <c r="A32" s="1"/>
      <c r="B32" s="1"/>
      <c r="C32" s="1"/>
      <c r="D32" s="1"/>
      <c r="E32" s="1"/>
      <c r="F32" s="1"/>
      <c r="G32" s="1"/>
      <c r="H32" s="1"/>
      <c r="I32" s="1"/>
      <c r="J32" s="1"/>
      <c r="K32" s="1"/>
      <c r="L32" s="1"/>
      <c r="M32" s="1"/>
      <c r="N32" s="1"/>
      <c r="O32" s="1"/>
      <c r="P32" s="1"/>
    </row>
    <row r="33" spans="1:16" ht="18.5" thickBot="1" x14ac:dyDescent="0.4">
      <c r="A33" s="415" t="s">
        <v>177</v>
      </c>
      <c r="B33" s="416"/>
      <c r="C33" s="416"/>
      <c r="D33" s="416"/>
      <c r="E33" s="416"/>
      <c r="F33" s="416"/>
      <c r="G33" s="416"/>
      <c r="H33" s="416"/>
      <c r="I33" s="417"/>
      <c r="J33" s="26"/>
      <c r="K33" s="1"/>
      <c r="L33" s="1"/>
      <c r="M33" s="1"/>
      <c r="N33" s="1"/>
      <c r="O33" s="1"/>
      <c r="P33" s="1"/>
    </row>
    <row r="34" spans="1:16" ht="33.5" thickBot="1" x14ac:dyDescent="0.4">
      <c r="A34" s="30" t="s">
        <v>178</v>
      </c>
      <c r="B34" s="454" t="str">
        <f>+B12</f>
        <v>Implementar 1 estrategia de reconocimiento de la diversidad de las mujeres del Distrito Capital.</v>
      </c>
      <c r="C34" s="455"/>
      <c r="D34" s="455"/>
      <c r="E34" s="455"/>
      <c r="F34" s="455"/>
      <c r="G34" s="455"/>
      <c r="H34" s="455"/>
      <c r="I34" s="456"/>
      <c r="J34" s="24"/>
      <c r="K34" s="1"/>
      <c r="L34" s="1"/>
      <c r="M34" s="116"/>
      <c r="N34" s="1"/>
      <c r="O34" s="1"/>
      <c r="P34" s="1"/>
    </row>
    <row r="35" spans="1:16" ht="17" thickBot="1" x14ac:dyDescent="0.4">
      <c r="A35" s="428" t="s">
        <v>38</v>
      </c>
      <c r="B35" s="72">
        <v>2024</v>
      </c>
      <c r="C35" s="72">
        <v>2025</v>
      </c>
      <c r="D35" s="72">
        <v>2026</v>
      </c>
      <c r="E35" s="72">
        <v>2027</v>
      </c>
      <c r="F35" s="72" t="s">
        <v>179</v>
      </c>
      <c r="G35" s="430" t="s">
        <v>40</v>
      </c>
      <c r="H35" s="430"/>
      <c r="I35" s="430"/>
      <c r="J35" s="24"/>
      <c r="K35" s="1"/>
      <c r="L35" s="1"/>
      <c r="M35" s="116"/>
      <c r="N35" s="1"/>
      <c r="O35" s="1"/>
      <c r="P35" s="1"/>
    </row>
    <row r="36" spans="1:16" ht="17" thickBot="1" x14ac:dyDescent="0.4">
      <c r="A36" s="429"/>
      <c r="B36" s="111">
        <v>1</v>
      </c>
      <c r="C36" s="111">
        <v>1</v>
      </c>
      <c r="D36" s="111">
        <v>1</v>
      </c>
      <c r="E36" s="111">
        <v>1</v>
      </c>
      <c r="F36" s="112">
        <v>1</v>
      </c>
      <c r="G36" s="430"/>
      <c r="H36" s="430"/>
      <c r="I36" s="430"/>
      <c r="J36" s="24"/>
      <c r="K36" s="1"/>
      <c r="L36" s="1"/>
      <c r="M36" s="117"/>
      <c r="N36" s="1"/>
      <c r="O36" s="1"/>
      <c r="P36" s="1"/>
    </row>
    <row r="37" spans="1:16" ht="17" thickBot="1" x14ac:dyDescent="0.4">
      <c r="A37" s="31" t="s">
        <v>42</v>
      </c>
      <c r="B37" s="421">
        <v>0.3</v>
      </c>
      <c r="C37" s="422"/>
      <c r="D37" s="425" t="s">
        <v>180</v>
      </c>
      <c r="E37" s="426"/>
      <c r="F37" s="426"/>
      <c r="G37" s="426"/>
      <c r="H37" s="426"/>
      <c r="I37" s="427"/>
      <c r="J37" s="1"/>
      <c r="K37" s="1"/>
      <c r="L37" s="1"/>
      <c r="M37" s="1"/>
      <c r="N37" s="1"/>
      <c r="O37" s="1"/>
      <c r="P37" s="1"/>
    </row>
    <row r="38" spans="1:16" ht="33.5" thickBot="1" x14ac:dyDescent="0.4">
      <c r="A38" s="435" t="s">
        <v>181</v>
      </c>
      <c r="B38" s="193" t="s">
        <v>182</v>
      </c>
      <c r="C38" s="193" t="s">
        <v>86</v>
      </c>
      <c r="D38" s="423" t="s">
        <v>88</v>
      </c>
      <c r="E38" s="423"/>
      <c r="F38" s="423" t="s">
        <v>90</v>
      </c>
      <c r="G38" s="423"/>
      <c r="H38" s="193" t="s">
        <v>92</v>
      </c>
      <c r="I38" s="194" t="s">
        <v>93</v>
      </c>
      <c r="J38" s="25"/>
      <c r="K38" s="25"/>
      <c r="L38" s="25"/>
      <c r="M38" s="118"/>
      <c r="N38" s="25"/>
      <c r="O38" s="25"/>
      <c r="P38" s="25"/>
    </row>
    <row r="39" spans="1:16" ht="278" customHeight="1" thickBot="1" x14ac:dyDescent="0.4">
      <c r="A39" s="355"/>
      <c r="B39" s="195">
        <v>1</v>
      </c>
      <c r="C39" s="168">
        <v>1</v>
      </c>
      <c r="D39" s="330" t="s">
        <v>318</v>
      </c>
      <c r="E39" s="330"/>
      <c r="F39" s="328" t="s">
        <v>318</v>
      </c>
      <c r="G39" s="328"/>
      <c r="H39" s="250" t="s">
        <v>319</v>
      </c>
      <c r="I39" s="251" t="s">
        <v>320</v>
      </c>
      <c r="J39" s="1"/>
      <c r="K39" s="1"/>
      <c r="L39" s="1"/>
      <c r="M39" s="116"/>
      <c r="N39" s="1"/>
      <c r="O39" s="1"/>
      <c r="P39" s="1"/>
    </row>
    <row r="40" spans="1:16" ht="28.5" thickBot="1" x14ac:dyDescent="0.4">
      <c r="A40" s="355" t="s">
        <v>183</v>
      </c>
      <c r="B40" s="197" t="s">
        <v>182</v>
      </c>
      <c r="C40" s="197" t="s">
        <v>86</v>
      </c>
      <c r="D40" s="329" t="s">
        <v>88</v>
      </c>
      <c r="E40" s="329"/>
      <c r="F40" s="329" t="s">
        <v>90</v>
      </c>
      <c r="G40" s="329"/>
      <c r="H40" s="206" t="s">
        <v>92</v>
      </c>
      <c r="I40" s="207" t="s">
        <v>93</v>
      </c>
      <c r="J40" s="25"/>
      <c r="K40" s="25"/>
      <c r="L40" s="25"/>
      <c r="M40" s="25"/>
      <c r="N40" s="25"/>
      <c r="O40" s="25"/>
      <c r="P40" s="25"/>
    </row>
    <row r="41" spans="1:16" ht="409" customHeight="1" thickBot="1" x14ac:dyDescent="0.4">
      <c r="A41" s="355"/>
      <c r="B41" s="195">
        <v>1</v>
      </c>
      <c r="C41" s="168">
        <v>1</v>
      </c>
      <c r="D41" s="330" t="s">
        <v>343</v>
      </c>
      <c r="E41" s="330"/>
      <c r="F41" s="328" t="s">
        <v>344</v>
      </c>
      <c r="G41" s="328"/>
      <c r="H41" s="250" t="s">
        <v>319</v>
      </c>
      <c r="I41" s="251" t="s">
        <v>320</v>
      </c>
      <c r="J41" s="1"/>
      <c r="K41" s="1"/>
      <c r="L41" s="1"/>
      <c r="M41" s="1"/>
      <c r="N41" s="1"/>
      <c r="O41" s="1"/>
      <c r="P41" s="1"/>
    </row>
    <row r="42" spans="1:16" ht="33.5" thickBot="1" x14ac:dyDescent="0.4">
      <c r="A42" s="355" t="s">
        <v>184</v>
      </c>
      <c r="B42" s="197" t="s">
        <v>182</v>
      </c>
      <c r="C42" s="197" t="s">
        <v>86</v>
      </c>
      <c r="D42" s="354" t="s">
        <v>88</v>
      </c>
      <c r="E42" s="354"/>
      <c r="F42" s="354" t="s">
        <v>90</v>
      </c>
      <c r="G42" s="354"/>
      <c r="H42" s="197" t="s">
        <v>92</v>
      </c>
      <c r="I42" s="198" t="s">
        <v>93</v>
      </c>
      <c r="J42" s="25"/>
      <c r="K42" s="25"/>
      <c r="L42" s="25"/>
      <c r="M42" s="25"/>
      <c r="N42" s="25"/>
      <c r="O42" s="25"/>
      <c r="P42" s="25"/>
    </row>
    <row r="43" spans="1:16" ht="409" customHeight="1" thickBot="1" x14ac:dyDescent="0.4">
      <c r="A43" s="355"/>
      <c r="B43" s="195">
        <v>1</v>
      </c>
      <c r="C43" s="238">
        <v>1</v>
      </c>
      <c r="D43" s="424" t="s">
        <v>415</v>
      </c>
      <c r="E43" s="424"/>
      <c r="F43" s="356" t="s">
        <v>414</v>
      </c>
      <c r="G43" s="356"/>
      <c r="H43" s="231" t="s">
        <v>319</v>
      </c>
      <c r="I43" s="232" t="s">
        <v>320</v>
      </c>
      <c r="J43" s="1"/>
      <c r="K43" s="1"/>
      <c r="L43" s="1"/>
      <c r="M43" s="1"/>
      <c r="N43" s="1"/>
      <c r="O43" s="1"/>
      <c r="P43" s="1"/>
    </row>
    <row r="44" spans="1:16" ht="33.5" thickBot="1" x14ac:dyDescent="0.4">
      <c r="A44" s="355" t="s">
        <v>185</v>
      </c>
      <c r="B44" s="197" t="s">
        <v>182</v>
      </c>
      <c r="C44" s="197" t="s">
        <v>86</v>
      </c>
      <c r="D44" s="354" t="s">
        <v>88</v>
      </c>
      <c r="E44" s="354"/>
      <c r="F44" s="354" t="s">
        <v>90</v>
      </c>
      <c r="G44" s="354"/>
      <c r="H44" s="197" t="s">
        <v>92</v>
      </c>
      <c r="I44" s="198" t="s">
        <v>93</v>
      </c>
      <c r="J44" s="25"/>
      <c r="K44" s="25"/>
      <c r="L44" s="25"/>
      <c r="M44" s="25"/>
      <c r="N44" s="25"/>
      <c r="O44" s="25"/>
      <c r="P44" s="25"/>
    </row>
    <row r="45" spans="1:16" ht="408" customHeight="1" thickBot="1" x14ac:dyDescent="0.4">
      <c r="A45" s="355"/>
      <c r="B45" s="195">
        <v>1</v>
      </c>
      <c r="C45" s="168">
        <v>1</v>
      </c>
      <c r="D45" s="356" t="s">
        <v>458</v>
      </c>
      <c r="E45" s="356"/>
      <c r="F45" s="356" t="s">
        <v>459</v>
      </c>
      <c r="G45" s="356"/>
      <c r="H45" s="231" t="s">
        <v>319</v>
      </c>
      <c r="I45" s="232" t="s">
        <v>320</v>
      </c>
      <c r="J45" s="1"/>
      <c r="K45" s="1"/>
      <c r="L45" s="1"/>
      <c r="M45" s="1"/>
      <c r="N45" s="1"/>
      <c r="O45" s="1"/>
      <c r="P45" s="1"/>
    </row>
    <row r="46" spans="1:16" ht="33.5" thickBot="1" x14ac:dyDescent="0.4">
      <c r="A46" s="355" t="s">
        <v>186</v>
      </c>
      <c r="B46" s="197" t="s">
        <v>182</v>
      </c>
      <c r="C46" s="197" t="s">
        <v>86</v>
      </c>
      <c r="D46" s="354" t="s">
        <v>88</v>
      </c>
      <c r="E46" s="354"/>
      <c r="F46" s="354" t="s">
        <v>90</v>
      </c>
      <c r="G46" s="354"/>
      <c r="H46" s="197" t="s">
        <v>92</v>
      </c>
      <c r="I46" s="198" t="s">
        <v>93</v>
      </c>
      <c r="J46" s="25"/>
      <c r="K46" s="25"/>
      <c r="L46" s="25"/>
      <c r="M46" s="25"/>
      <c r="N46" s="25"/>
      <c r="O46" s="25"/>
      <c r="P46" s="25"/>
    </row>
    <row r="47" spans="1:16" ht="409" customHeight="1" thickBot="1" x14ac:dyDescent="0.4">
      <c r="A47" s="355"/>
      <c r="B47" s="195">
        <v>1</v>
      </c>
      <c r="C47" s="168">
        <v>1</v>
      </c>
      <c r="D47" s="328" t="s">
        <v>476</v>
      </c>
      <c r="E47" s="331"/>
      <c r="F47" s="328" t="s">
        <v>477</v>
      </c>
      <c r="G47" s="331"/>
      <c r="H47" s="231" t="s">
        <v>319</v>
      </c>
      <c r="I47" s="232" t="s">
        <v>320</v>
      </c>
      <c r="J47" s="1"/>
      <c r="K47" s="1"/>
      <c r="L47" s="1"/>
      <c r="M47" s="1"/>
      <c r="N47" s="1"/>
      <c r="O47" s="1"/>
      <c r="P47" s="1"/>
    </row>
    <row r="48" spans="1:16" ht="33" x14ac:dyDescent="0.35">
      <c r="A48" s="355" t="s">
        <v>187</v>
      </c>
      <c r="B48" s="197" t="s">
        <v>182</v>
      </c>
      <c r="C48" s="197" t="s">
        <v>86</v>
      </c>
      <c r="D48" s="354" t="s">
        <v>88</v>
      </c>
      <c r="E48" s="354"/>
      <c r="F48" s="354" t="s">
        <v>90</v>
      </c>
      <c r="G48" s="354"/>
      <c r="H48" s="197" t="s">
        <v>92</v>
      </c>
      <c r="I48" s="198" t="s">
        <v>93</v>
      </c>
      <c r="J48" s="25"/>
      <c r="K48" s="25"/>
      <c r="L48" s="25"/>
      <c r="M48" s="25"/>
      <c r="N48" s="25"/>
      <c r="O48" s="25"/>
      <c r="P48" s="25"/>
    </row>
    <row r="49" spans="1:16" ht="16.5" x14ac:dyDescent="0.35">
      <c r="A49" s="355"/>
      <c r="B49" s="195">
        <v>1</v>
      </c>
      <c r="C49" s="168"/>
      <c r="D49" s="360"/>
      <c r="E49" s="360"/>
      <c r="F49" s="360"/>
      <c r="G49" s="360"/>
      <c r="H49" s="168"/>
      <c r="I49" s="199"/>
      <c r="J49" s="1"/>
      <c r="K49" s="1"/>
      <c r="L49" s="1"/>
      <c r="M49" s="1"/>
      <c r="N49" s="1"/>
      <c r="O49" s="1"/>
      <c r="P49" s="1"/>
    </row>
    <row r="50" spans="1:16" ht="33" x14ac:dyDescent="0.35">
      <c r="A50" s="355" t="s">
        <v>188</v>
      </c>
      <c r="B50" s="197" t="s">
        <v>182</v>
      </c>
      <c r="C50" s="197" t="s">
        <v>86</v>
      </c>
      <c r="D50" s="354" t="s">
        <v>88</v>
      </c>
      <c r="E50" s="354"/>
      <c r="F50" s="354" t="s">
        <v>90</v>
      </c>
      <c r="G50" s="354"/>
      <c r="H50" s="197" t="s">
        <v>92</v>
      </c>
      <c r="I50" s="198" t="s">
        <v>93</v>
      </c>
      <c r="J50" s="1"/>
      <c r="K50" s="1"/>
      <c r="L50" s="1"/>
      <c r="M50" s="1"/>
      <c r="N50" s="1"/>
      <c r="O50" s="1"/>
      <c r="P50" s="1"/>
    </row>
    <row r="51" spans="1:16" ht="16.5" x14ac:dyDescent="0.35">
      <c r="A51" s="355"/>
      <c r="B51" s="195">
        <v>1</v>
      </c>
      <c r="C51" s="168"/>
      <c r="D51" s="360"/>
      <c r="E51" s="360"/>
      <c r="F51" s="360"/>
      <c r="G51" s="360"/>
      <c r="H51" s="168"/>
      <c r="I51" s="199"/>
      <c r="J51" s="1"/>
      <c r="K51" s="1"/>
      <c r="L51" s="1"/>
      <c r="M51" s="1"/>
      <c r="N51" s="1"/>
      <c r="O51" s="1"/>
      <c r="P51" s="1"/>
    </row>
    <row r="52" spans="1:16" ht="33" x14ac:dyDescent="0.35">
      <c r="A52" s="355" t="s">
        <v>189</v>
      </c>
      <c r="B52" s="197" t="s">
        <v>182</v>
      </c>
      <c r="C52" s="197" t="s">
        <v>86</v>
      </c>
      <c r="D52" s="354" t="s">
        <v>88</v>
      </c>
      <c r="E52" s="354"/>
      <c r="F52" s="354" t="s">
        <v>90</v>
      </c>
      <c r="G52" s="354"/>
      <c r="H52" s="197" t="s">
        <v>92</v>
      </c>
      <c r="I52" s="198" t="s">
        <v>93</v>
      </c>
      <c r="J52" s="1"/>
      <c r="K52" s="1"/>
      <c r="L52" s="1"/>
      <c r="M52" s="1"/>
      <c r="N52" s="1"/>
      <c r="O52" s="1"/>
      <c r="P52" s="1"/>
    </row>
    <row r="53" spans="1:16" ht="16.5" x14ac:dyDescent="0.35">
      <c r="A53" s="355"/>
      <c r="B53" s="195">
        <v>1</v>
      </c>
      <c r="C53" s="168"/>
      <c r="D53" s="360"/>
      <c r="E53" s="360"/>
      <c r="F53" s="360"/>
      <c r="G53" s="360"/>
      <c r="H53" s="168"/>
      <c r="I53" s="199"/>
      <c r="J53" s="1"/>
      <c r="K53" s="1"/>
      <c r="L53" s="1"/>
      <c r="M53" s="1"/>
      <c r="N53" s="1"/>
      <c r="O53" s="1"/>
      <c r="P53" s="1"/>
    </row>
    <row r="54" spans="1:16" ht="33" x14ac:dyDescent="0.35">
      <c r="A54" s="355" t="s">
        <v>190</v>
      </c>
      <c r="B54" s="197" t="s">
        <v>182</v>
      </c>
      <c r="C54" s="197" t="s">
        <v>86</v>
      </c>
      <c r="D54" s="354" t="s">
        <v>88</v>
      </c>
      <c r="E54" s="354"/>
      <c r="F54" s="354" t="s">
        <v>90</v>
      </c>
      <c r="G54" s="354"/>
      <c r="H54" s="197" t="s">
        <v>92</v>
      </c>
      <c r="I54" s="198" t="s">
        <v>93</v>
      </c>
      <c r="J54" s="1"/>
      <c r="K54" s="1"/>
      <c r="L54" s="1"/>
      <c r="M54" s="1"/>
      <c r="N54" s="1"/>
      <c r="O54" s="1"/>
      <c r="P54" s="1"/>
    </row>
    <row r="55" spans="1:16" ht="16.5" x14ac:dyDescent="0.35">
      <c r="A55" s="355"/>
      <c r="B55" s="195">
        <v>1</v>
      </c>
      <c r="C55" s="168"/>
      <c r="D55" s="360"/>
      <c r="E55" s="360"/>
      <c r="F55" s="360"/>
      <c r="G55" s="360"/>
      <c r="H55" s="168"/>
      <c r="I55" s="199"/>
      <c r="J55" s="1"/>
      <c r="K55" s="1"/>
      <c r="L55" s="1"/>
      <c r="M55" s="1"/>
      <c r="N55" s="1"/>
      <c r="O55" s="1"/>
      <c r="P55" s="1"/>
    </row>
    <row r="56" spans="1:16" ht="33" x14ac:dyDescent="0.35">
      <c r="A56" s="355" t="s">
        <v>191</v>
      </c>
      <c r="B56" s="197" t="s">
        <v>182</v>
      </c>
      <c r="C56" s="197" t="s">
        <v>86</v>
      </c>
      <c r="D56" s="354" t="s">
        <v>88</v>
      </c>
      <c r="E56" s="354"/>
      <c r="F56" s="354" t="s">
        <v>90</v>
      </c>
      <c r="G56" s="354"/>
      <c r="H56" s="197" t="s">
        <v>92</v>
      </c>
      <c r="I56" s="198" t="s">
        <v>93</v>
      </c>
      <c r="J56" s="1"/>
      <c r="K56" s="1"/>
      <c r="L56" s="1"/>
      <c r="M56" s="1"/>
      <c r="N56" s="1"/>
      <c r="O56" s="1"/>
      <c r="P56" s="1"/>
    </row>
    <row r="57" spans="1:16" ht="16.5" x14ac:dyDescent="0.35">
      <c r="A57" s="355"/>
      <c r="B57" s="195">
        <v>1</v>
      </c>
      <c r="C57" s="168"/>
      <c r="D57" s="360"/>
      <c r="E57" s="360"/>
      <c r="F57" s="360"/>
      <c r="G57" s="360"/>
      <c r="H57" s="168"/>
      <c r="I57" s="199"/>
      <c r="J57" s="1"/>
      <c r="K57" s="1"/>
      <c r="L57" s="1"/>
      <c r="M57" s="1"/>
      <c r="N57" s="1"/>
      <c r="O57" s="1"/>
      <c r="P57" s="1"/>
    </row>
    <row r="58" spans="1:16" ht="33" x14ac:dyDescent="0.35">
      <c r="A58" s="355" t="s">
        <v>192</v>
      </c>
      <c r="B58" s="197" t="s">
        <v>182</v>
      </c>
      <c r="C58" s="197" t="s">
        <v>86</v>
      </c>
      <c r="D58" s="354" t="s">
        <v>88</v>
      </c>
      <c r="E58" s="354"/>
      <c r="F58" s="354" t="s">
        <v>90</v>
      </c>
      <c r="G58" s="354"/>
      <c r="H58" s="197" t="s">
        <v>92</v>
      </c>
      <c r="I58" s="198" t="s">
        <v>93</v>
      </c>
      <c r="J58" s="1"/>
      <c r="K58" s="1"/>
      <c r="L58" s="1"/>
      <c r="M58" s="1"/>
      <c r="N58" s="1"/>
      <c r="O58" s="1"/>
      <c r="P58" s="1"/>
    </row>
    <row r="59" spans="1:16" ht="16.5" x14ac:dyDescent="0.35">
      <c r="A59" s="355"/>
      <c r="B59" s="195">
        <v>1</v>
      </c>
      <c r="C59" s="168"/>
      <c r="D59" s="360"/>
      <c r="E59" s="360"/>
      <c r="F59" s="360"/>
      <c r="G59" s="360"/>
      <c r="H59" s="168"/>
      <c r="I59" s="199"/>
      <c r="J59" s="1"/>
      <c r="K59" s="1"/>
      <c r="L59" s="1"/>
      <c r="M59" s="1"/>
      <c r="N59" s="1"/>
      <c r="O59" s="1"/>
      <c r="P59" s="1"/>
    </row>
    <row r="60" spans="1:16" ht="33" x14ac:dyDescent="0.35">
      <c r="A60" s="355" t="s">
        <v>193</v>
      </c>
      <c r="B60" s="197" t="s">
        <v>182</v>
      </c>
      <c r="C60" s="197" t="s">
        <v>86</v>
      </c>
      <c r="D60" s="354" t="s">
        <v>88</v>
      </c>
      <c r="E60" s="354"/>
      <c r="F60" s="354" t="s">
        <v>90</v>
      </c>
      <c r="G60" s="354"/>
      <c r="H60" s="197" t="s">
        <v>92</v>
      </c>
      <c r="I60" s="198" t="s">
        <v>93</v>
      </c>
      <c r="J60" s="1"/>
      <c r="K60" s="1"/>
      <c r="L60" s="1"/>
      <c r="M60" s="1"/>
      <c r="N60" s="1"/>
      <c r="O60" s="1"/>
      <c r="P60" s="1"/>
    </row>
    <row r="61" spans="1:16" ht="17" thickBot="1" x14ac:dyDescent="0.4">
      <c r="A61" s="437"/>
      <c r="B61" s="200">
        <v>1</v>
      </c>
      <c r="C61" s="201"/>
      <c r="D61" s="438"/>
      <c r="E61" s="438"/>
      <c r="F61" s="438"/>
      <c r="G61" s="438"/>
      <c r="H61" s="201"/>
      <c r="I61" s="202"/>
      <c r="J61" s="1"/>
      <c r="K61" s="1"/>
      <c r="L61" s="1"/>
      <c r="M61" s="1"/>
      <c r="N61" s="1"/>
      <c r="O61" s="1"/>
      <c r="P61" s="1"/>
    </row>
    <row r="62" spans="1:16" x14ac:dyDescent="0.35">
      <c r="A62" s="1"/>
      <c r="B62" s="113"/>
      <c r="C62" s="1"/>
      <c r="D62" s="1"/>
      <c r="E62" s="1"/>
      <c r="F62" s="1"/>
      <c r="G62" s="1"/>
      <c r="H62" s="1"/>
      <c r="I62" s="1"/>
      <c r="J62" s="1"/>
      <c r="K62" s="1"/>
      <c r="L62" s="1"/>
      <c r="M62" s="1"/>
      <c r="N62" s="1"/>
      <c r="O62" s="1"/>
      <c r="P62" s="1"/>
    </row>
    <row r="63" spans="1:16" x14ac:dyDescent="0.35">
      <c r="A63" s="1"/>
      <c r="B63" s="1"/>
      <c r="C63" s="1"/>
      <c r="D63" s="1"/>
      <c r="E63" s="1"/>
      <c r="F63" s="1"/>
      <c r="G63" s="1"/>
      <c r="H63" s="1"/>
      <c r="I63" s="1"/>
      <c r="J63" s="1"/>
      <c r="K63" s="1"/>
      <c r="L63" s="1"/>
      <c r="M63" s="1"/>
      <c r="N63" s="1"/>
      <c r="O63" s="1"/>
      <c r="P63" s="1"/>
    </row>
    <row r="64" spans="1:16" x14ac:dyDescent="0.35">
      <c r="A64" s="1"/>
      <c r="B64" s="1"/>
      <c r="C64" s="1"/>
      <c r="D64" s="1"/>
      <c r="E64" s="1"/>
      <c r="F64" s="1"/>
      <c r="G64" s="1"/>
      <c r="H64" s="1"/>
      <c r="I64" s="1"/>
      <c r="J64" s="24"/>
      <c r="K64" s="24"/>
      <c r="L64" s="24"/>
      <c r="M64" s="24"/>
      <c r="N64" s="24"/>
      <c r="O64" s="24"/>
      <c r="P64" s="24"/>
    </row>
    <row r="65" spans="1:16" ht="41" customHeight="1" x14ac:dyDescent="0.35">
      <c r="A65" s="384" t="s">
        <v>56</v>
      </c>
      <c r="B65" s="384"/>
      <c r="C65" s="384"/>
      <c r="D65" s="384"/>
      <c r="E65" s="384"/>
      <c r="F65" s="384"/>
      <c r="G65" s="384"/>
      <c r="H65" s="384"/>
      <c r="I65" s="384"/>
      <c r="J65" s="1"/>
      <c r="K65" s="1"/>
      <c r="L65" s="1"/>
      <c r="M65" s="1"/>
      <c r="N65" s="1"/>
      <c r="O65" s="1"/>
      <c r="P65" s="1"/>
    </row>
    <row r="66" spans="1:16" s="188" customFormat="1" ht="133" customHeight="1" x14ac:dyDescent="0.35">
      <c r="A66" s="32" t="s">
        <v>57</v>
      </c>
      <c r="B66" s="385" t="s">
        <v>287</v>
      </c>
      <c r="C66" s="386"/>
      <c r="D66" s="385" t="s">
        <v>288</v>
      </c>
      <c r="E66" s="386"/>
      <c r="F66" s="385" t="s">
        <v>289</v>
      </c>
      <c r="G66" s="386"/>
      <c r="H66" s="385" t="s">
        <v>290</v>
      </c>
      <c r="I66" s="386"/>
      <c r="J66" s="187"/>
      <c r="K66" s="187"/>
      <c r="L66" s="187"/>
      <c r="M66" s="187"/>
      <c r="N66" s="187"/>
      <c r="O66" s="187"/>
      <c r="P66" s="187"/>
    </row>
    <row r="67" spans="1:16" ht="33" x14ac:dyDescent="0.35">
      <c r="A67" s="32" t="s">
        <v>194</v>
      </c>
      <c r="B67" s="385">
        <v>0.15</v>
      </c>
      <c r="C67" s="386"/>
      <c r="D67" s="385">
        <v>0.05</v>
      </c>
      <c r="E67" s="386"/>
      <c r="F67" s="520">
        <v>0.05</v>
      </c>
      <c r="G67" s="521"/>
      <c r="H67" s="520">
        <v>0.05</v>
      </c>
      <c r="I67" s="521"/>
      <c r="J67" s="1"/>
      <c r="K67" s="1"/>
      <c r="L67" s="1"/>
      <c r="M67" s="1"/>
      <c r="N67" s="1"/>
      <c r="O67" s="1"/>
      <c r="P67" s="1"/>
    </row>
    <row r="68" spans="1:16" ht="16.5" x14ac:dyDescent="0.35">
      <c r="A68" s="362" t="s">
        <v>156</v>
      </c>
      <c r="B68" s="74" t="s">
        <v>84</v>
      </c>
      <c r="C68" s="74" t="s">
        <v>86</v>
      </c>
      <c r="D68" s="74" t="s">
        <v>84</v>
      </c>
      <c r="E68" s="74" t="s">
        <v>86</v>
      </c>
      <c r="F68" s="74" t="s">
        <v>84</v>
      </c>
      <c r="G68" s="74" t="s">
        <v>86</v>
      </c>
      <c r="H68" s="74" t="s">
        <v>84</v>
      </c>
      <c r="I68" s="74" t="s">
        <v>86</v>
      </c>
      <c r="J68" s="1"/>
      <c r="K68" s="1"/>
      <c r="L68" s="1"/>
      <c r="M68" s="1"/>
      <c r="N68" s="1"/>
      <c r="O68" s="1"/>
      <c r="P68" s="1"/>
    </row>
    <row r="69" spans="1:16" ht="16.5" x14ac:dyDescent="0.35">
      <c r="A69" s="363"/>
      <c r="B69" s="34">
        <v>0</v>
      </c>
      <c r="C69" s="34">
        <v>0</v>
      </c>
      <c r="D69" s="34">
        <v>0</v>
      </c>
      <c r="E69" s="34">
        <v>0</v>
      </c>
      <c r="F69" s="34">
        <v>0.02</v>
      </c>
      <c r="G69" s="34">
        <v>0.02</v>
      </c>
      <c r="H69" s="34">
        <v>0.02</v>
      </c>
      <c r="I69" s="34">
        <v>0.02</v>
      </c>
      <c r="J69" s="1"/>
      <c r="K69" s="1"/>
      <c r="L69" s="1"/>
      <c r="M69" s="1"/>
      <c r="N69" s="1"/>
      <c r="O69" s="1"/>
      <c r="P69" s="1"/>
    </row>
    <row r="70" spans="1:16" ht="85" customHeight="1" x14ac:dyDescent="0.35">
      <c r="A70" s="32" t="s">
        <v>195</v>
      </c>
      <c r="B70" s="467" t="s">
        <v>314</v>
      </c>
      <c r="C70" s="468"/>
      <c r="D70" s="522" t="s">
        <v>315</v>
      </c>
      <c r="E70" s="468"/>
      <c r="F70" s="523" t="s">
        <v>316</v>
      </c>
      <c r="G70" s="524"/>
      <c r="H70" s="522" t="s">
        <v>317</v>
      </c>
      <c r="I70" s="468"/>
      <c r="J70" s="1"/>
      <c r="K70" s="1"/>
      <c r="L70" s="1"/>
      <c r="M70" s="1"/>
      <c r="N70" s="1"/>
      <c r="O70" s="1"/>
      <c r="P70" s="1"/>
    </row>
    <row r="71" spans="1:16" ht="108" customHeight="1" x14ac:dyDescent="0.35">
      <c r="A71" s="32" t="s">
        <v>196</v>
      </c>
      <c r="B71" s="525"/>
      <c r="C71" s="526"/>
      <c r="D71" s="525"/>
      <c r="E71" s="526"/>
      <c r="F71" s="377" t="s">
        <v>328</v>
      </c>
      <c r="G71" s="526"/>
      <c r="H71" s="377" t="s">
        <v>329</v>
      </c>
      <c r="I71" s="526"/>
      <c r="J71" s="1"/>
      <c r="K71" s="1"/>
      <c r="L71" s="1"/>
      <c r="M71" s="1"/>
      <c r="N71" s="1"/>
      <c r="O71" s="1"/>
      <c r="P71" s="1"/>
    </row>
    <row r="72" spans="1:16" x14ac:dyDescent="0.35">
      <c r="A72" s="362" t="s">
        <v>157</v>
      </c>
      <c r="B72" s="252" t="s">
        <v>84</v>
      </c>
      <c r="C72" s="252" t="s">
        <v>86</v>
      </c>
      <c r="D72" s="252" t="s">
        <v>84</v>
      </c>
      <c r="E72" s="252" t="s">
        <v>86</v>
      </c>
      <c r="F72" s="252" t="s">
        <v>84</v>
      </c>
      <c r="G72" s="252" t="s">
        <v>86</v>
      </c>
      <c r="H72" s="252" t="s">
        <v>84</v>
      </c>
      <c r="I72" s="252" t="s">
        <v>86</v>
      </c>
      <c r="J72" s="1"/>
      <c r="K72" s="1"/>
      <c r="L72" s="1"/>
      <c r="M72" s="1"/>
      <c r="N72" s="1"/>
      <c r="O72" s="1"/>
      <c r="P72" s="1"/>
    </row>
    <row r="73" spans="1:16" x14ac:dyDescent="0.35">
      <c r="A73" s="363"/>
      <c r="B73" s="253">
        <v>0.03</v>
      </c>
      <c r="C73" s="253">
        <v>0.03</v>
      </c>
      <c r="D73" s="253">
        <v>0.05</v>
      </c>
      <c r="E73" s="253">
        <v>0.05</v>
      </c>
      <c r="F73" s="253">
        <v>0.05</v>
      </c>
      <c r="G73" s="254">
        <v>0.05</v>
      </c>
      <c r="H73" s="253">
        <v>0.05</v>
      </c>
      <c r="I73" s="254">
        <v>0.05</v>
      </c>
      <c r="J73" s="1"/>
      <c r="K73" s="1"/>
      <c r="L73" s="1"/>
      <c r="M73" s="1"/>
      <c r="N73" s="1"/>
      <c r="O73" s="1"/>
      <c r="P73" s="1"/>
    </row>
    <row r="74" spans="1:16" ht="409" customHeight="1" x14ac:dyDescent="0.35">
      <c r="A74" s="32" t="s">
        <v>195</v>
      </c>
      <c r="B74" s="527" t="s">
        <v>339</v>
      </c>
      <c r="C74" s="524"/>
      <c r="D74" s="528" t="s">
        <v>340</v>
      </c>
      <c r="E74" s="529"/>
      <c r="F74" s="523" t="s">
        <v>341</v>
      </c>
      <c r="G74" s="524"/>
      <c r="H74" s="523" t="s">
        <v>342</v>
      </c>
      <c r="I74" s="524"/>
      <c r="J74" s="1"/>
      <c r="K74" s="1"/>
      <c r="L74" s="1"/>
      <c r="M74" s="1"/>
      <c r="N74" s="1"/>
      <c r="O74" s="1"/>
      <c r="P74" s="1"/>
    </row>
    <row r="75" spans="1:16" ht="115" customHeight="1" x14ac:dyDescent="0.35">
      <c r="A75" s="32" t="s">
        <v>196</v>
      </c>
      <c r="B75" s="364" t="s">
        <v>358</v>
      </c>
      <c r="C75" s="526"/>
      <c r="D75" s="364" t="s">
        <v>359</v>
      </c>
      <c r="E75" s="526"/>
      <c r="F75" s="364" t="s">
        <v>360</v>
      </c>
      <c r="G75" s="526"/>
      <c r="H75" s="364" t="s">
        <v>361</v>
      </c>
      <c r="I75" s="526"/>
      <c r="J75" s="1"/>
      <c r="K75" s="1"/>
      <c r="L75" s="1"/>
      <c r="M75" s="1"/>
      <c r="N75" s="1"/>
      <c r="O75" s="1"/>
      <c r="P75" s="1"/>
    </row>
    <row r="76" spans="1:16" ht="16.5" x14ac:dyDescent="0.35">
      <c r="A76" s="362" t="s">
        <v>158</v>
      </c>
      <c r="B76" s="74" t="s">
        <v>84</v>
      </c>
      <c r="C76" s="74" t="s">
        <v>86</v>
      </c>
      <c r="D76" s="74" t="s">
        <v>84</v>
      </c>
      <c r="E76" s="74" t="s">
        <v>86</v>
      </c>
      <c r="F76" s="74" t="s">
        <v>84</v>
      </c>
      <c r="G76" s="74" t="s">
        <v>86</v>
      </c>
      <c r="H76" s="74" t="s">
        <v>84</v>
      </c>
      <c r="I76" s="74" t="s">
        <v>86</v>
      </c>
      <c r="J76" s="1"/>
      <c r="K76" s="1"/>
      <c r="L76" s="1"/>
      <c r="M76" s="1"/>
      <c r="N76" s="1"/>
      <c r="O76" s="1"/>
      <c r="P76" s="1"/>
    </row>
    <row r="77" spans="1:16" ht="16.5" x14ac:dyDescent="0.35">
      <c r="A77" s="363"/>
      <c r="B77" s="34">
        <v>0.06</v>
      </c>
      <c r="C77" s="34">
        <v>0.06</v>
      </c>
      <c r="D77" s="34">
        <v>0.05</v>
      </c>
      <c r="E77" s="34">
        <v>0.05</v>
      </c>
      <c r="F77" s="34">
        <v>7.0000000000000007E-2</v>
      </c>
      <c r="G77" s="35">
        <v>7.0000000000000007E-2</v>
      </c>
      <c r="H77" s="34">
        <v>7.0000000000000007E-2</v>
      </c>
      <c r="I77" s="35">
        <v>7.0000000000000007E-2</v>
      </c>
      <c r="J77" s="1"/>
      <c r="K77" s="1"/>
      <c r="L77" s="1"/>
      <c r="M77" s="1"/>
      <c r="N77" s="1"/>
      <c r="O77" s="1"/>
      <c r="P77" s="1"/>
    </row>
    <row r="78" spans="1:16" ht="398" customHeight="1" x14ac:dyDescent="0.35">
      <c r="A78" s="32" t="s">
        <v>195</v>
      </c>
      <c r="B78" s="530" t="s">
        <v>416</v>
      </c>
      <c r="C78" s="531"/>
      <c r="D78" s="530" t="s">
        <v>392</v>
      </c>
      <c r="E78" s="531"/>
      <c r="F78" s="530" t="s">
        <v>418</v>
      </c>
      <c r="G78" s="531"/>
      <c r="H78" s="530" t="s">
        <v>423</v>
      </c>
      <c r="I78" s="531"/>
      <c r="J78" s="1"/>
      <c r="K78" s="1"/>
      <c r="L78" s="1"/>
      <c r="M78" s="1"/>
      <c r="N78" s="1"/>
      <c r="O78" s="1"/>
      <c r="P78" s="1"/>
    </row>
    <row r="79" spans="1:16" s="188" customFormat="1" ht="59" customHeight="1" x14ac:dyDescent="0.35">
      <c r="A79" s="32" t="s">
        <v>196</v>
      </c>
      <c r="B79" s="377" t="s">
        <v>417</v>
      </c>
      <c r="C79" s="365"/>
      <c r="D79" s="377" t="s">
        <v>405</v>
      </c>
      <c r="E79" s="365"/>
      <c r="F79" s="377" t="s">
        <v>419</v>
      </c>
      <c r="G79" s="474"/>
      <c r="H79" s="377" t="s">
        <v>420</v>
      </c>
      <c r="I79" s="474"/>
      <c r="J79" s="187"/>
      <c r="K79" s="187"/>
      <c r="L79" s="187"/>
      <c r="M79" s="187"/>
      <c r="N79" s="187"/>
      <c r="O79" s="187"/>
      <c r="P79" s="187"/>
    </row>
    <row r="80" spans="1:16" ht="16.5" x14ac:dyDescent="0.35">
      <c r="A80" s="362" t="s">
        <v>159</v>
      </c>
      <c r="B80" s="74" t="s">
        <v>84</v>
      </c>
      <c r="C80" s="74" t="s">
        <v>86</v>
      </c>
      <c r="D80" s="74" t="s">
        <v>84</v>
      </c>
      <c r="E80" s="74" t="s">
        <v>86</v>
      </c>
      <c r="F80" s="74" t="s">
        <v>84</v>
      </c>
      <c r="G80" s="74" t="s">
        <v>86</v>
      </c>
      <c r="H80" s="74" t="s">
        <v>84</v>
      </c>
      <c r="I80" s="74" t="s">
        <v>86</v>
      </c>
      <c r="J80" s="1"/>
      <c r="K80" s="1"/>
      <c r="L80" s="1"/>
      <c r="M80" s="1"/>
      <c r="N80" s="1"/>
      <c r="O80" s="1"/>
      <c r="P80" s="1"/>
    </row>
    <row r="81" spans="1:16" ht="16.5" x14ac:dyDescent="0.35">
      <c r="A81" s="363"/>
      <c r="B81" s="34">
        <v>0.08</v>
      </c>
      <c r="C81" s="34">
        <v>0.08</v>
      </c>
      <c r="D81" s="34">
        <v>0.1</v>
      </c>
      <c r="E81" s="34">
        <v>0.1</v>
      </c>
      <c r="F81" s="34">
        <v>0.1</v>
      </c>
      <c r="G81" s="35">
        <v>0.1</v>
      </c>
      <c r="H81" s="34">
        <v>0.1</v>
      </c>
      <c r="I81" s="35">
        <v>0.1</v>
      </c>
      <c r="J81" s="1"/>
      <c r="K81" s="1"/>
      <c r="L81" s="1"/>
      <c r="M81" s="1"/>
      <c r="N81" s="1"/>
      <c r="O81" s="1"/>
      <c r="P81" s="1"/>
    </row>
    <row r="82" spans="1:16" ht="369" customHeight="1" x14ac:dyDescent="0.35">
      <c r="A82" s="32" t="s">
        <v>195</v>
      </c>
      <c r="B82" s="368" t="s">
        <v>444</v>
      </c>
      <c r="C82" s="369"/>
      <c r="D82" s="368" t="s">
        <v>445</v>
      </c>
      <c r="E82" s="369"/>
      <c r="F82" s="532" t="s">
        <v>446</v>
      </c>
      <c r="G82" s="533"/>
      <c r="H82" s="366" t="s">
        <v>447</v>
      </c>
      <c r="I82" s="367"/>
      <c r="J82" s="1"/>
      <c r="K82" s="1"/>
      <c r="L82" s="1"/>
      <c r="M82" s="1"/>
      <c r="N82" s="1"/>
      <c r="O82" s="1"/>
      <c r="P82" s="1"/>
    </row>
    <row r="83" spans="1:16" s="188" customFormat="1" ht="103" customHeight="1" x14ac:dyDescent="0.35">
      <c r="A83" s="32" t="s">
        <v>196</v>
      </c>
      <c r="B83" s="377" t="s">
        <v>456</v>
      </c>
      <c r="C83" s="365"/>
      <c r="D83" s="377" t="s">
        <v>457</v>
      </c>
      <c r="E83" s="365"/>
      <c r="F83" s="364" t="s">
        <v>448</v>
      </c>
      <c r="G83" s="370"/>
      <c r="H83" s="364" t="s">
        <v>449</v>
      </c>
      <c r="I83" s="370"/>
      <c r="J83" s="187"/>
      <c r="K83" s="187"/>
      <c r="L83" s="187"/>
      <c r="M83" s="187"/>
      <c r="N83" s="187"/>
      <c r="O83" s="187"/>
      <c r="P83" s="187"/>
    </row>
    <row r="84" spans="1:16" ht="16.5" x14ac:dyDescent="0.35">
      <c r="A84" s="362" t="s">
        <v>161</v>
      </c>
      <c r="B84" s="74" t="s">
        <v>84</v>
      </c>
      <c r="C84" s="74" t="s">
        <v>86</v>
      </c>
      <c r="D84" s="74" t="s">
        <v>84</v>
      </c>
      <c r="E84" s="74" t="s">
        <v>86</v>
      </c>
      <c r="F84" s="74" t="s">
        <v>84</v>
      </c>
      <c r="G84" s="74" t="s">
        <v>86</v>
      </c>
      <c r="H84" s="74" t="s">
        <v>84</v>
      </c>
      <c r="I84" s="74" t="s">
        <v>86</v>
      </c>
      <c r="J84" s="1"/>
      <c r="K84" s="1"/>
      <c r="L84" s="1"/>
      <c r="M84" s="1"/>
      <c r="N84" s="1"/>
      <c r="O84" s="1"/>
      <c r="P84" s="1"/>
    </row>
    <row r="85" spans="1:16" ht="16.5" x14ac:dyDescent="0.35">
      <c r="A85" s="363"/>
      <c r="B85" s="34">
        <v>0.09</v>
      </c>
      <c r="C85" s="34">
        <v>0.09</v>
      </c>
      <c r="D85" s="34">
        <v>0.1</v>
      </c>
      <c r="E85" s="34">
        <v>0.1</v>
      </c>
      <c r="F85" s="34">
        <v>0.1</v>
      </c>
      <c r="G85" s="34">
        <v>0.1</v>
      </c>
      <c r="H85" s="34">
        <v>0.1</v>
      </c>
      <c r="I85" s="34">
        <v>0.1</v>
      </c>
      <c r="J85" s="1"/>
      <c r="K85" s="1"/>
      <c r="L85" s="1"/>
      <c r="M85" s="1"/>
      <c r="N85" s="1"/>
      <c r="O85" s="1"/>
      <c r="P85" s="1"/>
    </row>
    <row r="86" spans="1:16" ht="409" customHeight="1" x14ac:dyDescent="0.35">
      <c r="A86" s="32" t="s">
        <v>195</v>
      </c>
      <c r="B86" s="356" t="s">
        <v>475</v>
      </c>
      <c r="C86" s="357"/>
      <c r="D86" s="356" t="s">
        <v>473</v>
      </c>
      <c r="E86" s="356"/>
      <c r="F86" s="387" t="s">
        <v>474</v>
      </c>
      <c r="G86" s="436"/>
      <c r="H86" s="387" t="s">
        <v>480</v>
      </c>
      <c r="I86" s="436"/>
      <c r="J86" s="1"/>
      <c r="K86" s="1"/>
      <c r="L86" s="1"/>
      <c r="M86" s="1"/>
      <c r="N86" s="1"/>
      <c r="O86" s="1"/>
      <c r="P86" s="1"/>
    </row>
    <row r="87" spans="1:16" s="188" customFormat="1" ht="72" customHeight="1" x14ac:dyDescent="0.35">
      <c r="A87" s="32" t="s">
        <v>196</v>
      </c>
      <c r="B87" s="364" t="s">
        <v>505</v>
      </c>
      <c r="C87" s="365"/>
      <c r="D87" s="364" t="s">
        <v>506</v>
      </c>
      <c r="E87" s="365"/>
      <c r="F87" s="364" t="s">
        <v>507</v>
      </c>
      <c r="G87" s="365"/>
      <c r="H87" s="364" t="s">
        <v>508</v>
      </c>
      <c r="I87" s="365"/>
      <c r="J87" s="187"/>
      <c r="K87" s="187"/>
      <c r="L87" s="187"/>
      <c r="M87" s="187"/>
      <c r="N87" s="187"/>
      <c r="O87" s="187"/>
      <c r="P87" s="187"/>
    </row>
    <row r="88" spans="1:16" ht="16.5" x14ac:dyDescent="0.35">
      <c r="A88" s="362" t="s">
        <v>162</v>
      </c>
      <c r="B88" s="74" t="s">
        <v>84</v>
      </c>
      <c r="C88" s="74" t="s">
        <v>86</v>
      </c>
      <c r="D88" s="74" t="s">
        <v>84</v>
      </c>
      <c r="E88" s="74" t="s">
        <v>86</v>
      </c>
      <c r="F88" s="74" t="s">
        <v>84</v>
      </c>
      <c r="G88" s="74" t="s">
        <v>86</v>
      </c>
      <c r="H88" s="74" t="s">
        <v>84</v>
      </c>
      <c r="I88" s="74" t="s">
        <v>86</v>
      </c>
      <c r="J88" s="1"/>
      <c r="K88" s="1"/>
      <c r="L88" s="1"/>
      <c r="M88" s="1"/>
      <c r="N88" s="1"/>
      <c r="O88" s="1"/>
      <c r="P88" s="1"/>
    </row>
    <row r="89" spans="1:16" ht="16.5" x14ac:dyDescent="0.35">
      <c r="A89" s="363"/>
      <c r="B89" s="34">
        <v>0.1</v>
      </c>
      <c r="C89" s="36"/>
      <c r="D89" s="34">
        <v>0.1</v>
      </c>
      <c r="E89" s="34"/>
      <c r="F89" s="34">
        <v>0.1</v>
      </c>
      <c r="G89" s="35"/>
      <c r="H89" s="34">
        <v>0.1</v>
      </c>
      <c r="I89" s="35"/>
      <c r="J89" s="1"/>
      <c r="K89" s="1"/>
      <c r="L89" s="1"/>
      <c r="M89" s="1"/>
      <c r="N89" s="1"/>
      <c r="O89" s="1"/>
      <c r="P89" s="1"/>
    </row>
    <row r="90" spans="1:16" ht="72" customHeight="1" x14ac:dyDescent="0.35">
      <c r="A90" s="32" t="s">
        <v>195</v>
      </c>
      <c r="B90" s="376"/>
      <c r="C90" s="376"/>
      <c r="D90" s="376"/>
      <c r="E90" s="376"/>
      <c r="F90" s="477"/>
      <c r="G90" s="478"/>
      <c r="H90" s="477"/>
      <c r="I90" s="478"/>
      <c r="J90" s="1"/>
      <c r="K90" s="1"/>
      <c r="L90" s="1"/>
      <c r="M90" s="1"/>
      <c r="N90" s="1"/>
      <c r="O90" s="1"/>
      <c r="P90" s="1"/>
    </row>
    <row r="91" spans="1:16" ht="36" customHeight="1" x14ac:dyDescent="0.35">
      <c r="A91" s="32" t="s">
        <v>196</v>
      </c>
      <c r="B91" s="374"/>
      <c r="C91" s="375"/>
      <c r="D91" s="374"/>
      <c r="E91" s="375"/>
      <c r="F91" s="374"/>
      <c r="G91" s="375"/>
      <c r="H91" s="374"/>
      <c r="I91" s="375"/>
      <c r="J91" s="1"/>
      <c r="K91" s="1"/>
      <c r="L91" s="1"/>
      <c r="M91" s="1"/>
      <c r="N91" s="1"/>
      <c r="O91" s="1"/>
      <c r="P91" s="1"/>
    </row>
    <row r="92" spans="1:16" ht="16.5" x14ac:dyDescent="0.35">
      <c r="A92" s="362" t="s">
        <v>163</v>
      </c>
      <c r="B92" s="74" t="s">
        <v>84</v>
      </c>
      <c r="C92" s="74" t="s">
        <v>86</v>
      </c>
      <c r="D92" s="74" t="s">
        <v>84</v>
      </c>
      <c r="E92" s="74" t="s">
        <v>86</v>
      </c>
      <c r="F92" s="74" t="s">
        <v>84</v>
      </c>
      <c r="G92" s="74" t="s">
        <v>86</v>
      </c>
      <c r="H92" s="74" t="s">
        <v>84</v>
      </c>
      <c r="I92" s="74" t="s">
        <v>86</v>
      </c>
      <c r="J92" s="1"/>
      <c r="K92" s="1"/>
      <c r="L92" s="1"/>
      <c r="M92" s="1"/>
      <c r="N92" s="1"/>
      <c r="O92" s="1"/>
      <c r="P92" s="1"/>
    </row>
    <row r="93" spans="1:16" ht="16.5" x14ac:dyDescent="0.35">
      <c r="A93" s="363"/>
      <c r="B93" s="34">
        <v>0.1</v>
      </c>
      <c r="C93" s="36"/>
      <c r="D93" s="34">
        <v>0.1</v>
      </c>
      <c r="E93" s="34"/>
      <c r="F93" s="34">
        <v>0.1</v>
      </c>
      <c r="G93" s="35"/>
      <c r="H93" s="34">
        <v>0.1</v>
      </c>
      <c r="I93" s="35"/>
      <c r="J93" s="1"/>
      <c r="K93" s="1"/>
      <c r="L93" s="1"/>
      <c r="M93" s="1"/>
      <c r="N93" s="1"/>
      <c r="O93" s="1"/>
      <c r="P93" s="1"/>
    </row>
    <row r="94" spans="1:16" ht="72" customHeight="1" x14ac:dyDescent="0.35">
      <c r="A94" s="32" t="s">
        <v>195</v>
      </c>
      <c r="B94" s="376"/>
      <c r="C94" s="376"/>
      <c r="D94" s="376"/>
      <c r="E94" s="376"/>
      <c r="F94" s="477"/>
      <c r="G94" s="478"/>
      <c r="H94" s="477"/>
      <c r="I94" s="478"/>
      <c r="J94" s="1"/>
      <c r="K94" s="1"/>
      <c r="L94" s="1"/>
      <c r="M94" s="1"/>
      <c r="N94" s="1"/>
      <c r="O94" s="1"/>
      <c r="P94" s="1"/>
    </row>
    <row r="95" spans="1:16" ht="36" customHeight="1" x14ac:dyDescent="0.35">
      <c r="A95" s="32" t="s">
        <v>196</v>
      </c>
      <c r="B95" s="374"/>
      <c r="C95" s="375"/>
      <c r="D95" s="374"/>
      <c r="E95" s="375"/>
      <c r="F95" s="374"/>
      <c r="G95" s="375"/>
      <c r="H95" s="374"/>
      <c r="I95" s="375"/>
      <c r="J95" s="1"/>
      <c r="K95" s="1"/>
      <c r="L95" s="1"/>
      <c r="M95" s="1"/>
      <c r="N95" s="1"/>
      <c r="O95" s="1"/>
      <c r="P95" s="1"/>
    </row>
    <row r="96" spans="1:16" ht="16.5" x14ac:dyDescent="0.35">
      <c r="A96" s="362" t="s">
        <v>164</v>
      </c>
      <c r="B96" s="74" t="s">
        <v>84</v>
      </c>
      <c r="C96" s="74" t="s">
        <v>86</v>
      </c>
      <c r="D96" s="74" t="s">
        <v>84</v>
      </c>
      <c r="E96" s="74" t="s">
        <v>86</v>
      </c>
      <c r="F96" s="74" t="s">
        <v>84</v>
      </c>
      <c r="G96" s="74" t="s">
        <v>86</v>
      </c>
      <c r="H96" s="74" t="s">
        <v>84</v>
      </c>
      <c r="I96" s="74" t="s">
        <v>86</v>
      </c>
      <c r="J96" s="1"/>
      <c r="K96" s="1"/>
      <c r="L96" s="1"/>
      <c r="M96" s="1"/>
      <c r="N96" s="1"/>
      <c r="O96" s="1"/>
      <c r="P96" s="1"/>
    </row>
    <row r="97" spans="1:16" ht="16.5" x14ac:dyDescent="0.35">
      <c r="A97" s="363"/>
      <c r="B97" s="34">
        <v>0.1</v>
      </c>
      <c r="C97" s="36"/>
      <c r="D97" s="34">
        <v>0.1</v>
      </c>
      <c r="E97" s="34"/>
      <c r="F97" s="34">
        <v>0.1</v>
      </c>
      <c r="G97" s="35"/>
      <c r="H97" s="34">
        <v>0.1</v>
      </c>
      <c r="I97" s="35"/>
      <c r="J97" s="1"/>
      <c r="K97" s="1"/>
      <c r="L97" s="1"/>
      <c r="M97" s="1"/>
      <c r="N97" s="1"/>
      <c r="O97" s="1"/>
      <c r="P97" s="1"/>
    </row>
    <row r="98" spans="1:16" ht="72" customHeight="1" x14ac:dyDescent="0.35">
      <c r="A98" s="32" t="s">
        <v>195</v>
      </c>
      <c r="B98" s="376"/>
      <c r="C98" s="376"/>
      <c r="D98" s="376"/>
      <c r="E98" s="376"/>
      <c r="F98" s="376"/>
      <c r="G98" s="376"/>
      <c r="H98" s="376"/>
      <c r="I98" s="376"/>
      <c r="J98" s="1"/>
      <c r="K98" s="1"/>
      <c r="L98" s="1"/>
      <c r="M98" s="1"/>
      <c r="N98" s="1"/>
      <c r="O98" s="1"/>
      <c r="P98" s="1"/>
    </row>
    <row r="99" spans="1:16" ht="36" customHeight="1" x14ac:dyDescent="0.35">
      <c r="A99" s="32" t="s">
        <v>196</v>
      </c>
      <c r="B99" s="374"/>
      <c r="C99" s="375"/>
      <c r="D99" s="374"/>
      <c r="E99" s="375"/>
      <c r="F99" s="374"/>
      <c r="G99" s="375"/>
      <c r="H99" s="374"/>
      <c r="I99" s="375"/>
      <c r="J99" s="1"/>
      <c r="K99" s="1"/>
      <c r="L99" s="1"/>
      <c r="M99" s="1"/>
      <c r="N99" s="1"/>
      <c r="O99" s="1"/>
      <c r="P99" s="1"/>
    </row>
    <row r="100" spans="1:16" ht="16.5" x14ac:dyDescent="0.35">
      <c r="A100" s="362" t="s">
        <v>166</v>
      </c>
      <c r="B100" s="74" t="s">
        <v>84</v>
      </c>
      <c r="C100" s="74" t="s">
        <v>86</v>
      </c>
      <c r="D100" s="74" t="s">
        <v>84</v>
      </c>
      <c r="E100" s="74" t="s">
        <v>86</v>
      </c>
      <c r="F100" s="74" t="s">
        <v>84</v>
      </c>
      <c r="G100" s="74" t="s">
        <v>86</v>
      </c>
      <c r="H100" s="74" t="s">
        <v>84</v>
      </c>
      <c r="I100" s="74" t="s">
        <v>86</v>
      </c>
      <c r="J100" s="1"/>
      <c r="K100" s="1"/>
      <c r="L100" s="1"/>
      <c r="M100" s="1"/>
      <c r="N100" s="1"/>
      <c r="O100" s="1"/>
      <c r="P100" s="1"/>
    </row>
    <row r="101" spans="1:16" ht="16.5" x14ac:dyDescent="0.35">
      <c r="A101" s="363"/>
      <c r="B101" s="34">
        <v>0.12</v>
      </c>
      <c r="C101" s="36"/>
      <c r="D101" s="34">
        <v>0.1</v>
      </c>
      <c r="E101" s="34"/>
      <c r="F101" s="34">
        <v>0.1</v>
      </c>
      <c r="G101" s="35"/>
      <c r="H101" s="34">
        <v>0.1</v>
      </c>
      <c r="I101" s="35"/>
      <c r="J101" s="1"/>
      <c r="K101" s="1"/>
      <c r="L101" s="1"/>
      <c r="M101" s="1"/>
      <c r="N101" s="1"/>
      <c r="O101" s="1"/>
      <c r="P101" s="1"/>
    </row>
    <row r="102" spans="1:16" ht="72" customHeight="1" x14ac:dyDescent="0.35">
      <c r="A102" s="32" t="s">
        <v>195</v>
      </c>
      <c r="B102" s="376"/>
      <c r="C102" s="376"/>
      <c r="D102" s="376"/>
      <c r="E102" s="376"/>
      <c r="F102" s="376"/>
      <c r="G102" s="376"/>
      <c r="H102" s="376"/>
      <c r="I102" s="376"/>
      <c r="J102" s="1"/>
      <c r="K102" s="1"/>
      <c r="L102" s="1"/>
      <c r="M102" s="1"/>
      <c r="N102" s="1"/>
      <c r="O102" s="1"/>
      <c r="P102" s="1"/>
    </row>
    <row r="103" spans="1:16" ht="36" customHeight="1" x14ac:dyDescent="0.35">
      <c r="A103" s="32" t="s">
        <v>196</v>
      </c>
      <c r="B103" s="374"/>
      <c r="C103" s="375"/>
      <c r="D103" s="374"/>
      <c r="E103" s="375"/>
      <c r="F103" s="374"/>
      <c r="G103" s="375"/>
      <c r="H103" s="374"/>
      <c r="I103" s="375"/>
      <c r="J103" s="1"/>
      <c r="K103" s="1"/>
      <c r="L103" s="1"/>
      <c r="M103" s="1"/>
      <c r="N103" s="1"/>
      <c r="O103" s="1"/>
      <c r="P103" s="1"/>
    </row>
    <row r="104" spans="1:16" ht="16.5" x14ac:dyDescent="0.35">
      <c r="A104" s="362" t="s">
        <v>167</v>
      </c>
      <c r="B104" s="74" t="s">
        <v>84</v>
      </c>
      <c r="C104" s="74" t="s">
        <v>86</v>
      </c>
      <c r="D104" s="74" t="s">
        <v>84</v>
      </c>
      <c r="E104" s="74" t="s">
        <v>86</v>
      </c>
      <c r="F104" s="74" t="s">
        <v>84</v>
      </c>
      <c r="G104" s="74" t="s">
        <v>86</v>
      </c>
      <c r="H104" s="74" t="s">
        <v>84</v>
      </c>
      <c r="I104" s="74" t="s">
        <v>86</v>
      </c>
      <c r="J104" s="1"/>
      <c r="K104" s="1"/>
      <c r="L104" s="1"/>
      <c r="M104" s="1"/>
      <c r="N104" s="1"/>
      <c r="O104" s="1"/>
      <c r="P104" s="1"/>
    </row>
    <row r="105" spans="1:16" ht="16.5" x14ac:dyDescent="0.35">
      <c r="A105" s="363"/>
      <c r="B105" s="34">
        <v>0.12</v>
      </c>
      <c r="C105" s="36"/>
      <c r="D105" s="34">
        <v>0.1</v>
      </c>
      <c r="E105" s="34"/>
      <c r="F105" s="34">
        <v>0.1</v>
      </c>
      <c r="G105" s="35"/>
      <c r="H105" s="34">
        <v>0.1</v>
      </c>
      <c r="I105" s="35"/>
      <c r="J105" s="1"/>
      <c r="K105" s="1"/>
      <c r="L105" s="1"/>
      <c r="M105" s="1"/>
      <c r="N105" s="1"/>
      <c r="O105" s="1"/>
      <c r="P105" s="1"/>
    </row>
    <row r="106" spans="1:16" ht="72" customHeight="1" x14ac:dyDescent="0.35">
      <c r="A106" s="32" t="s">
        <v>195</v>
      </c>
      <c r="B106" s="376"/>
      <c r="C106" s="376"/>
      <c r="D106" s="376"/>
      <c r="E106" s="376"/>
      <c r="F106" s="376"/>
      <c r="G106" s="376"/>
      <c r="H106" s="376"/>
      <c r="I106" s="376"/>
      <c r="J106" s="1"/>
      <c r="K106" s="1"/>
      <c r="L106" s="1"/>
      <c r="M106" s="1"/>
      <c r="N106" s="1"/>
      <c r="O106" s="1"/>
      <c r="P106" s="1"/>
    </row>
    <row r="107" spans="1:16" ht="36" customHeight="1" x14ac:dyDescent="0.35">
      <c r="A107" s="32" t="s">
        <v>196</v>
      </c>
      <c r="B107" s="374"/>
      <c r="C107" s="375"/>
      <c r="D107" s="374"/>
      <c r="E107" s="375"/>
      <c r="F107" s="374"/>
      <c r="G107" s="375"/>
      <c r="H107" s="374"/>
      <c r="I107" s="375"/>
      <c r="J107" s="1"/>
      <c r="K107" s="1"/>
      <c r="L107" s="1"/>
      <c r="M107" s="1"/>
      <c r="N107" s="1"/>
      <c r="O107" s="1"/>
      <c r="P107" s="1"/>
    </row>
    <row r="108" spans="1:16" ht="16.5" x14ac:dyDescent="0.35">
      <c r="A108" s="362" t="s">
        <v>168</v>
      </c>
      <c r="B108" s="74" t="s">
        <v>84</v>
      </c>
      <c r="C108" s="74" t="s">
        <v>86</v>
      </c>
      <c r="D108" s="74" t="s">
        <v>84</v>
      </c>
      <c r="E108" s="74" t="s">
        <v>86</v>
      </c>
      <c r="F108" s="74" t="s">
        <v>84</v>
      </c>
      <c r="G108" s="74" t="s">
        <v>86</v>
      </c>
      <c r="H108" s="74" t="s">
        <v>84</v>
      </c>
      <c r="I108" s="74" t="s">
        <v>86</v>
      </c>
      <c r="J108" s="1"/>
      <c r="K108" s="1"/>
      <c r="L108" s="1"/>
      <c r="M108" s="1"/>
      <c r="N108" s="1"/>
      <c r="O108" s="1"/>
      <c r="P108" s="1"/>
    </row>
    <row r="109" spans="1:16" ht="16.5" x14ac:dyDescent="0.35">
      <c r="A109" s="363"/>
      <c r="B109" s="34">
        <v>0.12</v>
      </c>
      <c r="C109" s="36"/>
      <c r="D109" s="34">
        <v>0.1</v>
      </c>
      <c r="E109" s="34"/>
      <c r="F109" s="34">
        <v>0.1</v>
      </c>
      <c r="G109" s="35"/>
      <c r="H109" s="34">
        <v>0.1</v>
      </c>
      <c r="I109" s="35"/>
      <c r="J109" s="1"/>
      <c r="K109" s="1"/>
      <c r="L109" s="1"/>
      <c r="M109" s="1"/>
      <c r="N109" s="1"/>
      <c r="O109" s="1"/>
      <c r="P109" s="1"/>
    </row>
    <row r="110" spans="1:16" ht="72" customHeight="1" x14ac:dyDescent="0.35">
      <c r="A110" s="32" t="s">
        <v>195</v>
      </c>
      <c r="B110" s="376"/>
      <c r="C110" s="376"/>
      <c r="D110" s="376"/>
      <c r="E110" s="376"/>
      <c r="F110" s="376"/>
      <c r="G110" s="376"/>
      <c r="H110" s="376"/>
      <c r="I110" s="376"/>
      <c r="J110" s="1"/>
      <c r="K110" s="1"/>
      <c r="L110" s="1"/>
      <c r="M110" s="1"/>
      <c r="N110" s="1"/>
      <c r="O110" s="1"/>
      <c r="P110" s="1"/>
    </row>
    <row r="111" spans="1:16" ht="36" customHeight="1" x14ac:dyDescent="0.35">
      <c r="A111" s="32" t="s">
        <v>196</v>
      </c>
      <c r="B111" s="374"/>
      <c r="C111" s="375"/>
      <c r="D111" s="374"/>
      <c r="E111" s="375"/>
      <c r="F111" s="374"/>
      <c r="G111" s="375"/>
      <c r="H111" s="374"/>
      <c r="I111" s="375"/>
      <c r="J111" s="1"/>
      <c r="K111" s="1"/>
      <c r="L111" s="1"/>
      <c r="M111" s="1"/>
      <c r="N111" s="1"/>
      <c r="O111" s="1"/>
      <c r="P111" s="1"/>
    </row>
    <row r="112" spans="1:16" ht="16.5" x14ac:dyDescent="0.35">
      <c r="A112" s="362" t="s">
        <v>169</v>
      </c>
      <c r="B112" s="74" t="s">
        <v>84</v>
      </c>
      <c r="C112" s="74" t="s">
        <v>86</v>
      </c>
      <c r="D112" s="74" t="s">
        <v>84</v>
      </c>
      <c r="E112" s="74" t="s">
        <v>86</v>
      </c>
      <c r="F112" s="74" t="s">
        <v>84</v>
      </c>
      <c r="G112" s="74" t="s">
        <v>86</v>
      </c>
      <c r="H112" s="74" t="s">
        <v>84</v>
      </c>
      <c r="I112" s="74" t="s">
        <v>86</v>
      </c>
      <c r="J112" s="1"/>
      <c r="K112" s="1"/>
      <c r="L112" s="1"/>
      <c r="M112" s="1"/>
      <c r="N112" s="1"/>
      <c r="O112" s="1"/>
      <c r="P112" s="1"/>
    </row>
    <row r="113" spans="1:16" ht="16.5" x14ac:dyDescent="0.35">
      <c r="A113" s="363"/>
      <c r="B113" s="34">
        <v>0.08</v>
      </c>
      <c r="C113" s="109"/>
      <c r="D113" s="34">
        <v>0.1</v>
      </c>
      <c r="E113" s="109"/>
      <c r="F113" s="34">
        <v>0.06</v>
      </c>
      <c r="G113" s="110"/>
      <c r="H113" s="34">
        <v>0.06</v>
      </c>
      <c r="I113" s="110"/>
      <c r="J113" s="1"/>
      <c r="K113" s="1"/>
      <c r="L113" s="1"/>
      <c r="M113" s="1"/>
      <c r="N113" s="1"/>
      <c r="O113" s="1"/>
      <c r="P113" s="1"/>
    </row>
    <row r="114" spans="1:16" ht="49.5" x14ac:dyDescent="0.35">
      <c r="A114" s="32" t="s">
        <v>195</v>
      </c>
      <c r="B114" s="439"/>
      <c r="C114" s="439"/>
      <c r="D114" s="439"/>
      <c r="E114" s="439"/>
      <c r="F114" s="439"/>
      <c r="G114" s="439"/>
      <c r="H114" s="439"/>
      <c r="I114" s="439"/>
      <c r="J114" s="1"/>
      <c r="K114" s="1"/>
      <c r="L114" s="1"/>
      <c r="M114" s="1"/>
      <c r="N114" s="1"/>
      <c r="O114" s="1"/>
      <c r="P114" s="1"/>
    </row>
    <row r="115" spans="1:16" ht="16.5" x14ac:dyDescent="0.35">
      <c r="A115" s="32" t="s">
        <v>196</v>
      </c>
      <c r="B115" s="374"/>
      <c r="C115" s="375"/>
      <c r="D115" s="374"/>
      <c r="E115" s="375"/>
      <c r="F115" s="374"/>
      <c r="G115" s="375"/>
      <c r="H115" s="374"/>
      <c r="I115" s="375"/>
      <c r="J115" s="1"/>
      <c r="K115" s="1"/>
      <c r="L115" s="1"/>
      <c r="M115" s="1"/>
      <c r="N115" s="1"/>
      <c r="O115" s="1"/>
      <c r="P115" s="1"/>
    </row>
    <row r="116" spans="1:16" ht="16.5" x14ac:dyDescent="0.35">
      <c r="A116" s="33" t="s">
        <v>197</v>
      </c>
      <c r="B116" s="37">
        <f t="shared" ref="B116:I116" si="1">(B69+B73+B77+B81+B85+B89+B93+B97+B101+B105+B109+B113)</f>
        <v>0.99999999999999989</v>
      </c>
      <c r="C116" s="37">
        <f t="shared" si="1"/>
        <v>0.26</v>
      </c>
      <c r="D116" s="37">
        <f t="shared" si="1"/>
        <v>0.99999999999999989</v>
      </c>
      <c r="E116" s="37">
        <f t="shared" si="1"/>
        <v>0.30000000000000004</v>
      </c>
      <c r="F116" s="37">
        <f t="shared" si="1"/>
        <v>1</v>
      </c>
      <c r="G116" s="37">
        <f t="shared" si="1"/>
        <v>0.34</v>
      </c>
      <c r="H116" s="37">
        <f t="shared" si="1"/>
        <v>1</v>
      </c>
      <c r="I116" s="37">
        <f t="shared" si="1"/>
        <v>0.34</v>
      </c>
      <c r="J116" s="1"/>
      <c r="K116" s="1"/>
      <c r="L116" s="1"/>
      <c r="M116" s="1"/>
      <c r="N116" s="1"/>
      <c r="O116" s="1"/>
      <c r="P116" s="1"/>
    </row>
    <row r="117" spans="1:16" x14ac:dyDescent="0.35">
      <c r="A117" s="1"/>
      <c r="B117" s="1"/>
      <c r="C117" s="1"/>
      <c r="D117" s="1"/>
      <c r="E117" s="1"/>
      <c r="F117" s="1"/>
      <c r="G117" s="1"/>
      <c r="H117" s="1"/>
      <c r="I117" s="1"/>
      <c r="J117" s="1"/>
      <c r="K117" s="1"/>
      <c r="L117" s="1"/>
      <c r="M117" s="1"/>
      <c r="N117" s="1"/>
      <c r="O117" s="1"/>
      <c r="P117" s="1"/>
    </row>
    <row r="118" spans="1:16" x14ac:dyDescent="0.35">
      <c r="A118" s="1"/>
      <c r="B118" s="1"/>
      <c r="C118" s="1"/>
      <c r="D118" s="1"/>
      <c r="E118" s="1"/>
      <c r="F118" s="1"/>
      <c r="G118" s="1"/>
      <c r="H118" s="1"/>
      <c r="I118" s="1"/>
      <c r="J118" s="1"/>
      <c r="K118" s="1"/>
      <c r="L118" s="1"/>
      <c r="M118" s="1"/>
      <c r="N118" s="1"/>
      <c r="O118" s="1"/>
      <c r="P118" s="1"/>
    </row>
    <row r="119" spans="1:16" x14ac:dyDescent="0.35">
      <c r="A119" s="1"/>
      <c r="B119" s="1"/>
      <c r="C119" s="1"/>
      <c r="D119" s="1"/>
      <c r="E119" s="1"/>
      <c r="F119" s="1"/>
      <c r="G119" s="1"/>
      <c r="H119" s="1"/>
      <c r="I119" s="1"/>
      <c r="J119" s="1"/>
      <c r="K119" s="1"/>
      <c r="L119" s="1"/>
      <c r="M119" s="1"/>
      <c r="N119" s="1"/>
      <c r="O119" s="1"/>
      <c r="P119" s="1"/>
    </row>
    <row r="120" spans="1:16" x14ac:dyDescent="0.35">
      <c r="A120" s="1"/>
      <c r="B120" s="1"/>
      <c r="C120" s="1"/>
      <c r="D120" s="1"/>
      <c r="E120" s="1"/>
      <c r="F120" s="1"/>
      <c r="G120" s="1"/>
      <c r="H120" s="1"/>
      <c r="I120" s="1"/>
      <c r="J120" s="1"/>
      <c r="K120" s="1"/>
      <c r="L120" s="1"/>
      <c r="M120" s="1"/>
      <c r="N120" s="1"/>
      <c r="O120" s="1"/>
      <c r="P120" s="1"/>
    </row>
  </sheetData>
  <mergeCells count="211">
    <mergeCell ref="A112:A113"/>
    <mergeCell ref="B114:C114"/>
    <mergeCell ref="D114:E114"/>
    <mergeCell ref="F114:G114"/>
    <mergeCell ref="H114:I114"/>
    <mergeCell ref="B115:C115"/>
    <mergeCell ref="D115:E115"/>
    <mergeCell ref="F115:G115"/>
    <mergeCell ref="H115:I115"/>
    <mergeCell ref="A108:A109"/>
    <mergeCell ref="B110:C110"/>
    <mergeCell ref="D110:E110"/>
    <mergeCell ref="F110:G110"/>
    <mergeCell ref="H110:I110"/>
    <mergeCell ref="B111:C111"/>
    <mergeCell ref="D111:E111"/>
    <mergeCell ref="F111:G111"/>
    <mergeCell ref="H111:I111"/>
    <mergeCell ref="A104:A105"/>
    <mergeCell ref="B106:C106"/>
    <mergeCell ref="D106:E106"/>
    <mergeCell ref="F106:G106"/>
    <mergeCell ref="H106:I106"/>
    <mergeCell ref="B107:C107"/>
    <mergeCell ref="D107:E107"/>
    <mergeCell ref="F107:G107"/>
    <mergeCell ref="H107:I107"/>
    <mergeCell ref="A100:A101"/>
    <mergeCell ref="B102:C102"/>
    <mergeCell ref="D102:E102"/>
    <mergeCell ref="F102:G102"/>
    <mergeCell ref="H102:I102"/>
    <mergeCell ref="B103:C103"/>
    <mergeCell ref="D103:E103"/>
    <mergeCell ref="F103:G103"/>
    <mergeCell ref="H103:I103"/>
    <mergeCell ref="A96:A97"/>
    <mergeCell ref="B98:C98"/>
    <mergeCell ref="D98:E98"/>
    <mergeCell ref="F98:G98"/>
    <mergeCell ref="H98:I98"/>
    <mergeCell ref="B99:C99"/>
    <mergeCell ref="D99:E99"/>
    <mergeCell ref="F99:G99"/>
    <mergeCell ref="H99:I99"/>
    <mergeCell ref="A92:A93"/>
    <mergeCell ref="B94:C94"/>
    <mergeCell ref="D94:E94"/>
    <mergeCell ref="F94:G94"/>
    <mergeCell ref="H94:I94"/>
    <mergeCell ref="B95:C95"/>
    <mergeCell ref="D95:E95"/>
    <mergeCell ref="F95:G95"/>
    <mergeCell ref="H95:I95"/>
    <mergeCell ref="A88:A89"/>
    <mergeCell ref="B90:C90"/>
    <mergeCell ref="D90:E90"/>
    <mergeCell ref="F90:G90"/>
    <mergeCell ref="H90:I90"/>
    <mergeCell ref="B91:C91"/>
    <mergeCell ref="D91:E91"/>
    <mergeCell ref="F91:G91"/>
    <mergeCell ref="H91:I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dataValidations count="1">
    <dataValidation type="list" allowBlank="1" showInputMessage="1" showErrorMessage="1" sqref="H35:I36" xr:uid="{9A5AB61C-5384-ED48-AAB6-2C0E75881FF4}">
      <formula1>#REF!</formula1>
    </dataValidation>
  </dataValidations>
  <hyperlinks>
    <hyperlink ref="F71" r:id="rId1" xr:uid="{83CC17EC-28B9-4A47-A45F-E9536BB66DAC}"/>
    <hyperlink ref="H71" r:id="rId2" xr:uid="{F32E79AB-B856-F04D-ADA6-AD47A04BE318}"/>
    <hyperlink ref="B75" r:id="rId3" xr:uid="{0308F3B2-96E2-CF4E-81EF-01AFD94ECF78}"/>
    <hyperlink ref="D75" r:id="rId4" xr:uid="{F04FBCE9-A589-2944-BD87-223B9661BFED}"/>
    <hyperlink ref="F75" r:id="rId5" xr:uid="{8C922C86-76F4-8D4B-A137-A6E284A357C5}"/>
    <hyperlink ref="H75" r:id="rId6" xr:uid="{1023B160-27A7-024F-965A-FA1E841C845A}"/>
    <hyperlink ref="D79" r:id="rId7" xr:uid="{38129B81-7CA4-264D-A375-D1192049B131}"/>
    <hyperlink ref="B79" r:id="rId8" xr:uid="{A661EEB3-A170-B343-A4A0-0BFEC07649DA}"/>
    <hyperlink ref="F79" r:id="rId9" xr:uid="{F1BFB12A-575A-B848-96E1-C3D4047CC846}"/>
    <hyperlink ref="H79" r:id="rId10" xr:uid="{93919E71-0303-014E-B490-5D8EF6F8FC64}"/>
    <hyperlink ref="F83" r:id="rId11" xr:uid="{06D32A02-41C7-D74C-B82E-E94C30BEBAE6}"/>
    <hyperlink ref="H83" r:id="rId12" xr:uid="{7C6B3CF2-8382-9142-976F-71FFA9038955}"/>
    <hyperlink ref="B83" r:id="rId13" xr:uid="{3FD49FD6-218A-294A-8CFE-BB290F463CDA}"/>
    <hyperlink ref="D83" r:id="rId14" xr:uid="{8525B569-5B1C-9D43-A854-412BC46F06F5}"/>
    <hyperlink ref="B87" r:id="rId15" xr:uid="{0E14A0B8-5E86-8E42-B953-6B5237151AE6}"/>
    <hyperlink ref="D87" r:id="rId16" xr:uid="{470905C9-206C-6948-8B30-6F7B62C488E3}"/>
    <hyperlink ref="F87" r:id="rId17" xr:uid="{610B84F5-9602-7C47-878C-038BC1A874CF}"/>
    <hyperlink ref="H87" r:id="rId18" xr:uid="{8B8679C3-A76E-9E45-8F68-D6344DFB66C1}"/>
  </hyperlinks>
  <pageMargins left="0.7" right="0.7" top="0.75" bottom="0.75" header="0.3" footer="0.3"/>
  <drawing r:id="rId19"/>
  <legacyDrawing r:id="rId2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Y64"/>
  <sheetViews>
    <sheetView showGridLines="0" topLeftCell="E36" zoomScale="55" zoomScaleNormal="55" workbookViewId="0">
      <selection activeCell="J37" sqref="J37"/>
    </sheetView>
  </sheetViews>
  <sheetFormatPr baseColWidth="10" defaultColWidth="10.81640625" defaultRowHeight="14" x14ac:dyDescent="0.35"/>
  <cols>
    <col min="1" max="1" width="42.453125" style="1" customWidth="1"/>
    <col min="2" max="2" width="35.6328125" style="1" customWidth="1"/>
    <col min="3" max="3" width="45" style="1" customWidth="1"/>
    <col min="4" max="4" width="123.453125" style="1" customWidth="1"/>
    <col min="5" max="5" width="95.6328125" style="1" customWidth="1"/>
    <col min="6" max="6" width="106.453125" style="1" customWidth="1"/>
    <col min="7" max="7" width="79.453125" style="1" customWidth="1"/>
    <col min="8" max="8" width="35.6328125" style="1" customWidth="1"/>
    <col min="9" max="9" width="41.6328125" style="1" customWidth="1"/>
    <col min="10" max="13" width="35.6328125" style="1" customWidth="1"/>
    <col min="14" max="21" width="18.1796875" style="1" customWidth="1"/>
    <col min="22" max="22" width="22.6328125" style="1" customWidth="1"/>
    <col min="23" max="23" width="19" style="1" customWidth="1"/>
    <col min="24" max="24" width="19.453125" style="1" customWidth="1"/>
    <col min="25" max="25" width="20.453125" style="1" customWidth="1"/>
    <col min="26" max="26" width="22.81640625" style="1" customWidth="1"/>
    <col min="27" max="27" width="18.453125" style="1" bestFit="1" customWidth="1"/>
    <col min="28" max="28" width="8.453125" style="1" customWidth="1"/>
    <col min="29" max="29" width="18.453125" style="1" bestFit="1" customWidth="1"/>
    <col min="30" max="30" width="5.6328125" style="1" customWidth="1"/>
    <col min="31" max="31" width="18.453125" style="1" bestFit="1" customWidth="1"/>
    <col min="32" max="32" width="4.6328125" style="1" customWidth="1"/>
    <col min="33" max="33" width="23" style="1" bestFit="1" customWidth="1"/>
    <col min="34" max="34" width="10.81640625" style="1"/>
    <col min="35" max="35" width="18.453125" style="1" bestFit="1" customWidth="1"/>
    <col min="36" max="36" width="16.1796875" style="1" customWidth="1"/>
    <col min="37" max="16384" width="10.81640625" style="1"/>
  </cols>
  <sheetData>
    <row r="1" spans="1:25" ht="24" customHeight="1" thickBot="1" x14ac:dyDescent="0.4">
      <c r="A1" s="283"/>
      <c r="B1" s="286" t="s">
        <v>150</v>
      </c>
      <c r="C1" s="287"/>
      <c r="D1" s="287"/>
      <c r="E1" s="287"/>
      <c r="F1" s="287"/>
      <c r="G1" s="287"/>
      <c r="H1" s="288"/>
      <c r="I1" s="40" t="s">
        <v>198</v>
      </c>
      <c r="J1" s="277" t="s">
        <v>234</v>
      </c>
      <c r="K1" s="278"/>
      <c r="L1" s="279"/>
      <c r="M1" s="71"/>
    </row>
    <row r="2" spans="1:25" ht="24" customHeight="1" thickBot="1" x14ac:dyDescent="0.4">
      <c r="A2" s="284"/>
      <c r="B2" s="280" t="s">
        <v>151</v>
      </c>
      <c r="C2" s="281"/>
      <c r="D2" s="281"/>
      <c r="E2" s="281"/>
      <c r="F2" s="281"/>
      <c r="G2" s="281"/>
      <c r="H2" s="282"/>
      <c r="I2" s="40" t="s">
        <v>199</v>
      </c>
      <c r="J2" s="277" t="s">
        <v>235</v>
      </c>
      <c r="K2" s="278"/>
      <c r="L2" s="279"/>
      <c r="M2" s="71"/>
    </row>
    <row r="3" spans="1:25" ht="24" customHeight="1" thickBot="1" x14ac:dyDescent="0.4">
      <c r="A3" s="284"/>
      <c r="B3" s="280" t="s">
        <v>0</v>
      </c>
      <c r="C3" s="281"/>
      <c r="D3" s="281"/>
      <c r="E3" s="281"/>
      <c r="F3" s="281"/>
      <c r="G3" s="281"/>
      <c r="H3" s="282"/>
      <c r="I3" s="40" t="s">
        <v>200</v>
      </c>
      <c r="J3" s="277" t="s">
        <v>236</v>
      </c>
      <c r="K3" s="278"/>
      <c r="L3" s="279"/>
      <c r="M3" s="71"/>
    </row>
    <row r="4" spans="1:25" ht="24" customHeight="1" thickBot="1" x14ac:dyDescent="0.4">
      <c r="A4" s="285"/>
      <c r="B4" s="289" t="s">
        <v>201</v>
      </c>
      <c r="C4" s="290"/>
      <c r="D4" s="290"/>
      <c r="E4" s="290"/>
      <c r="F4" s="290"/>
      <c r="G4" s="290"/>
      <c r="H4" s="291"/>
      <c r="I4" s="40" t="s">
        <v>153</v>
      </c>
      <c r="J4" s="277" t="s">
        <v>238</v>
      </c>
      <c r="K4" s="278"/>
      <c r="L4" s="279"/>
      <c r="M4" s="71"/>
    </row>
    <row r="6" spans="1:25" ht="15" customHeight="1" thickBot="1" x14ac:dyDescent="0.4">
      <c r="A6" s="4"/>
      <c r="B6" s="5"/>
      <c r="C6" s="5"/>
      <c r="D6" s="7"/>
      <c r="E6" s="6"/>
      <c r="F6" s="6"/>
      <c r="G6" s="130"/>
      <c r="H6" s="130"/>
      <c r="I6" s="8"/>
      <c r="J6" s="8"/>
      <c r="K6" s="5"/>
      <c r="L6" s="5"/>
      <c r="M6" s="5"/>
      <c r="N6" s="5"/>
      <c r="O6" s="5"/>
      <c r="P6" s="5"/>
      <c r="Q6" s="5"/>
      <c r="R6" s="5"/>
      <c r="S6" s="5"/>
      <c r="T6" s="9"/>
      <c r="U6" s="5"/>
      <c r="V6" s="5"/>
      <c r="X6" s="10"/>
      <c r="Y6" s="11"/>
    </row>
    <row r="7" spans="1:25" ht="15" customHeight="1" x14ac:dyDescent="0.35">
      <c r="A7" s="292" t="s">
        <v>4</v>
      </c>
      <c r="B7" s="295" t="s">
        <v>241</v>
      </c>
      <c r="C7" s="296"/>
      <c r="D7" s="296"/>
      <c r="E7" s="296"/>
      <c r="F7" s="296"/>
      <c r="G7" s="296"/>
      <c r="H7" s="297"/>
      <c r="I7" s="292" t="s">
        <v>155</v>
      </c>
      <c r="J7" s="304">
        <v>2024110010311</v>
      </c>
      <c r="K7" s="5"/>
      <c r="L7" s="5"/>
      <c r="M7" s="5"/>
      <c r="N7" s="5"/>
      <c r="O7" s="5"/>
      <c r="P7" s="5"/>
      <c r="Q7" s="5"/>
      <c r="R7" s="5"/>
      <c r="S7" s="5"/>
      <c r="T7" s="5"/>
      <c r="U7" s="5"/>
      <c r="V7" s="5"/>
      <c r="W7" s="5"/>
      <c r="X7" s="5"/>
      <c r="Y7" s="5"/>
    </row>
    <row r="8" spans="1:25" ht="15" customHeight="1" x14ac:dyDescent="0.35">
      <c r="A8" s="293"/>
      <c r="B8" s="298"/>
      <c r="C8" s="299"/>
      <c r="D8" s="299"/>
      <c r="E8" s="299"/>
      <c r="F8" s="299"/>
      <c r="G8" s="299"/>
      <c r="H8" s="300"/>
      <c r="I8" s="293"/>
      <c r="J8" s="305"/>
      <c r="K8" s="5"/>
      <c r="L8" s="5"/>
      <c r="M8" s="5"/>
      <c r="N8" s="5"/>
      <c r="O8" s="5"/>
      <c r="P8" s="5"/>
      <c r="Q8" s="5"/>
      <c r="R8" s="5"/>
      <c r="S8" s="5"/>
      <c r="T8" s="5"/>
      <c r="U8" s="5"/>
      <c r="V8" s="5"/>
      <c r="W8" s="5"/>
      <c r="X8" s="5"/>
      <c r="Y8" s="5"/>
    </row>
    <row r="9" spans="1:25" ht="15" customHeight="1" x14ac:dyDescent="0.35">
      <c r="A9" s="293"/>
      <c r="B9" s="298"/>
      <c r="C9" s="299"/>
      <c r="D9" s="299"/>
      <c r="E9" s="299"/>
      <c r="F9" s="299"/>
      <c r="G9" s="299"/>
      <c r="H9" s="300"/>
      <c r="I9" s="293"/>
      <c r="J9" s="305"/>
      <c r="K9" s="5"/>
      <c r="L9" s="5"/>
      <c r="M9" s="5"/>
      <c r="N9" s="5"/>
      <c r="O9" s="5"/>
      <c r="P9" s="5"/>
      <c r="Q9" s="5"/>
      <c r="R9" s="5"/>
      <c r="S9" s="5"/>
      <c r="T9" s="5"/>
      <c r="U9" s="5"/>
      <c r="V9" s="5"/>
      <c r="W9" s="5"/>
      <c r="X9" s="5"/>
      <c r="Y9" s="5"/>
    </row>
    <row r="10" spans="1:25" ht="15" customHeight="1" thickBot="1" x14ac:dyDescent="0.4">
      <c r="A10" s="294"/>
      <c r="B10" s="301"/>
      <c r="C10" s="302"/>
      <c r="D10" s="302"/>
      <c r="E10" s="302"/>
      <c r="F10" s="302"/>
      <c r="G10" s="302"/>
      <c r="H10" s="303"/>
      <c r="I10" s="294"/>
      <c r="J10" s="306"/>
      <c r="K10" s="5"/>
      <c r="L10" s="5"/>
      <c r="M10" s="5"/>
      <c r="N10" s="5"/>
      <c r="O10" s="5"/>
      <c r="P10" s="5"/>
      <c r="Q10" s="5"/>
      <c r="R10" s="5"/>
      <c r="S10" s="5"/>
      <c r="T10" s="5"/>
      <c r="U10" s="5"/>
      <c r="V10" s="5"/>
      <c r="W10" s="5"/>
      <c r="X10" s="5"/>
      <c r="Y10" s="5"/>
    </row>
    <row r="11" spans="1:25" ht="9" customHeight="1" thickBot="1" x14ac:dyDescent="0.4">
      <c r="A11" s="12"/>
      <c r="B11" s="65"/>
      <c r="C11" s="5"/>
      <c r="D11" s="5"/>
      <c r="E11" s="5"/>
      <c r="F11" s="5"/>
      <c r="G11" s="5"/>
      <c r="H11" s="5"/>
      <c r="I11" s="5"/>
      <c r="J11" s="5"/>
      <c r="K11" s="5"/>
      <c r="L11" s="5"/>
      <c r="M11" s="5"/>
      <c r="N11" s="5"/>
      <c r="O11" s="5"/>
      <c r="P11" s="5"/>
      <c r="Q11" s="5"/>
      <c r="R11" s="5"/>
      <c r="S11" s="5"/>
      <c r="T11" s="5"/>
      <c r="U11" s="5"/>
      <c r="V11" s="5"/>
      <c r="W11" s="5"/>
      <c r="X11" s="5"/>
      <c r="Y11" s="5"/>
    </row>
    <row r="12" spans="1:25" s="66" customFormat="1" ht="21.75" customHeight="1" thickBot="1" x14ac:dyDescent="0.35">
      <c r="A12" s="307" t="s">
        <v>6</v>
      </c>
      <c r="B12" s="91" t="s">
        <v>156</v>
      </c>
      <c r="C12" s="227"/>
      <c r="D12" s="91" t="s">
        <v>157</v>
      </c>
      <c r="E12" s="227"/>
      <c r="F12" s="91" t="s">
        <v>158</v>
      </c>
      <c r="G12" s="105"/>
      <c r="H12" s="91" t="s">
        <v>159</v>
      </c>
      <c r="I12" s="106"/>
    </row>
    <row r="13" spans="1:25" s="66" customFormat="1" ht="21.75" customHeight="1" thickBot="1" x14ac:dyDescent="0.35">
      <c r="A13" s="307"/>
      <c r="B13" s="92" t="s">
        <v>161</v>
      </c>
      <c r="C13" s="73" t="s">
        <v>261</v>
      </c>
      <c r="D13" s="91" t="s">
        <v>162</v>
      </c>
      <c r="E13" s="41"/>
      <c r="F13" s="91" t="s">
        <v>163</v>
      </c>
      <c r="G13" s="41"/>
      <c r="H13" s="91" t="s">
        <v>164</v>
      </c>
      <c r="I13" s="106"/>
    </row>
    <row r="14" spans="1:25" s="66" customFormat="1" ht="21.75" customHeight="1" thickBot="1" x14ac:dyDescent="0.35">
      <c r="A14" s="307"/>
      <c r="B14" s="91" t="s">
        <v>166</v>
      </c>
      <c r="C14" s="105"/>
      <c r="D14" s="91" t="s">
        <v>167</v>
      </c>
      <c r="E14" s="41"/>
      <c r="F14" s="91" t="s">
        <v>168</v>
      </c>
      <c r="G14" s="41"/>
      <c r="H14" s="91" t="s">
        <v>169</v>
      </c>
      <c r="I14" s="106"/>
    </row>
    <row r="15" spans="1:25" s="66" customFormat="1" ht="21.75" customHeight="1" thickBot="1" x14ac:dyDescent="0.4">
      <c r="A15" s="1"/>
      <c r="B15" s="1"/>
      <c r="C15" s="1"/>
      <c r="D15" s="1"/>
      <c r="E15" s="1"/>
      <c r="F15" s="1"/>
      <c r="G15" s="1"/>
      <c r="H15" s="1"/>
      <c r="I15" s="1"/>
      <c r="J15" s="1"/>
      <c r="K15" s="1"/>
      <c r="L15" s="75"/>
      <c r="M15" s="76"/>
      <c r="N15" s="76"/>
      <c r="O15" s="76"/>
    </row>
    <row r="16" spans="1:25" s="66" customFormat="1" ht="21.75" customHeight="1" thickBot="1" x14ac:dyDescent="0.4">
      <c r="A16" s="312" t="s">
        <v>8</v>
      </c>
      <c r="B16" s="312"/>
      <c r="C16" s="102" t="s">
        <v>160</v>
      </c>
      <c r="D16" s="313"/>
      <c r="E16" s="313"/>
      <c r="F16" s="313"/>
      <c r="G16" s="1"/>
      <c r="H16" s="1"/>
      <c r="I16" s="1"/>
      <c r="J16" s="1"/>
      <c r="K16" s="1"/>
      <c r="L16" s="75"/>
      <c r="M16" s="76"/>
      <c r="N16" s="76"/>
      <c r="O16" s="76"/>
    </row>
    <row r="17" spans="1:15" s="66" customFormat="1" ht="21.75" customHeight="1" thickBot="1" x14ac:dyDescent="0.4">
      <c r="A17" s="312"/>
      <c r="B17" s="312"/>
      <c r="C17" s="102" t="s">
        <v>165</v>
      </c>
      <c r="D17" s="313"/>
      <c r="E17" s="313"/>
      <c r="F17" s="313"/>
      <c r="G17" s="1"/>
      <c r="H17" s="1"/>
      <c r="I17" s="1"/>
      <c r="J17" s="1"/>
      <c r="K17" s="1"/>
      <c r="L17" s="75"/>
      <c r="M17" s="76"/>
      <c r="N17" s="76"/>
      <c r="O17" s="76"/>
    </row>
    <row r="18" spans="1:15" s="66" customFormat="1" ht="21.75" customHeight="1" thickBot="1" x14ac:dyDescent="0.4">
      <c r="A18" s="312"/>
      <c r="B18" s="312"/>
      <c r="C18" s="102" t="s">
        <v>170</v>
      </c>
      <c r="D18" s="313" t="s">
        <v>261</v>
      </c>
      <c r="E18" s="313"/>
      <c r="F18" s="313"/>
      <c r="G18" s="1"/>
      <c r="H18" s="1"/>
      <c r="I18" s="1"/>
      <c r="J18" s="1"/>
      <c r="K18" s="1"/>
      <c r="L18" s="75"/>
      <c r="M18" s="76"/>
      <c r="N18" s="76"/>
      <c r="O18" s="76"/>
    </row>
    <row r="19" spans="1:15" s="66" customFormat="1" ht="21.75" customHeight="1" x14ac:dyDescent="0.35">
      <c r="A19" s="1"/>
      <c r="B19" s="1"/>
      <c r="C19" s="1"/>
      <c r="D19" s="1"/>
      <c r="E19" s="1"/>
      <c r="F19" s="1"/>
      <c r="G19" s="1"/>
      <c r="H19" s="1"/>
      <c r="I19" s="1"/>
      <c r="J19" s="1"/>
      <c r="K19" s="1"/>
      <c r="L19" s="75"/>
      <c r="M19" s="76"/>
      <c r="N19" s="76"/>
      <c r="O19" s="76"/>
    </row>
    <row r="20" spans="1:15" s="21" customFormat="1" ht="16.5" customHeight="1" x14ac:dyDescent="0.3"/>
    <row r="21" spans="1:15" ht="5.25" customHeight="1" thickBot="1" x14ac:dyDescent="0.4"/>
    <row r="22" spans="1:15" ht="48" customHeight="1" thickBot="1" x14ac:dyDescent="0.4">
      <c r="A22" s="308" t="s">
        <v>202</v>
      </c>
      <c r="B22" s="308"/>
      <c r="C22" s="308"/>
      <c r="D22" s="308"/>
      <c r="E22" s="308"/>
      <c r="F22" s="308"/>
      <c r="G22" s="308"/>
      <c r="H22" s="308"/>
      <c r="I22" s="308"/>
      <c r="J22" s="308"/>
    </row>
    <row r="23" spans="1:15" ht="70" customHeight="1" thickBot="1" x14ac:dyDescent="0.4">
      <c r="A23" s="93" t="s">
        <v>21</v>
      </c>
      <c r="B23" s="309" t="s">
        <v>273</v>
      </c>
      <c r="C23" s="310"/>
      <c r="D23" s="311"/>
      <c r="E23" s="94" t="s">
        <v>71</v>
      </c>
      <c r="F23" s="95" t="s">
        <v>254</v>
      </c>
      <c r="G23" s="94" t="s">
        <v>73</v>
      </c>
      <c r="H23" s="309" t="s">
        <v>255</v>
      </c>
      <c r="I23" s="310"/>
      <c r="J23" s="311"/>
    </row>
    <row r="24" spans="1:15" ht="50.25" customHeight="1" thickBot="1" x14ac:dyDescent="0.4">
      <c r="A24" s="85" t="s">
        <v>75</v>
      </c>
      <c r="B24" s="309" t="s">
        <v>263</v>
      </c>
      <c r="C24" s="310"/>
      <c r="D24" s="310"/>
      <c r="E24" s="310"/>
      <c r="F24" s="310"/>
      <c r="G24" s="310"/>
      <c r="H24" s="310"/>
      <c r="I24" s="310"/>
      <c r="J24" s="311"/>
    </row>
    <row r="25" spans="1:15" ht="50.25" customHeight="1" thickBot="1" x14ac:dyDescent="0.4">
      <c r="A25" s="314" t="s">
        <v>77</v>
      </c>
      <c r="B25" s="96">
        <v>2024</v>
      </c>
      <c r="C25" s="97">
        <v>2025</v>
      </c>
      <c r="D25" s="97">
        <v>2026</v>
      </c>
      <c r="E25" s="97">
        <v>2027</v>
      </c>
      <c r="F25" s="98" t="s">
        <v>203</v>
      </c>
      <c r="G25" s="99" t="s">
        <v>79</v>
      </c>
      <c r="H25" s="316" t="s">
        <v>81</v>
      </c>
      <c r="I25" s="317"/>
      <c r="J25" s="318"/>
    </row>
    <row r="26" spans="1:15" ht="50.25" customHeight="1" thickBot="1" x14ac:dyDescent="0.4">
      <c r="A26" s="315"/>
      <c r="B26" s="189">
        <v>2.5000000000000001E-2</v>
      </c>
      <c r="C26" s="190">
        <v>7.4999999999999997E-2</v>
      </c>
      <c r="D26" s="220">
        <v>8.7499999999999994E-2</v>
      </c>
      <c r="E26" s="190">
        <v>6.25E-2</v>
      </c>
      <c r="F26" s="191">
        <f>SUM(B26:E26)</f>
        <v>0.25</v>
      </c>
      <c r="G26" s="192">
        <v>0.1</v>
      </c>
      <c r="H26" s="322" t="s">
        <v>291</v>
      </c>
      <c r="I26" s="323"/>
      <c r="J26" s="324"/>
    </row>
    <row r="27" spans="1:15" ht="52.5" customHeight="1" thickBot="1" x14ac:dyDescent="0.4">
      <c r="A27" s="85"/>
      <c r="B27" s="319" t="s">
        <v>83</v>
      </c>
      <c r="C27" s="320"/>
      <c r="D27" s="320"/>
      <c r="E27" s="320"/>
      <c r="F27" s="320"/>
      <c r="G27" s="320"/>
      <c r="H27" s="320"/>
      <c r="I27" s="320"/>
      <c r="J27" s="321"/>
    </row>
    <row r="28" spans="1:15" s="25" customFormat="1" ht="56.25" customHeight="1" x14ac:dyDescent="0.35">
      <c r="A28" s="325" t="s">
        <v>181</v>
      </c>
      <c r="B28" s="203" t="s">
        <v>182</v>
      </c>
      <c r="C28" s="203" t="s">
        <v>86</v>
      </c>
      <c r="D28" s="327" t="s">
        <v>88</v>
      </c>
      <c r="E28" s="327"/>
      <c r="F28" s="327" t="s">
        <v>90</v>
      </c>
      <c r="G28" s="327"/>
      <c r="H28" s="203" t="s">
        <v>92</v>
      </c>
      <c r="I28" s="203" t="s">
        <v>93</v>
      </c>
      <c r="J28" s="204" t="s">
        <v>95</v>
      </c>
    </row>
    <row r="29" spans="1:15" ht="289" customHeight="1" x14ac:dyDescent="0.35">
      <c r="A29" s="326"/>
      <c r="B29" s="205">
        <v>0.7</v>
      </c>
      <c r="C29" s="205">
        <v>0.7</v>
      </c>
      <c r="D29" s="328" t="s">
        <v>331</v>
      </c>
      <c r="E29" s="328"/>
      <c r="F29" s="328" t="s">
        <v>330</v>
      </c>
      <c r="G29" s="328"/>
      <c r="H29" s="233" t="s">
        <v>299</v>
      </c>
      <c r="I29" s="233" t="s">
        <v>322</v>
      </c>
      <c r="J29" s="234" t="s">
        <v>321</v>
      </c>
    </row>
    <row r="30" spans="1:15" s="25" customFormat="1" ht="45" customHeight="1" x14ac:dyDescent="0.35">
      <c r="A30" s="326" t="s">
        <v>183</v>
      </c>
      <c r="B30" s="206" t="s">
        <v>182</v>
      </c>
      <c r="C30" s="206" t="s">
        <v>86</v>
      </c>
      <c r="D30" s="329" t="s">
        <v>88</v>
      </c>
      <c r="E30" s="329"/>
      <c r="F30" s="329" t="s">
        <v>90</v>
      </c>
      <c r="G30" s="329"/>
      <c r="H30" s="206" t="s">
        <v>92</v>
      </c>
      <c r="I30" s="206" t="s">
        <v>93</v>
      </c>
      <c r="J30" s="207" t="s">
        <v>95</v>
      </c>
    </row>
    <row r="31" spans="1:15" ht="409" customHeight="1" x14ac:dyDescent="0.35">
      <c r="A31" s="326"/>
      <c r="B31" s="205">
        <v>0.7</v>
      </c>
      <c r="C31" s="205">
        <v>0.7</v>
      </c>
      <c r="D31" s="328" t="s">
        <v>346</v>
      </c>
      <c r="E31" s="328"/>
      <c r="F31" s="328" t="s">
        <v>347</v>
      </c>
      <c r="G31" s="328"/>
      <c r="H31" s="233" t="s">
        <v>299</v>
      </c>
      <c r="I31" s="233" t="s">
        <v>366</v>
      </c>
      <c r="J31" s="234" t="s">
        <v>367</v>
      </c>
    </row>
    <row r="32" spans="1:15" s="25" customFormat="1" ht="54" customHeight="1" x14ac:dyDescent="0.35">
      <c r="A32" s="326" t="s">
        <v>184</v>
      </c>
      <c r="B32" s="206" t="s">
        <v>182</v>
      </c>
      <c r="C32" s="206" t="s">
        <v>86</v>
      </c>
      <c r="D32" s="329" t="s">
        <v>88</v>
      </c>
      <c r="E32" s="329"/>
      <c r="F32" s="329" t="s">
        <v>90</v>
      </c>
      <c r="G32" s="329"/>
      <c r="H32" s="206" t="s">
        <v>92</v>
      </c>
      <c r="I32" s="206" t="s">
        <v>93</v>
      </c>
      <c r="J32" s="207" t="s">
        <v>95</v>
      </c>
    </row>
    <row r="33" spans="1:10" ht="409" customHeight="1" x14ac:dyDescent="0.35">
      <c r="A33" s="326"/>
      <c r="B33" s="205">
        <v>0.73</v>
      </c>
      <c r="C33" s="205">
        <v>0.73</v>
      </c>
      <c r="D33" s="328" t="s">
        <v>393</v>
      </c>
      <c r="E33" s="328"/>
      <c r="F33" s="328" t="s">
        <v>394</v>
      </c>
      <c r="G33" s="328"/>
      <c r="H33" s="233" t="s">
        <v>299</v>
      </c>
      <c r="I33" s="233" t="s">
        <v>366</v>
      </c>
      <c r="J33" s="234" t="s">
        <v>406</v>
      </c>
    </row>
    <row r="34" spans="1:10" s="25" customFormat="1" ht="47.25" customHeight="1" x14ac:dyDescent="0.35">
      <c r="A34" s="326" t="s">
        <v>185</v>
      </c>
      <c r="B34" s="206" t="s">
        <v>182</v>
      </c>
      <c r="C34" s="206" t="s">
        <v>86</v>
      </c>
      <c r="D34" s="329" t="s">
        <v>88</v>
      </c>
      <c r="E34" s="329"/>
      <c r="F34" s="329" t="s">
        <v>90</v>
      </c>
      <c r="G34" s="329"/>
      <c r="H34" s="206" t="s">
        <v>92</v>
      </c>
      <c r="I34" s="206" t="s">
        <v>93</v>
      </c>
      <c r="J34" s="207" t="s">
        <v>95</v>
      </c>
    </row>
    <row r="35" spans="1:10" ht="409" customHeight="1" x14ac:dyDescent="0.35">
      <c r="A35" s="326"/>
      <c r="B35" s="205">
        <v>0.73</v>
      </c>
      <c r="C35" s="205">
        <v>0.73</v>
      </c>
      <c r="D35" s="328" t="s">
        <v>461</v>
      </c>
      <c r="E35" s="328"/>
      <c r="F35" s="328" t="s">
        <v>460</v>
      </c>
      <c r="G35" s="328"/>
      <c r="H35" s="233" t="s">
        <v>299</v>
      </c>
      <c r="I35" s="233" t="s">
        <v>366</v>
      </c>
      <c r="J35" s="266" t="s">
        <v>464</v>
      </c>
    </row>
    <row r="36" spans="1:10" s="25" customFormat="1" ht="47.25" customHeight="1" x14ac:dyDescent="0.35">
      <c r="A36" s="326" t="s">
        <v>186</v>
      </c>
      <c r="B36" s="206" t="s">
        <v>182</v>
      </c>
      <c r="C36" s="206" t="s">
        <v>86</v>
      </c>
      <c r="D36" s="329" t="s">
        <v>88</v>
      </c>
      <c r="E36" s="329"/>
      <c r="F36" s="329" t="s">
        <v>90</v>
      </c>
      <c r="G36" s="329"/>
      <c r="H36" s="206" t="s">
        <v>92</v>
      </c>
      <c r="I36" s="206" t="s">
        <v>93</v>
      </c>
      <c r="J36" s="207" t="s">
        <v>95</v>
      </c>
    </row>
    <row r="37" spans="1:10" ht="409" customHeight="1" x14ac:dyDescent="0.35">
      <c r="A37" s="326"/>
      <c r="B37" s="205">
        <v>0.73</v>
      </c>
      <c r="C37" s="205">
        <v>0.73</v>
      </c>
      <c r="D37" s="328" t="s">
        <v>491</v>
      </c>
      <c r="E37" s="331"/>
      <c r="F37" s="328" t="s">
        <v>492</v>
      </c>
      <c r="G37" s="331"/>
      <c r="H37" s="233" t="s">
        <v>299</v>
      </c>
      <c r="I37" s="233" t="s">
        <v>366</v>
      </c>
      <c r="J37" s="234" t="s">
        <v>509</v>
      </c>
    </row>
    <row r="38" spans="1:10" s="25" customFormat="1" ht="48.75" customHeight="1" x14ac:dyDescent="0.35">
      <c r="A38" s="326" t="s">
        <v>187</v>
      </c>
      <c r="B38" s="206" t="s">
        <v>182</v>
      </c>
      <c r="C38" s="206" t="s">
        <v>86</v>
      </c>
      <c r="D38" s="329" t="s">
        <v>88</v>
      </c>
      <c r="E38" s="329"/>
      <c r="F38" s="329" t="s">
        <v>90</v>
      </c>
      <c r="G38" s="329"/>
      <c r="H38" s="206" t="s">
        <v>92</v>
      </c>
      <c r="I38" s="206" t="s">
        <v>93</v>
      </c>
      <c r="J38" s="207" t="s">
        <v>95</v>
      </c>
    </row>
    <row r="39" spans="1:10" ht="80" customHeight="1" x14ac:dyDescent="0.35">
      <c r="A39" s="326"/>
      <c r="B39" s="205">
        <v>0.8</v>
      </c>
      <c r="C39" s="205"/>
      <c r="D39" s="332"/>
      <c r="E39" s="332"/>
      <c r="F39" s="332"/>
      <c r="G39" s="332"/>
      <c r="H39" s="205"/>
      <c r="I39" s="205"/>
      <c r="J39" s="208"/>
    </row>
    <row r="40" spans="1:10" ht="46.5" customHeight="1" x14ac:dyDescent="0.35">
      <c r="A40" s="326" t="s">
        <v>188</v>
      </c>
      <c r="B40" s="206" t="s">
        <v>182</v>
      </c>
      <c r="C40" s="206" t="s">
        <v>86</v>
      </c>
      <c r="D40" s="329" t="s">
        <v>88</v>
      </c>
      <c r="E40" s="329"/>
      <c r="F40" s="329" t="s">
        <v>90</v>
      </c>
      <c r="G40" s="329"/>
      <c r="H40" s="206" t="s">
        <v>92</v>
      </c>
      <c r="I40" s="206" t="s">
        <v>93</v>
      </c>
      <c r="J40" s="207" t="s">
        <v>95</v>
      </c>
    </row>
    <row r="41" spans="1:10" ht="72" customHeight="1" x14ac:dyDescent="0.35">
      <c r="A41" s="326"/>
      <c r="B41" s="205">
        <v>0.8</v>
      </c>
      <c r="C41" s="205"/>
      <c r="D41" s="332"/>
      <c r="E41" s="332"/>
      <c r="F41" s="332"/>
      <c r="G41" s="332"/>
      <c r="H41" s="205"/>
      <c r="I41" s="205"/>
      <c r="J41" s="208"/>
    </row>
    <row r="42" spans="1:10" ht="48.75" customHeight="1" x14ac:dyDescent="0.35">
      <c r="A42" s="326" t="s">
        <v>189</v>
      </c>
      <c r="B42" s="206" t="s">
        <v>182</v>
      </c>
      <c r="C42" s="206" t="s">
        <v>86</v>
      </c>
      <c r="D42" s="329" t="s">
        <v>88</v>
      </c>
      <c r="E42" s="329"/>
      <c r="F42" s="329" t="s">
        <v>90</v>
      </c>
      <c r="G42" s="329"/>
      <c r="H42" s="206" t="s">
        <v>92</v>
      </c>
      <c r="I42" s="206" t="s">
        <v>93</v>
      </c>
      <c r="J42" s="207" t="s">
        <v>95</v>
      </c>
    </row>
    <row r="43" spans="1:10" ht="87" customHeight="1" x14ac:dyDescent="0.35">
      <c r="A43" s="326"/>
      <c r="B43" s="205">
        <v>0.73</v>
      </c>
      <c r="C43" s="205"/>
      <c r="D43" s="332"/>
      <c r="E43" s="332"/>
      <c r="F43" s="332"/>
      <c r="G43" s="332"/>
      <c r="H43" s="205"/>
      <c r="I43" s="205"/>
      <c r="J43" s="208"/>
    </row>
    <row r="44" spans="1:10" ht="42.75" customHeight="1" x14ac:dyDescent="0.35">
      <c r="A44" s="326" t="s">
        <v>190</v>
      </c>
      <c r="B44" s="206" t="s">
        <v>182</v>
      </c>
      <c r="C44" s="206" t="s">
        <v>86</v>
      </c>
      <c r="D44" s="329" t="s">
        <v>88</v>
      </c>
      <c r="E44" s="329"/>
      <c r="F44" s="329" t="s">
        <v>90</v>
      </c>
      <c r="G44" s="329"/>
      <c r="H44" s="206" t="s">
        <v>92</v>
      </c>
      <c r="I44" s="206" t="s">
        <v>93</v>
      </c>
      <c r="J44" s="207" t="s">
        <v>95</v>
      </c>
    </row>
    <row r="45" spans="1:10" ht="78.5" customHeight="1" x14ac:dyDescent="0.35">
      <c r="A45" s="326"/>
      <c r="B45" s="205">
        <v>0.73</v>
      </c>
      <c r="C45" s="205"/>
      <c r="D45" s="332"/>
      <c r="E45" s="332"/>
      <c r="F45" s="332"/>
      <c r="G45" s="332"/>
      <c r="H45" s="205"/>
      <c r="I45" s="205"/>
      <c r="J45" s="208"/>
    </row>
    <row r="46" spans="1:10" ht="45" customHeight="1" x14ac:dyDescent="0.35">
      <c r="A46" s="326" t="s">
        <v>191</v>
      </c>
      <c r="B46" s="206" t="s">
        <v>182</v>
      </c>
      <c r="C46" s="206" t="s">
        <v>86</v>
      </c>
      <c r="D46" s="329" t="s">
        <v>88</v>
      </c>
      <c r="E46" s="329"/>
      <c r="F46" s="329" t="s">
        <v>90</v>
      </c>
      <c r="G46" s="329"/>
      <c r="H46" s="206" t="s">
        <v>92</v>
      </c>
      <c r="I46" s="206" t="s">
        <v>93</v>
      </c>
      <c r="J46" s="207" t="s">
        <v>95</v>
      </c>
    </row>
    <row r="47" spans="1:10" ht="75.5" customHeight="1" x14ac:dyDescent="0.35">
      <c r="A47" s="326"/>
      <c r="B47" s="205">
        <v>0.73</v>
      </c>
      <c r="C47" s="205"/>
      <c r="D47" s="332"/>
      <c r="E47" s="332"/>
      <c r="F47" s="332"/>
      <c r="G47" s="332"/>
      <c r="H47" s="205"/>
      <c r="I47" s="205"/>
      <c r="J47" s="208"/>
    </row>
    <row r="48" spans="1:10" ht="46.5" customHeight="1" x14ac:dyDescent="0.35">
      <c r="A48" s="326" t="s">
        <v>192</v>
      </c>
      <c r="B48" s="206" t="s">
        <v>182</v>
      </c>
      <c r="C48" s="206" t="s">
        <v>86</v>
      </c>
      <c r="D48" s="329" t="s">
        <v>88</v>
      </c>
      <c r="E48" s="329"/>
      <c r="F48" s="329" t="s">
        <v>90</v>
      </c>
      <c r="G48" s="329"/>
      <c r="H48" s="206" t="s">
        <v>92</v>
      </c>
      <c r="I48" s="206" t="s">
        <v>93</v>
      </c>
      <c r="J48" s="207" t="s">
        <v>95</v>
      </c>
    </row>
    <row r="49" spans="1:13" ht="72" customHeight="1" x14ac:dyDescent="0.35">
      <c r="A49" s="326"/>
      <c r="B49" s="205">
        <v>0.73</v>
      </c>
      <c r="C49" s="205"/>
      <c r="D49" s="332"/>
      <c r="E49" s="332"/>
      <c r="F49" s="332"/>
      <c r="G49" s="332"/>
      <c r="H49" s="205"/>
      <c r="I49" s="205"/>
      <c r="J49" s="208"/>
    </row>
    <row r="50" spans="1:13" ht="48.75" customHeight="1" x14ac:dyDescent="0.35">
      <c r="A50" s="326" t="s">
        <v>193</v>
      </c>
      <c r="B50" s="206" t="s">
        <v>182</v>
      </c>
      <c r="C50" s="206" t="s">
        <v>86</v>
      </c>
      <c r="D50" s="329" t="s">
        <v>88</v>
      </c>
      <c r="E50" s="329"/>
      <c r="F50" s="329" t="s">
        <v>90</v>
      </c>
      <c r="G50" s="329"/>
      <c r="H50" s="206" t="s">
        <v>92</v>
      </c>
      <c r="I50" s="206" t="s">
        <v>93</v>
      </c>
      <c r="J50" s="207" t="s">
        <v>95</v>
      </c>
    </row>
    <row r="51" spans="1:13" ht="72.5" customHeight="1" thickBot="1" x14ac:dyDescent="0.4">
      <c r="A51" s="334"/>
      <c r="B51" s="209">
        <v>0.64</v>
      </c>
      <c r="C51" s="209"/>
      <c r="D51" s="335"/>
      <c r="E51" s="335"/>
      <c r="F51" s="335"/>
      <c r="G51" s="335"/>
      <c r="H51" s="209"/>
      <c r="I51" s="209"/>
      <c r="J51" s="210"/>
    </row>
    <row r="52" spans="1:13" x14ac:dyDescent="0.35">
      <c r="B52" s="1">
        <f>B29+B31+B33+B35+B37+B39+B41+B43+B45+B47+B49+B51</f>
        <v>8.7500000000000018</v>
      </c>
    </row>
    <row r="53" spans="1:13" ht="17.5" x14ac:dyDescent="0.35">
      <c r="A53" s="39" t="s">
        <v>204</v>
      </c>
    </row>
    <row r="54" spans="1:13" ht="18" customHeight="1" x14ac:dyDescent="0.35">
      <c r="A54" s="27"/>
    </row>
    <row r="55" spans="1:13" ht="23" x14ac:dyDescent="0.35">
      <c r="A55" s="333" t="s">
        <v>205</v>
      </c>
      <c r="B55" s="28" t="s">
        <v>156</v>
      </c>
      <c r="C55" s="28" t="s">
        <v>157</v>
      </c>
      <c r="D55" s="28" t="s">
        <v>158</v>
      </c>
      <c r="E55" s="28" t="s">
        <v>159</v>
      </c>
      <c r="F55" s="28" t="s">
        <v>161</v>
      </c>
      <c r="G55" s="28" t="s">
        <v>162</v>
      </c>
      <c r="H55" s="28" t="s">
        <v>163</v>
      </c>
      <c r="I55" s="28" t="s">
        <v>164</v>
      </c>
      <c r="J55" s="28" t="s">
        <v>166</v>
      </c>
      <c r="K55" s="28" t="s">
        <v>167</v>
      </c>
      <c r="L55" s="28" t="s">
        <v>168</v>
      </c>
      <c r="M55" s="28" t="s">
        <v>169</v>
      </c>
    </row>
    <row r="56" spans="1:13" ht="24.75" customHeight="1" x14ac:dyDescent="0.35">
      <c r="A56" s="333"/>
      <c r="B56" s="270">
        <v>0.73</v>
      </c>
      <c r="C56" s="270">
        <v>0.73</v>
      </c>
      <c r="D56" s="270">
        <v>0.73</v>
      </c>
      <c r="E56" s="270">
        <v>0.73</v>
      </c>
      <c r="F56" s="270">
        <v>0.73</v>
      </c>
      <c r="G56" s="29"/>
      <c r="H56" s="29"/>
      <c r="I56" s="29"/>
      <c r="J56" s="29"/>
      <c r="K56" s="29"/>
      <c r="L56" s="29"/>
      <c r="M56" s="29"/>
    </row>
    <row r="57" spans="1:13" s="24" customFormat="1" ht="13.25" customHeight="1" x14ac:dyDescent="0.35">
      <c r="A57" s="1"/>
      <c r="B57" s="1"/>
      <c r="C57" s="1"/>
      <c r="D57" s="1"/>
      <c r="E57" s="1"/>
      <c r="F57" s="1"/>
      <c r="G57" s="1"/>
      <c r="H57" s="1"/>
      <c r="I57" s="1"/>
    </row>
    <row r="58" spans="1:13" ht="14.5" thickBot="1" x14ac:dyDescent="0.4"/>
    <row r="59" spans="1:13" ht="44.25" customHeight="1" thickBot="1" x14ac:dyDescent="0.4">
      <c r="A59" s="124" t="s">
        <v>206</v>
      </c>
      <c r="B59" s="115" t="s">
        <v>207</v>
      </c>
      <c r="C59" s="107"/>
      <c r="D59" s="125" t="s">
        <v>208</v>
      </c>
      <c r="E59" s="115" t="s">
        <v>207</v>
      </c>
      <c r="F59" s="107"/>
      <c r="G59" s="125" t="s">
        <v>209</v>
      </c>
      <c r="H59" s="115" t="s">
        <v>210</v>
      </c>
      <c r="I59" s="123"/>
      <c r="J59" s="101"/>
    </row>
    <row r="60" spans="1:13" ht="25" customHeight="1" thickBot="1" x14ac:dyDescent="0.4">
      <c r="A60" s="126"/>
      <c r="B60" s="115" t="s">
        <v>211</v>
      </c>
      <c r="C60" s="221" t="s">
        <v>264</v>
      </c>
      <c r="D60" s="127"/>
      <c r="E60" s="115" t="s">
        <v>211</v>
      </c>
      <c r="F60" s="221" t="s">
        <v>266</v>
      </c>
      <c r="G60" s="127"/>
      <c r="H60" s="115" t="s">
        <v>212</v>
      </c>
      <c r="I60" s="222" t="s">
        <v>270</v>
      </c>
      <c r="J60" s="101"/>
    </row>
    <row r="61" spans="1:13" ht="21" customHeight="1" thickBot="1" x14ac:dyDescent="0.4">
      <c r="A61" s="126"/>
      <c r="B61" s="115" t="s">
        <v>213</v>
      </c>
      <c r="C61" s="221" t="s">
        <v>265</v>
      </c>
      <c r="D61" s="127"/>
      <c r="E61" s="115" t="s">
        <v>213</v>
      </c>
      <c r="F61" s="221" t="s">
        <v>267</v>
      </c>
      <c r="G61" s="127"/>
      <c r="H61" s="115" t="s">
        <v>214</v>
      </c>
      <c r="I61" s="222" t="s">
        <v>271</v>
      </c>
      <c r="J61" s="101"/>
    </row>
    <row r="62" spans="1:13" ht="39.75" customHeight="1" thickBot="1" x14ac:dyDescent="0.4">
      <c r="A62" s="126"/>
      <c r="B62" s="115" t="s">
        <v>207</v>
      </c>
      <c r="C62" s="107"/>
      <c r="D62" s="127"/>
      <c r="E62" s="115" t="s">
        <v>207</v>
      </c>
      <c r="F62" s="221"/>
      <c r="G62" s="127"/>
      <c r="H62" s="115" t="s">
        <v>210</v>
      </c>
      <c r="I62" s="123"/>
      <c r="J62" s="101"/>
    </row>
    <row r="63" spans="1:13" ht="29" customHeight="1" thickBot="1" x14ac:dyDescent="0.4">
      <c r="A63" s="126"/>
      <c r="B63" s="115" t="s">
        <v>211</v>
      </c>
      <c r="C63" s="107"/>
      <c r="D63" s="127"/>
      <c r="E63" s="115" t="s">
        <v>211</v>
      </c>
      <c r="F63" s="221" t="s">
        <v>268</v>
      </c>
      <c r="G63" s="127"/>
      <c r="H63" s="115" t="s">
        <v>212</v>
      </c>
      <c r="I63" s="123"/>
      <c r="J63" s="101"/>
    </row>
    <row r="64" spans="1:13" ht="34.5" customHeight="1" thickBot="1" x14ac:dyDescent="0.4">
      <c r="A64" s="128"/>
      <c r="B64" s="115" t="s">
        <v>213</v>
      </c>
      <c r="C64" s="107"/>
      <c r="D64" s="129"/>
      <c r="E64" s="115" t="s">
        <v>213</v>
      </c>
      <c r="F64" s="221" t="s">
        <v>269</v>
      </c>
      <c r="G64" s="129"/>
      <c r="H64" s="115" t="s">
        <v>214</v>
      </c>
      <c r="I64" s="123"/>
      <c r="J64" s="101"/>
    </row>
  </sheetData>
  <mergeCells count="87">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42:A43"/>
    <mergeCell ref="D42:E42"/>
    <mergeCell ref="F42:G42"/>
    <mergeCell ref="D43:E43"/>
    <mergeCell ref="F43:G43"/>
    <mergeCell ref="A44:A45"/>
    <mergeCell ref="D44:E44"/>
    <mergeCell ref="F44:G44"/>
    <mergeCell ref="D45:E45"/>
    <mergeCell ref="F45:G45"/>
    <mergeCell ref="A38:A39"/>
    <mergeCell ref="D38:E38"/>
    <mergeCell ref="F38:G38"/>
    <mergeCell ref="D39:E39"/>
    <mergeCell ref="F39:G39"/>
    <mergeCell ref="A40:A41"/>
    <mergeCell ref="D40:E40"/>
    <mergeCell ref="F40:G40"/>
    <mergeCell ref="D41:E41"/>
    <mergeCell ref="F41:G41"/>
    <mergeCell ref="A1:A4"/>
    <mergeCell ref="B24:J24"/>
    <mergeCell ref="A36:A37"/>
    <mergeCell ref="D36:E36"/>
    <mergeCell ref="F36:G36"/>
    <mergeCell ref="D37:E37"/>
    <mergeCell ref="F37:G37"/>
    <mergeCell ref="A34:A35"/>
    <mergeCell ref="D34:E34"/>
    <mergeCell ref="F34:G34"/>
    <mergeCell ref="D35:E35"/>
    <mergeCell ref="F35:G35"/>
    <mergeCell ref="A30:A31"/>
    <mergeCell ref="D30:E30"/>
    <mergeCell ref="F30:G30"/>
    <mergeCell ref="D31:E31"/>
    <mergeCell ref="F31:G31"/>
    <mergeCell ref="A32:A33"/>
    <mergeCell ref="D32:E32"/>
    <mergeCell ref="F32:G32"/>
    <mergeCell ref="D33:E33"/>
    <mergeCell ref="F33:G33"/>
    <mergeCell ref="A7:A10"/>
    <mergeCell ref="H23:J23"/>
    <mergeCell ref="A12:A14"/>
    <mergeCell ref="A16:B18"/>
    <mergeCell ref="B1:H1"/>
    <mergeCell ref="B2:H2"/>
    <mergeCell ref="B3:H3"/>
    <mergeCell ref="D16:F16"/>
    <mergeCell ref="D17:F17"/>
    <mergeCell ref="D18:F18"/>
    <mergeCell ref="I7:I10"/>
    <mergeCell ref="J7:J10"/>
    <mergeCell ref="B23:D23"/>
    <mergeCell ref="A22:J22"/>
    <mergeCell ref="B4:H4"/>
    <mergeCell ref="B7:H10"/>
    <mergeCell ref="A25:A26"/>
    <mergeCell ref="H25:J25"/>
    <mergeCell ref="D28:E28"/>
    <mergeCell ref="F28:G28"/>
    <mergeCell ref="B27:J27"/>
    <mergeCell ref="A28:A29"/>
    <mergeCell ref="H26:J26"/>
    <mergeCell ref="J1:L1"/>
    <mergeCell ref="J2:L2"/>
    <mergeCell ref="J3:L3"/>
    <mergeCell ref="J4:L4"/>
    <mergeCell ref="D29:E29"/>
    <mergeCell ref="F29:G29"/>
  </mergeCells>
  <hyperlinks>
    <hyperlink ref="J29" r:id="rId1" xr:uid="{95922F08-99A1-A145-872E-8A3F25E30CF5}"/>
    <hyperlink ref="J31" r:id="rId2" xr:uid="{CED5C1D8-2837-074D-BDEE-FE95DB20874E}"/>
    <hyperlink ref="J33" r:id="rId3" xr:uid="{40873827-7372-EF4D-97BA-DCEB29FF0FF8}"/>
    <hyperlink ref="J35" r:id="rId4" xr:uid="{7F80C65E-F12D-EF4E-8BD9-3A6CE67FE5F0}"/>
    <hyperlink ref="J37" r:id="rId5" xr:uid="{1BB5C6CB-8E3C-DF48-B68C-B0BF57C50E10}"/>
  </hyperlinks>
  <pageMargins left="0.25" right="0.25" top="0.75" bottom="0.75" header="0.3" footer="0.3"/>
  <pageSetup scale="21" orientation="landscape" r:id="rId6"/>
  <drawing r:id="rId7"/>
  <legacyDrawing r:id="rId8"/>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3B41E-6F94-D04B-AFD5-AD6F26BB1A44}">
  <dimension ref="A1:M68"/>
  <sheetViews>
    <sheetView zoomScale="55" zoomScaleNormal="55" workbookViewId="0">
      <selection activeCell="G18" sqref="G18"/>
    </sheetView>
  </sheetViews>
  <sheetFormatPr baseColWidth="10" defaultRowHeight="14.5" x14ac:dyDescent="0.35"/>
  <cols>
    <col min="1" max="1" width="42" customWidth="1"/>
    <col min="2" max="2" width="18.1796875" customWidth="1"/>
    <col min="3" max="3" width="38.6328125" customWidth="1"/>
    <col min="4" max="4" width="78.81640625" customWidth="1"/>
    <col min="5" max="5" width="74.453125" customWidth="1"/>
    <col min="6" max="6" width="110.36328125" customWidth="1"/>
    <col min="7" max="7" width="117.36328125" customWidth="1"/>
    <col min="8" max="8" width="33.1796875" customWidth="1"/>
    <col min="9" max="9" width="52.1796875" customWidth="1"/>
    <col min="10" max="10" width="33.36328125" customWidth="1"/>
  </cols>
  <sheetData>
    <row r="1" spans="1:13" ht="16" thickBot="1" x14ac:dyDescent="0.4">
      <c r="A1" s="283"/>
      <c r="B1" s="286" t="s">
        <v>150</v>
      </c>
      <c r="C1" s="287"/>
      <c r="D1" s="287"/>
      <c r="E1" s="287"/>
      <c r="F1" s="287"/>
      <c r="G1" s="287"/>
      <c r="H1" s="288"/>
      <c r="I1" s="40" t="s">
        <v>198</v>
      </c>
      <c r="J1" s="277" t="s">
        <v>234</v>
      </c>
      <c r="K1" s="278"/>
      <c r="L1" s="279"/>
      <c r="M1" s="71"/>
    </row>
    <row r="2" spans="1:13" ht="16" thickBot="1" x14ac:dyDescent="0.4">
      <c r="A2" s="284"/>
      <c r="B2" s="280" t="s">
        <v>151</v>
      </c>
      <c r="C2" s="281"/>
      <c r="D2" s="281"/>
      <c r="E2" s="281"/>
      <c r="F2" s="281"/>
      <c r="G2" s="281"/>
      <c r="H2" s="282"/>
      <c r="I2" s="40" t="s">
        <v>199</v>
      </c>
      <c r="J2" s="277" t="s">
        <v>235</v>
      </c>
      <c r="K2" s="278"/>
      <c r="L2" s="279"/>
      <c r="M2" s="71"/>
    </row>
    <row r="3" spans="1:13" ht="16" thickBot="1" x14ac:dyDescent="0.4">
      <c r="A3" s="284"/>
      <c r="B3" s="280" t="s">
        <v>0</v>
      </c>
      <c r="C3" s="281"/>
      <c r="D3" s="281"/>
      <c r="E3" s="281"/>
      <c r="F3" s="281"/>
      <c r="G3" s="281"/>
      <c r="H3" s="282"/>
      <c r="I3" s="40" t="s">
        <v>200</v>
      </c>
      <c r="J3" s="277" t="s">
        <v>236</v>
      </c>
      <c r="K3" s="278"/>
      <c r="L3" s="279"/>
      <c r="M3" s="71"/>
    </row>
    <row r="4" spans="1:13" ht="16" thickBot="1" x14ac:dyDescent="0.4">
      <c r="A4" s="285"/>
      <c r="B4" s="289" t="s">
        <v>201</v>
      </c>
      <c r="C4" s="290"/>
      <c r="D4" s="290"/>
      <c r="E4" s="290"/>
      <c r="F4" s="290"/>
      <c r="G4" s="290"/>
      <c r="H4" s="291"/>
      <c r="I4" s="40" t="s">
        <v>153</v>
      </c>
      <c r="J4" s="277" t="s">
        <v>238</v>
      </c>
      <c r="K4" s="278"/>
      <c r="L4" s="279"/>
      <c r="M4" s="71"/>
    </row>
    <row r="5" spans="1:13" x14ac:dyDescent="0.35">
      <c r="A5" s="1"/>
      <c r="B5" s="1"/>
      <c r="C5" s="1"/>
      <c r="D5" s="1"/>
      <c r="E5" s="1"/>
      <c r="F5" s="1"/>
      <c r="G5" s="1"/>
      <c r="H5" s="1"/>
      <c r="I5" s="1"/>
      <c r="J5" s="1"/>
      <c r="K5" s="1"/>
      <c r="L5" s="1"/>
      <c r="M5" s="1"/>
    </row>
    <row r="6" spans="1:13" ht="15" thickBot="1" x14ac:dyDescent="0.4">
      <c r="A6" s="4"/>
      <c r="B6" s="5"/>
      <c r="C6" s="5"/>
      <c r="D6" s="7"/>
      <c r="E6" s="6"/>
      <c r="F6" s="6"/>
      <c r="G6" s="130"/>
      <c r="H6" s="130"/>
      <c r="I6" s="8"/>
      <c r="J6" s="8"/>
      <c r="K6" s="5"/>
      <c r="L6" s="5"/>
      <c r="M6" s="5"/>
    </row>
    <row r="7" spans="1:13" x14ac:dyDescent="0.35">
      <c r="A7" s="292" t="s">
        <v>4</v>
      </c>
      <c r="B7" s="295" t="s">
        <v>241</v>
      </c>
      <c r="C7" s="296"/>
      <c r="D7" s="296"/>
      <c r="E7" s="296"/>
      <c r="F7" s="296"/>
      <c r="G7" s="296"/>
      <c r="H7" s="297"/>
      <c r="I7" s="292" t="s">
        <v>155</v>
      </c>
      <c r="J7" s="304">
        <v>2024110010311</v>
      </c>
      <c r="K7" s="5"/>
      <c r="L7" s="5"/>
      <c r="M7" s="5"/>
    </row>
    <row r="8" spans="1:13" x14ac:dyDescent="0.35">
      <c r="A8" s="293"/>
      <c r="B8" s="298"/>
      <c r="C8" s="299"/>
      <c r="D8" s="299"/>
      <c r="E8" s="299"/>
      <c r="F8" s="299"/>
      <c r="G8" s="299"/>
      <c r="H8" s="300"/>
      <c r="I8" s="293"/>
      <c r="J8" s="305"/>
      <c r="K8" s="5"/>
      <c r="L8" s="5"/>
      <c r="M8" s="5"/>
    </row>
    <row r="9" spans="1:13" x14ac:dyDescent="0.35">
      <c r="A9" s="293"/>
      <c r="B9" s="298"/>
      <c r="C9" s="299"/>
      <c r="D9" s="299"/>
      <c r="E9" s="299"/>
      <c r="F9" s="299"/>
      <c r="G9" s="299"/>
      <c r="H9" s="300"/>
      <c r="I9" s="293"/>
      <c r="J9" s="305"/>
      <c r="K9" s="5"/>
      <c r="L9" s="5"/>
      <c r="M9" s="5"/>
    </row>
    <row r="10" spans="1:13" ht="15" thickBot="1" x14ac:dyDescent="0.4">
      <c r="A10" s="294"/>
      <c r="B10" s="301"/>
      <c r="C10" s="302"/>
      <c r="D10" s="302"/>
      <c r="E10" s="302"/>
      <c r="F10" s="302"/>
      <c r="G10" s="302"/>
      <c r="H10" s="303"/>
      <c r="I10" s="294"/>
      <c r="J10" s="306"/>
      <c r="K10" s="5"/>
      <c r="L10" s="5"/>
      <c r="M10" s="5"/>
    </row>
    <row r="11" spans="1:13" ht="15" thickBot="1" x14ac:dyDescent="0.4">
      <c r="A11" s="12"/>
      <c r="B11" s="65"/>
      <c r="C11" s="5"/>
      <c r="D11" s="5"/>
      <c r="E11" s="5"/>
      <c r="F11" s="5"/>
      <c r="G11" s="5"/>
      <c r="H11" s="5"/>
      <c r="I11" s="5"/>
      <c r="J11" s="5"/>
      <c r="K11" s="5"/>
      <c r="L11" s="5"/>
      <c r="M11" s="5"/>
    </row>
    <row r="12" spans="1:13" ht="18.5" thickBot="1" x14ac:dyDescent="0.4">
      <c r="A12" s="307" t="s">
        <v>6</v>
      </c>
      <c r="B12" s="91" t="s">
        <v>156</v>
      </c>
      <c r="C12" s="223"/>
      <c r="D12" s="91" t="s">
        <v>157</v>
      </c>
      <c r="E12" s="227"/>
      <c r="F12" s="91" t="s">
        <v>158</v>
      </c>
      <c r="G12" s="105"/>
      <c r="H12" s="91" t="s">
        <v>159</v>
      </c>
      <c r="I12" s="106"/>
      <c r="J12" s="66"/>
      <c r="K12" s="66"/>
      <c r="L12" s="66"/>
      <c r="M12" s="66"/>
    </row>
    <row r="13" spans="1:13" ht="15" thickBot="1" x14ac:dyDescent="0.4">
      <c r="A13" s="307"/>
      <c r="B13" s="92" t="s">
        <v>161</v>
      </c>
      <c r="C13" s="73" t="s">
        <v>261</v>
      </c>
      <c r="D13" s="91" t="s">
        <v>162</v>
      </c>
      <c r="E13" s="41"/>
      <c r="F13" s="91" t="s">
        <v>163</v>
      </c>
      <c r="G13" s="41"/>
      <c r="H13" s="91" t="s">
        <v>164</v>
      </c>
      <c r="I13" s="106"/>
      <c r="J13" s="66"/>
      <c r="K13" s="66"/>
      <c r="L13" s="66"/>
      <c r="M13" s="66"/>
    </row>
    <row r="14" spans="1:13" ht="15" thickBot="1" x14ac:dyDescent="0.4">
      <c r="A14" s="307"/>
      <c r="B14" s="91" t="s">
        <v>166</v>
      </c>
      <c r="C14" s="105"/>
      <c r="D14" s="91" t="s">
        <v>167</v>
      </c>
      <c r="E14" s="41"/>
      <c r="F14" s="91" t="s">
        <v>168</v>
      </c>
      <c r="G14" s="41"/>
      <c r="H14" s="91" t="s">
        <v>169</v>
      </c>
      <c r="I14" s="106"/>
      <c r="J14" s="66"/>
      <c r="K14" s="66"/>
      <c r="L14" s="66"/>
      <c r="M14" s="66"/>
    </row>
    <row r="15" spans="1:13" ht="15" thickBot="1" x14ac:dyDescent="0.4">
      <c r="A15" s="1"/>
      <c r="B15" s="1"/>
      <c r="C15" s="1"/>
      <c r="D15" s="1"/>
      <c r="E15" s="1"/>
      <c r="F15" s="1"/>
      <c r="G15" s="1"/>
      <c r="H15" s="1"/>
      <c r="I15" s="1"/>
      <c r="J15" s="1"/>
      <c r="K15" s="1"/>
      <c r="L15" s="75"/>
      <c r="M15" s="76"/>
    </row>
    <row r="16" spans="1:13" ht="15" thickBot="1" x14ac:dyDescent="0.4">
      <c r="A16" s="312" t="s">
        <v>8</v>
      </c>
      <c r="B16" s="312"/>
      <c r="C16" s="102" t="s">
        <v>160</v>
      </c>
      <c r="D16" s="313"/>
      <c r="E16" s="313"/>
      <c r="F16" s="313"/>
      <c r="G16" s="1"/>
      <c r="H16" s="1"/>
      <c r="I16" s="1"/>
      <c r="J16" s="1"/>
      <c r="K16" s="1"/>
      <c r="L16" s="75"/>
      <c r="M16" s="76"/>
    </row>
    <row r="17" spans="1:13" ht="15" thickBot="1" x14ac:dyDescent="0.4">
      <c r="A17" s="312"/>
      <c r="B17" s="312"/>
      <c r="C17" s="102" t="s">
        <v>165</v>
      </c>
      <c r="D17" s="313"/>
      <c r="E17" s="313"/>
      <c r="F17" s="313"/>
      <c r="G17" s="1"/>
      <c r="H17" s="1"/>
      <c r="I17" s="1"/>
      <c r="J17" s="1"/>
      <c r="K17" s="1"/>
      <c r="L17" s="75"/>
      <c r="M17" s="76"/>
    </row>
    <row r="18" spans="1:13" ht="15" thickBot="1" x14ac:dyDescent="0.4">
      <c r="A18" s="312"/>
      <c r="B18" s="312"/>
      <c r="C18" s="102" t="s">
        <v>170</v>
      </c>
      <c r="D18" s="313" t="s">
        <v>261</v>
      </c>
      <c r="E18" s="313"/>
      <c r="F18" s="313"/>
      <c r="G18" s="1"/>
      <c r="H18" s="1"/>
      <c r="I18" s="1"/>
      <c r="J18" s="1"/>
      <c r="K18" s="1"/>
      <c r="L18" s="75"/>
      <c r="M18" s="76"/>
    </row>
    <row r="19" spans="1:13" x14ac:dyDescent="0.35">
      <c r="A19" s="1"/>
      <c r="B19" s="1"/>
      <c r="C19" s="1"/>
      <c r="D19" s="1"/>
      <c r="E19" s="1"/>
      <c r="F19" s="1"/>
      <c r="G19" s="1"/>
      <c r="H19" s="1"/>
      <c r="I19" s="1"/>
      <c r="J19" s="1"/>
      <c r="K19" s="1"/>
      <c r="L19" s="75"/>
      <c r="M19" s="76"/>
    </row>
    <row r="20" spans="1:13" x14ac:dyDescent="0.35">
      <c r="A20" s="21"/>
      <c r="B20" s="21"/>
      <c r="C20" s="21"/>
      <c r="D20" s="21"/>
      <c r="E20" s="21"/>
      <c r="F20" s="21"/>
      <c r="G20" s="21"/>
      <c r="H20" s="21"/>
      <c r="I20" s="21"/>
      <c r="J20" s="21"/>
      <c r="K20" s="21"/>
      <c r="L20" s="21"/>
      <c r="M20" s="21"/>
    </row>
    <row r="21" spans="1:13" ht="15" thickBot="1" x14ac:dyDescent="0.4">
      <c r="A21" s="1"/>
      <c r="B21" s="1"/>
      <c r="C21" s="1"/>
      <c r="D21" s="1"/>
      <c r="E21" s="1"/>
      <c r="F21" s="1"/>
      <c r="G21" s="1"/>
      <c r="H21" s="1"/>
      <c r="I21" s="1"/>
      <c r="J21" s="1"/>
      <c r="K21" s="1"/>
      <c r="L21" s="1"/>
      <c r="M21" s="1"/>
    </row>
    <row r="22" spans="1:13" ht="15" thickBot="1" x14ac:dyDescent="0.4">
      <c r="A22" s="308" t="s">
        <v>202</v>
      </c>
      <c r="B22" s="308"/>
      <c r="C22" s="308"/>
      <c r="D22" s="308"/>
      <c r="E22" s="308"/>
      <c r="F22" s="308"/>
      <c r="G22" s="308"/>
      <c r="H22" s="308"/>
      <c r="I22" s="308"/>
      <c r="J22" s="308"/>
      <c r="K22" s="1"/>
      <c r="L22" s="1"/>
      <c r="M22" s="1"/>
    </row>
    <row r="23" spans="1:13" ht="71.25" customHeight="1" thickBot="1" x14ac:dyDescent="0.4">
      <c r="A23" s="93" t="s">
        <v>21</v>
      </c>
      <c r="B23" s="309" t="s">
        <v>272</v>
      </c>
      <c r="C23" s="310"/>
      <c r="D23" s="311"/>
      <c r="E23" s="94" t="s">
        <v>71</v>
      </c>
      <c r="F23" s="95" t="s">
        <v>254</v>
      </c>
      <c r="G23" s="94" t="s">
        <v>73</v>
      </c>
      <c r="H23" s="309" t="s">
        <v>255</v>
      </c>
      <c r="I23" s="310"/>
      <c r="J23" s="311"/>
      <c r="K23" s="1"/>
      <c r="L23" s="1"/>
      <c r="M23" s="1"/>
    </row>
    <row r="24" spans="1:13" ht="15" thickBot="1" x14ac:dyDescent="0.4">
      <c r="A24" s="85" t="s">
        <v>75</v>
      </c>
      <c r="B24" s="309" t="s">
        <v>256</v>
      </c>
      <c r="C24" s="310"/>
      <c r="D24" s="310"/>
      <c r="E24" s="310"/>
      <c r="F24" s="310"/>
      <c r="G24" s="310"/>
      <c r="H24" s="310"/>
      <c r="I24" s="310"/>
      <c r="J24" s="311"/>
      <c r="K24" s="1"/>
      <c r="L24" s="1"/>
      <c r="M24" s="1"/>
    </row>
    <row r="25" spans="1:13" ht="15" thickBot="1" x14ac:dyDescent="0.4">
      <c r="A25" s="314" t="s">
        <v>77</v>
      </c>
      <c r="B25" s="96">
        <v>2024</v>
      </c>
      <c r="C25" s="97">
        <v>2025</v>
      </c>
      <c r="D25" s="97">
        <v>2026</v>
      </c>
      <c r="E25" s="97">
        <v>2027</v>
      </c>
      <c r="F25" s="98" t="s">
        <v>203</v>
      </c>
      <c r="G25" s="99" t="s">
        <v>79</v>
      </c>
      <c r="H25" s="316" t="s">
        <v>81</v>
      </c>
      <c r="I25" s="317"/>
      <c r="J25" s="318"/>
      <c r="K25" s="1"/>
      <c r="L25" s="1"/>
      <c r="M25" s="1"/>
    </row>
    <row r="26" spans="1:13" ht="15" thickBot="1" x14ac:dyDescent="0.4">
      <c r="A26" s="315"/>
      <c r="B26" s="121">
        <v>1</v>
      </c>
      <c r="C26" s="121">
        <v>1</v>
      </c>
      <c r="D26" s="121">
        <v>1</v>
      </c>
      <c r="E26" s="122">
        <v>1</v>
      </c>
      <c r="F26" s="120">
        <v>1</v>
      </c>
      <c r="G26" s="100">
        <v>1</v>
      </c>
      <c r="H26" s="322" t="s">
        <v>274</v>
      </c>
      <c r="I26" s="323"/>
      <c r="J26" s="324"/>
      <c r="K26" s="1"/>
      <c r="L26" s="1"/>
      <c r="M26" s="1"/>
    </row>
    <row r="27" spans="1:13" ht="15" thickBot="1" x14ac:dyDescent="0.4">
      <c r="A27" s="85"/>
      <c r="B27" s="319" t="s">
        <v>83</v>
      </c>
      <c r="C27" s="320"/>
      <c r="D27" s="320"/>
      <c r="E27" s="320"/>
      <c r="F27" s="320"/>
      <c r="G27" s="320"/>
      <c r="H27" s="320"/>
      <c r="I27" s="320"/>
      <c r="J27" s="321"/>
      <c r="K27" s="1"/>
      <c r="L27" s="1"/>
      <c r="M27" s="1"/>
    </row>
    <row r="28" spans="1:13" ht="42.5" thickBot="1" x14ac:dyDescent="0.4">
      <c r="A28" s="325" t="s">
        <v>181</v>
      </c>
      <c r="B28" s="203" t="s">
        <v>182</v>
      </c>
      <c r="C28" s="203" t="s">
        <v>86</v>
      </c>
      <c r="D28" s="327" t="s">
        <v>88</v>
      </c>
      <c r="E28" s="327"/>
      <c r="F28" s="327" t="s">
        <v>90</v>
      </c>
      <c r="G28" s="327"/>
      <c r="H28" s="203" t="s">
        <v>92</v>
      </c>
      <c r="I28" s="203" t="s">
        <v>93</v>
      </c>
      <c r="J28" s="204" t="s">
        <v>95</v>
      </c>
      <c r="K28" s="25"/>
      <c r="L28" s="25"/>
      <c r="M28" s="25"/>
    </row>
    <row r="29" spans="1:13" ht="333" customHeight="1" thickBot="1" x14ac:dyDescent="0.4">
      <c r="A29" s="326"/>
      <c r="B29" s="205">
        <v>8.3299999999999999E-2</v>
      </c>
      <c r="C29" s="205">
        <v>8.3299999999999999E-2</v>
      </c>
      <c r="D29" s="328" t="s">
        <v>371</v>
      </c>
      <c r="E29" s="328"/>
      <c r="F29" s="328" t="s">
        <v>372</v>
      </c>
      <c r="G29" s="328"/>
      <c r="H29" s="235" t="s">
        <v>299</v>
      </c>
      <c r="I29" s="228" t="s">
        <v>323</v>
      </c>
      <c r="J29" s="234" t="s">
        <v>324</v>
      </c>
      <c r="K29" s="1"/>
      <c r="L29" s="1"/>
      <c r="M29" s="1"/>
    </row>
    <row r="30" spans="1:13" ht="42.5" thickBot="1" x14ac:dyDescent="0.4">
      <c r="A30" s="326" t="s">
        <v>183</v>
      </c>
      <c r="B30" s="206" t="s">
        <v>182</v>
      </c>
      <c r="C30" s="206" t="s">
        <v>86</v>
      </c>
      <c r="D30" s="329" t="s">
        <v>88</v>
      </c>
      <c r="E30" s="329"/>
      <c r="F30" s="329" t="s">
        <v>90</v>
      </c>
      <c r="G30" s="329"/>
      <c r="H30" s="206" t="s">
        <v>92</v>
      </c>
      <c r="I30" s="206" t="s">
        <v>93</v>
      </c>
      <c r="J30" s="207" t="s">
        <v>95</v>
      </c>
      <c r="K30" s="25"/>
      <c r="L30" s="25"/>
      <c r="M30" s="25"/>
    </row>
    <row r="31" spans="1:13" ht="408" customHeight="1" thickBot="1" x14ac:dyDescent="0.4">
      <c r="A31" s="326"/>
      <c r="B31" s="205">
        <v>8.3299999999999999E-2</v>
      </c>
      <c r="C31" s="205">
        <v>8.3299999999999999E-2</v>
      </c>
      <c r="D31" s="328" t="s">
        <v>373</v>
      </c>
      <c r="E31" s="328"/>
      <c r="F31" s="328" t="s">
        <v>374</v>
      </c>
      <c r="G31" s="328"/>
      <c r="H31" s="235" t="s">
        <v>299</v>
      </c>
      <c r="I31" s="228" t="s">
        <v>323</v>
      </c>
      <c r="J31" s="237" t="s">
        <v>370</v>
      </c>
      <c r="K31" s="1"/>
      <c r="L31" s="1"/>
      <c r="M31" s="1"/>
    </row>
    <row r="32" spans="1:13" ht="42.5" thickBot="1" x14ac:dyDescent="0.4">
      <c r="A32" s="326" t="s">
        <v>184</v>
      </c>
      <c r="B32" s="206" t="s">
        <v>182</v>
      </c>
      <c r="C32" s="206" t="s">
        <v>86</v>
      </c>
      <c r="D32" s="329" t="s">
        <v>88</v>
      </c>
      <c r="E32" s="329"/>
      <c r="F32" s="329" t="s">
        <v>90</v>
      </c>
      <c r="G32" s="329"/>
      <c r="H32" s="206" t="s">
        <v>92</v>
      </c>
      <c r="I32" s="206" t="s">
        <v>93</v>
      </c>
      <c r="J32" s="207" t="s">
        <v>95</v>
      </c>
      <c r="K32" s="25"/>
      <c r="L32" s="25"/>
      <c r="M32" s="25"/>
    </row>
    <row r="33" spans="1:13" ht="409" customHeight="1" thickBot="1" x14ac:dyDescent="0.4">
      <c r="A33" s="326"/>
      <c r="B33" s="205">
        <v>8.3299999999999999E-2</v>
      </c>
      <c r="C33" s="205">
        <v>8.3299999999999999E-2</v>
      </c>
      <c r="D33" s="330" t="s">
        <v>450</v>
      </c>
      <c r="E33" s="330"/>
      <c r="F33" s="328" t="s">
        <v>395</v>
      </c>
      <c r="G33" s="328"/>
      <c r="H33" s="235" t="s">
        <v>299</v>
      </c>
      <c r="I33" s="228" t="s">
        <v>323</v>
      </c>
      <c r="J33" s="234" t="s">
        <v>407</v>
      </c>
      <c r="K33" s="1"/>
      <c r="L33" s="1"/>
      <c r="M33" s="1"/>
    </row>
    <row r="34" spans="1:13" ht="42.5" thickBot="1" x14ac:dyDescent="0.4">
      <c r="A34" s="326" t="s">
        <v>185</v>
      </c>
      <c r="B34" s="206" t="s">
        <v>182</v>
      </c>
      <c r="C34" s="206" t="s">
        <v>86</v>
      </c>
      <c r="D34" s="329" t="s">
        <v>88</v>
      </c>
      <c r="E34" s="329"/>
      <c r="F34" s="329" t="s">
        <v>90</v>
      </c>
      <c r="G34" s="329"/>
      <c r="H34" s="206" t="s">
        <v>92</v>
      </c>
      <c r="I34" s="206" t="s">
        <v>93</v>
      </c>
      <c r="J34" s="207" t="s">
        <v>95</v>
      </c>
      <c r="K34" s="25"/>
      <c r="L34" s="25"/>
      <c r="M34" s="25"/>
    </row>
    <row r="35" spans="1:13" ht="409" customHeight="1" thickBot="1" x14ac:dyDescent="0.4">
      <c r="A35" s="326"/>
      <c r="B35" s="205">
        <v>8.3299999999999999E-2</v>
      </c>
      <c r="C35" s="205">
        <v>8.3299999999999999E-2</v>
      </c>
      <c r="D35" s="328" t="s">
        <v>462</v>
      </c>
      <c r="E35" s="328"/>
      <c r="F35" s="328" t="s">
        <v>463</v>
      </c>
      <c r="G35" s="328"/>
      <c r="H35" s="235" t="s">
        <v>299</v>
      </c>
      <c r="I35" s="265" t="s">
        <v>323</v>
      </c>
      <c r="J35" s="266" t="s">
        <v>465</v>
      </c>
      <c r="K35" s="1"/>
      <c r="L35" s="1"/>
      <c r="M35" s="1"/>
    </row>
    <row r="36" spans="1:13" ht="42.5" thickBot="1" x14ac:dyDescent="0.4">
      <c r="A36" s="326" t="s">
        <v>186</v>
      </c>
      <c r="B36" s="206" t="s">
        <v>182</v>
      </c>
      <c r="C36" s="206" t="s">
        <v>86</v>
      </c>
      <c r="D36" s="329" t="s">
        <v>88</v>
      </c>
      <c r="E36" s="329"/>
      <c r="F36" s="329" t="s">
        <v>90</v>
      </c>
      <c r="G36" s="329"/>
      <c r="H36" s="206" t="s">
        <v>92</v>
      </c>
      <c r="I36" s="206" t="s">
        <v>93</v>
      </c>
      <c r="J36" s="207" t="s">
        <v>95</v>
      </c>
      <c r="K36" s="25"/>
      <c r="L36" s="25"/>
      <c r="M36" s="25"/>
    </row>
    <row r="37" spans="1:13" ht="409" customHeight="1" thickBot="1" x14ac:dyDescent="0.4">
      <c r="A37" s="326"/>
      <c r="B37" s="205">
        <v>8.3299999999999999E-2</v>
      </c>
      <c r="C37" s="205">
        <v>8.3299999999999999E-2</v>
      </c>
      <c r="D37" s="328" t="s">
        <v>514</v>
      </c>
      <c r="E37" s="331"/>
      <c r="F37" s="328" t="s">
        <v>515</v>
      </c>
      <c r="G37" s="331"/>
      <c r="H37" s="235" t="s">
        <v>299</v>
      </c>
      <c r="I37" s="265" t="s">
        <v>323</v>
      </c>
      <c r="J37" s="234" t="s">
        <v>510</v>
      </c>
      <c r="K37" s="1"/>
      <c r="L37" s="1"/>
      <c r="M37" s="1"/>
    </row>
    <row r="38" spans="1:13" ht="42" x14ac:dyDescent="0.35">
      <c r="A38" s="326" t="s">
        <v>187</v>
      </c>
      <c r="B38" s="206" t="s">
        <v>182</v>
      </c>
      <c r="C38" s="206" t="s">
        <v>86</v>
      </c>
      <c r="D38" s="329" t="s">
        <v>88</v>
      </c>
      <c r="E38" s="329"/>
      <c r="F38" s="329" t="s">
        <v>90</v>
      </c>
      <c r="G38" s="329"/>
      <c r="H38" s="206" t="s">
        <v>92</v>
      </c>
      <c r="I38" s="206" t="s">
        <v>93</v>
      </c>
      <c r="J38" s="207" t="s">
        <v>95</v>
      </c>
      <c r="K38" s="25"/>
      <c r="L38" s="25"/>
      <c r="M38" s="25"/>
    </row>
    <row r="39" spans="1:13" x14ac:dyDescent="0.35">
      <c r="A39" s="326"/>
      <c r="B39" s="205">
        <v>8.3299999999999999E-2</v>
      </c>
      <c r="C39" s="205"/>
      <c r="D39" s="332"/>
      <c r="E39" s="332"/>
      <c r="F39" s="332"/>
      <c r="G39" s="332"/>
      <c r="H39" s="205"/>
      <c r="I39" s="205"/>
      <c r="J39" s="208"/>
      <c r="K39" s="1"/>
      <c r="L39" s="1"/>
      <c r="M39" s="1"/>
    </row>
    <row r="40" spans="1:13" ht="42" x14ac:dyDescent="0.35">
      <c r="A40" s="326" t="s">
        <v>188</v>
      </c>
      <c r="B40" s="206" t="s">
        <v>182</v>
      </c>
      <c r="C40" s="206" t="s">
        <v>86</v>
      </c>
      <c r="D40" s="329" t="s">
        <v>88</v>
      </c>
      <c r="E40" s="329"/>
      <c r="F40" s="329" t="s">
        <v>90</v>
      </c>
      <c r="G40" s="329"/>
      <c r="H40" s="206" t="s">
        <v>92</v>
      </c>
      <c r="I40" s="206" t="s">
        <v>93</v>
      </c>
      <c r="J40" s="207" t="s">
        <v>95</v>
      </c>
      <c r="K40" s="1"/>
      <c r="L40" s="1"/>
      <c r="M40" s="1"/>
    </row>
    <row r="41" spans="1:13" x14ac:dyDescent="0.35">
      <c r="A41" s="326"/>
      <c r="B41" s="205">
        <v>8.3299999999999999E-2</v>
      </c>
      <c r="C41" s="205"/>
      <c r="D41" s="332"/>
      <c r="E41" s="332"/>
      <c r="F41" s="332"/>
      <c r="G41" s="332"/>
      <c r="H41" s="205"/>
      <c r="I41" s="205"/>
      <c r="J41" s="208"/>
      <c r="K41" s="1"/>
      <c r="L41" s="1"/>
      <c r="M41" s="1"/>
    </row>
    <row r="42" spans="1:13" ht="42" x14ac:dyDescent="0.35">
      <c r="A42" s="326" t="s">
        <v>189</v>
      </c>
      <c r="B42" s="206" t="s">
        <v>182</v>
      </c>
      <c r="C42" s="206" t="s">
        <v>86</v>
      </c>
      <c r="D42" s="329" t="s">
        <v>88</v>
      </c>
      <c r="E42" s="329"/>
      <c r="F42" s="329" t="s">
        <v>90</v>
      </c>
      <c r="G42" s="329"/>
      <c r="H42" s="206" t="s">
        <v>92</v>
      </c>
      <c r="I42" s="206" t="s">
        <v>93</v>
      </c>
      <c r="J42" s="207" t="s">
        <v>95</v>
      </c>
      <c r="K42" s="1"/>
      <c r="L42" s="1"/>
      <c r="M42" s="1"/>
    </row>
    <row r="43" spans="1:13" x14ac:dyDescent="0.35">
      <c r="A43" s="326"/>
      <c r="B43" s="205">
        <v>8.3299999999999999E-2</v>
      </c>
      <c r="C43" s="205"/>
      <c r="D43" s="332"/>
      <c r="E43" s="332"/>
      <c r="F43" s="332"/>
      <c r="G43" s="332"/>
      <c r="H43" s="205"/>
      <c r="I43" s="205"/>
      <c r="J43" s="208"/>
      <c r="K43" s="1"/>
      <c r="L43" s="1"/>
      <c r="M43" s="1"/>
    </row>
    <row r="44" spans="1:13" ht="42" x14ac:dyDescent="0.35">
      <c r="A44" s="326" t="s">
        <v>190</v>
      </c>
      <c r="B44" s="206" t="s">
        <v>182</v>
      </c>
      <c r="C44" s="206" t="s">
        <v>86</v>
      </c>
      <c r="D44" s="329" t="s">
        <v>88</v>
      </c>
      <c r="E44" s="329"/>
      <c r="F44" s="329" t="s">
        <v>90</v>
      </c>
      <c r="G44" s="329"/>
      <c r="H44" s="206" t="s">
        <v>92</v>
      </c>
      <c r="I44" s="206" t="s">
        <v>93</v>
      </c>
      <c r="J44" s="207" t="s">
        <v>95</v>
      </c>
      <c r="K44" s="1"/>
      <c r="L44" s="1"/>
      <c r="M44" s="1"/>
    </row>
    <row r="45" spans="1:13" x14ac:dyDescent="0.35">
      <c r="A45" s="326"/>
      <c r="B45" s="205">
        <v>8.3299999999999999E-2</v>
      </c>
      <c r="C45" s="205"/>
      <c r="D45" s="332"/>
      <c r="E45" s="332"/>
      <c r="F45" s="332"/>
      <c r="G45" s="332"/>
      <c r="H45" s="205"/>
      <c r="I45" s="205"/>
      <c r="J45" s="208"/>
      <c r="K45" s="1"/>
      <c r="L45" s="1"/>
      <c r="M45" s="1"/>
    </row>
    <row r="46" spans="1:13" ht="42" x14ac:dyDescent="0.35">
      <c r="A46" s="326" t="s">
        <v>191</v>
      </c>
      <c r="B46" s="206" t="s">
        <v>182</v>
      </c>
      <c r="C46" s="206" t="s">
        <v>86</v>
      </c>
      <c r="D46" s="329" t="s">
        <v>88</v>
      </c>
      <c r="E46" s="329"/>
      <c r="F46" s="329" t="s">
        <v>90</v>
      </c>
      <c r="G46" s="329"/>
      <c r="H46" s="206" t="s">
        <v>92</v>
      </c>
      <c r="I46" s="206" t="s">
        <v>93</v>
      </c>
      <c r="J46" s="207" t="s">
        <v>95</v>
      </c>
      <c r="K46" s="1"/>
      <c r="L46" s="1"/>
      <c r="M46" s="1"/>
    </row>
    <row r="47" spans="1:13" x14ac:dyDescent="0.35">
      <c r="A47" s="326"/>
      <c r="B47" s="205">
        <v>8.3299999999999999E-2</v>
      </c>
      <c r="C47" s="205"/>
      <c r="D47" s="332"/>
      <c r="E47" s="332"/>
      <c r="F47" s="332"/>
      <c r="G47" s="332"/>
      <c r="H47" s="205"/>
      <c r="I47" s="205"/>
      <c r="J47" s="208"/>
      <c r="K47" s="1"/>
      <c r="L47" s="1"/>
      <c r="M47" s="1"/>
    </row>
    <row r="48" spans="1:13" ht="42" x14ac:dyDescent="0.35">
      <c r="A48" s="326" t="s">
        <v>192</v>
      </c>
      <c r="B48" s="206" t="s">
        <v>182</v>
      </c>
      <c r="C48" s="206" t="s">
        <v>86</v>
      </c>
      <c r="D48" s="329" t="s">
        <v>88</v>
      </c>
      <c r="E48" s="329"/>
      <c r="F48" s="329" t="s">
        <v>90</v>
      </c>
      <c r="G48" s="329"/>
      <c r="H48" s="206" t="s">
        <v>92</v>
      </c>
      <c r="I48" s="206" t="s">
        <v>93</v>
      </c>
      <c r="J48" s="207" t="s">
        <v>95</v>
      </c>
      <c r="K48" s="1"/>
      <c r="L48" s="1"/>
      <c r="M48" s="1"/>
    </row>
    <row r="49" spans="1:13" x14ac:dyDescent="0.35">
      <c r="A49" s="326"/>
      <c r="B49" s="205">
        <v>8.3299999999999999E-2</v>
      </c>
      <c r="C49" s="205"/>
      <c r="D49" s="332"/>
      <c r="E49" s="332"/>
      <c r="F49" s="332"/>
      <c r="G49" s="332"/>
      <c r="H49" s="205"/>
      <c r="I49" s="205"/>
      <c r="J49" s="208"/>
      <c r="K49" s="1"/>
      <c r="L49" s="1"/>
      <c r="M49" s="1"/>
    </row>
    <row r="50" spans="1:13" ht="42" x14ac:dyDescent="0.35">
      <c r="A50" s="326" t="s">
        <v>193</v>
      </c>
      <c r="B50" s="206" t="s">
        <v>182</v>
      </c>
      <c r="C50" s="206" t="s">
        <v>86</v>
      </c>
      <c r="D50" s="329" t="s">
        <v>88</v>
      </c>
      <c r="E50" s="329"/>
      <c r="F50" s="329" t="s">
        <v>90</v>
      </c>
      <c r="G50" s="329"/>
      <c r="H50" s="206" t="s">
        <v>92</v>
      </c>
      <c r="I50" s="206" t="s">
        <v>93</v>
      </c>
      <c r="J50" s="207" t="s">
        <v>95</v>
      </c>
      <c r="K50" s="1"/>
      <c r="L50" s="1"/>
      <c r="M50" s="1"/>
    </row>
    <row r="51" spans="1:13" ht="15" thickBot="1" x14ac:dyDescent="0.4">
      <c r="A51" s="334"/>
      <c r="B51" s="209">
        <v>8.4000000000000005E-2</v>
      </c>
      <c r="C51" s="209"/>
      <c r="D51" s="335"/>
      <c r="E51" s="335"/>
      <c r="F51" s="335"/>
      <c r="G51" s="335"/>
      <c r="H51" s="209"/>
      <c r="I51" s="209"/>
      <c r="J51" s="210"/>
      <c r="K51" s="1"/>
      <c r="L51" s="1"/>
      <c r="M51" s="1"/>
    </row>
    <row r="52" spans="1:13" x14ac:dyDescent="0.35">
      <c r="A52" s="1"/>
      <c r="B52" s="1"/>
      <c r="C52" s="1"/>
      <c r="D52" s="1"/>
      <c r="E52" s="1"/>
      <c r="F52" s="1"/>
      <c r="G52" s="1"/>
      <c r="H52" s="1"/>
      <c r="I52" s="1"/>
      <c r="J52" s="1"/>
      <c r="K52" s="1"/>
      <c r="L52" s="1"/>
      <c r="M52" s="1"/>
    </row>
    <row r="53" spans="1:13" ht="17.5" x14ac:dyDescent="0.35">
      <c r="A53" s="39" t="s">
        <v>204</v>
      </c>
      <c r="B53" s="1"/>
      <c r="C53" s="1"/>
      <c r="D53" s="1"/>
      <c r="E53" s="1"/>
      <c r="F53" s="1"/>
      <c r="G53" s="1"/>
      <c r="H53" s="1"/>
      <c r="I53" s="1"/>
      <c r="J53" s="1"/>
      <c r="K53" s="1"/>
      <c r="L53" s="1"/>
      <c r="M53" s="1"/>
    </row>
    <row r="54" spans="1:13" ht="20" x14ac:dyDescent="0.35">
      <c r="A54" s="27"/>
      <c r="B54" s="1"/>
      <c r="C54" s="1"/>
      <c r="D54" s="1"/>
      <c r="E54" s="1"/>
      <c r="F54" s="1"/>
      <c r="G54" s="1"/>
      <c r="H54" s="1"/>
      <c r="I54" s="1"/>
      <c r="J54" s="1"/>
      <c r="K54" s="1"/>
      <c r="L54" s="1"/>
      <c r="M54" s="1"/>
    </row>
    <row r="55" spans="1:13" ht="46" x14ac:dyDescent="0.35">
      <c r="A55" s="333" t="s">
        <v>205</v>
      </c>
      <c r="B55" s="28" t="s">
        <v>156</v>
      </c>
      <c r="C55" s="28" t="s">
        <v>157</v>
      </c>
      <c r="D55" s="28" t="s">
        <v>158</v>
      </c>
      <c r="E55" s="28" t="s">
        <v>159</v>
      </c>
      <c r="F55" s="28" t="s">
        <v>161</v>
      </c>
      <c r="G55" s="28" t="s">
        <v>162</v>
      </c>
      <c r="H55" s="28" t="s">
        <v>163</v>
      </c>
      <c r="I55" s="28" t="s">
        <v>164</v>
      </c>
      <c r="J55" s="28" t="s">
        <v>166</v>
      </c>
      <c r="K55" s="28" t="s">
        <v>167</v>
      </c>
      <c r="L55" s="28" t="s">
        <v>168</v>
      </c>
      <c r="M55" s="28" t="s">
        <v>169</v>
      </c>
    </row>
    <row r="56" spans="1:13" ht="22.5" x14ac:dyDescent="0.35">
      <c r="A56" s="333"/>
      <c r="B56" s="29">
        <v>8.3299999999999999E-2</v>
      </c>
      <c r="C56" s="29">
        <v>8.3299999999999999E-2</v>
      </c>
      <c r="D56" s="29">
        <v>8.3299999999999999E-2</v>
      </c>
      <c r="E56" s="205">
        <v>8.3299999999999999E-2</v>
      </c>
      <c r="F56" s="205">
        <v>8.3299999999999999E-2</v>
      </c>
      <c r="G56" s="29"/>
      <c r="H56" s="29"/>
      <c r="I56" s="29"/>
      <c r="J56" s="29"/>
      <c r="K56" s="29"/>
      <c r="L56" s="29"/>
      <c r="M56" s="29"/>
    </row>
    <row r="57" spans="1:13" x14ac:dyDescent="0.35">
      <c r="A57" s="1"/>
      <c r="B57" s="1"/>
      <c r="C57" s="1"/>
      <c r="D57" s="1"/>
      <c r="E57" s="1"/>
      <c r="F57" s="1"/>
      <c r="G57" s="1"/>
      <c r="H57" s="1"/>
      <c r="I57" s="1"/>
      <c r="J57" s="24"/>
      <c r="K57" s="24"/>
      <c r="L57" s="24"/>
      <c r="M57" s="24"/>
    </row>
    <row r="58" spans="1:13" ht="15" thickBot="1" x14ac:dyDescent="0.4">
      <c r="A58" s="1"/>
      <c r="B58" s="1"/>
      <c r="C58" s="1"/>
      <c r="D58" s="1"/>
      <c r="E58" s="1"/>
      <c r="F58" s="1"/>
      <c r="G58" s="1"/>
      <c r="H58" s="1"/>
      <c r="I58" s="1"/>
      <c r="J58" s="1"/>
      <c r="K58" s="1"/>
      <c r="L58" s="1"/>
      <c r="M58" s="1"/>
    </row>
    <row r="59" spans="1:13" ht="28.5" thickBot="1" x14ac:dyDescent="0.4">
      <c r="A59" s="124" t="s">
        <v>206</v>
      </c>
      <c r="B59" s="115" t="s">
        <v>207</v>
      </c>
      <c r="C59" s="107"/>
      <c r="D59" s="125" t="s">
        <v>208</v>
      </c>
      <c r="E59" s="115" t="s">
        <v>207</v>
      </c>
      <c r="F59" s="107"/>
      <c r="G59" s="125" t="s">
        <v>209</v>
      </c>
      <c r="H59" s="115" t="s">
        <v>210</v>
      </c>
      <c r="I59" s="123"/>
      <c r="J59" s="101"/>
      <c r="K59" s="1"/>
      <c r="L59" s="1"/>
      <c r="M59" s="1"/>
    </row>
    <row r="60" spans="1:13" ht="15" thickBot="1" x14ac:dyDescent="0.4">
      <c r="A60" s="126"/>
      <c r="B60" s="115" t="s">
        <v>211</v>
      </c>
      <c r="C60" s="221" t="s">
        <v>264</v>
      </c>
      <c r="D60" s="127"/>
      <c r="E60" s="115" t="s">
        <v>211</v>
      </c>
      <c r="F60" s="221" t="s">
        <v>266</v>
      </c>
      <c r="G60" s="127"/>
      <c r="H60" s="115" t="s">
        <v>212</v>
      </c>
      <c r="I60" s="222" t="s">
        <v>270</v>
      </c>
      <c r="J60" s="101"/>
      <c r="K60" s="1"/>
      <c r="L60" s="1"/>
      <c r="M60" s="1"/>
    </row>
    <row r="61" spans="1:13" ht="15" thickBot="1" x14ac:dyDescent="0.4">
      <c r="A61" s="126"/>
      <c r="B61" s="115" t="s">
        <v>213</v>
      </c>
      <c r="C61" s="221" t="s">
        <v>265</v>
      </c>
      <c r="D61" s="127"/>
      <c r="E61" s="115" t="s">
        <v>213</v>
      </c>
      <c r="F61" s="221" t="s">
        <v>267</v>
      </c>
      <c r="G61" s="127"/>
      <c r="H61" s="115" t="s">
        <v>214</v>
      </c>
      <c r="I61" s="222" t="s">
        <v>271</v>
      </c>
      <c r="J61" s="101"/>
      <c r="K61" s="1"/>
      <c r="L61" s="1"/>
      <c r="M61" s="1"/>
    </row>
    <row r="62" spans="1:13" ht="15" thickBot="1" x14ac:dyDescent="0.4">
      <c r="A62" s="126"/>
      <c r="B62" s="115" t="s">
        <v>207</v>
      </c>
      <c r="C62" s="107"/>
      <c r="D62" s="127"/>
      <c r="E62" s="115" t="s">
        <v>207</v>
      </c>
      <c r="F62" s="221"/>
      <c r="G62" s="127"/>
      <c r="H62" s="115" t="s">
        <v>210</v>
      </c>
      <c r="I62" s="123"/>
      <c r="J62" s="101"/>
      <c r="K62" s="1"/>
      <c r="L62" s="1"/>
      <c r="M62" s="1"/>
    </row>
    <row r="63" spans="1:13" ht="15" thickBot="1" x14ac:dyDescent="0.4">
      <c r="A63" s="126"/>
      <c r="B63" s="115" t="s">
        <v>211</v>
      </c>
      <c r="C63" s="107"/>
      <c r="D63" s="127"/>
      <c r="E63" s="115" t="s">
        <v>211</v>
      </c>
      <c r="F63" s="221" t="s">
        <v>268</v>
      </c>
      <c r="G63" s="127"/>
      <c r="H63" s="115" t="s">
        <v>212</v>
      </c>
      <c r="I63" s="123"/>
      <c r="J63" s="101"/>
      <c r="K63" s="1"/>
      <c r="L63" s="1"/>
      <c r="M63" s="1"/>
    </row>
    <row r="64" spans="1:13" ht="15" thickBot="1" x14ac:dyDescent="0.4">
      <c r="A64" s="128"/>
      <c r="B64" s="115" t="s">
        <v>213</v>
      </c>
      <c r="C64" s="107"/>
      <c r="D64" s="129"/>
      <c r="E64" s="115" t="s">
        <v>213</v>
      </c>
      <c r="F64" s="221" t="s">
        <v>269</v>
      </c>
      <c r="G64" s="129"/>
      <c r="H64" s="115" t="s">
        <v>214</v>
      </c>
      <c r="I64" s="123"/>
      <c r="J64" s="101"/>
      <c r="K64" s="1"/>
      <c r="L64" s="1"/>
      <c r="M64" s="1"/>
    </row>
    <row r="65" spans="1:13" x14ac:dyDescent="0.35">
      <c r="A65" s="1"/>
      <c r="B65" s="1"/>
      <c r="C65" s="1"/>
      <c r="D65" s="1"/>
      <c r="E65" s="1"/>
      <c r="F65" s="1"/>
      <c r="G65" s="1"/>
      <c r="H65" s="1"/>
      <c r="I65" s="1"/>
      <c r="J65" s="1"/>
      <c r="K65" s="1"/>
      <c r="L65" s="1"/>
      <c r="M65" s="1"/>
    </row>
    <row r="66" spans="1:13" x14ac:dyDescent="0.35">
      <c r="A66" s="1"/>
      <c r="B66" s="1"/>
      <c r="C66" s="1"/>
      <c r="D66" s="1"/>
      <c r="E66" s="1"/>
      <c r="F66" s="1"/>
      <c r="G66" s="1"/>
      <c r="H66" s="1"/>
      <c r="I66" s="1"/>
      <c r="J66" s="1"/>
      <c r="K66" s="1"/>
      <c r="L66" s="1"/>
      <c r="M66" s="1"/>
    </row>
    <row r="67" spans="1:13" x14ac:dyDescent="0.35">
      <c r="A67" s="1"/>
      <c r="B67" s="1"/>
      <c r="C67" s="1"/>
      <c r="D67" s="1"/>
      <c r="E67" s="1"/>
      <c r="F67" s="1"/>
      <c r="G67" s="1"/>
      <c r="H67" s="1"/>
      <c r="I67" s="1"/>
      <c r="J67" s="1"/>
      <c r="K67" s="1"/>
      <c r="L67" s="1"/>
      <c r="M67" s="1"/>
    </row>
    <row r="68" spans="1:13" x14ac:dyDescent="0.35">
      <c r="A68" s="1"/>
      <c r="B68" s="1"/>
      <c r="C68" s="1"/>
      <c r="D68" s="1"/>
      <c r="E68" s="1"/>
      <c r="F68" s="1"/>
      <c r="G68" s="1"/>
      <c r="H68" s="1"/>
      <c r="I68" s="1"/>
      <c r="J68" s="1"/>
      <c r="K68" s="1"/>
      <c r="L68" s="1"/>
      <c r="M68" s="1"/>
    </row>
  </sheetData>
  <mergeCells count="87">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42:A43"/>
    <mergeCell ref="D42:E42"/>
    <mergeCell ref="F42:G42"/>
    <mergeCell ref="D43:E43"/>
    <mergeCell ref="F43:G43"/>
    <mergeCell ref="A44:A45"/>
    <mergeCell ref="D44:E44"/>
    <mergeCell ref="F44:G44"/>
    <mergeCell ref="D45:E45"/>
    <mergeCell ref="F45:G45"/>
    <mergeCell ref="A38:A39"/>
    <mergeCell ref="D38:E38"/>
    <mergeCell ref="F38:G38"/>
    <mergeCell ref="D39:E39"/>
    <mergeCell ref="F39:G39"/>
    <mergeCell ref="A40:A41"/>
    <mergeCell ref="D40:E40"/>
    <mergeCell ref="F40:G40"/>
    <mergeCell ref="D41:E41"/>
    <mergeCell ref="F41:G41"/>
    <mergeCell ref="A34:A35"/>
    <mergeCell ref="D34:E34"/>
    <mergeCell ref="F34:G34"/>
    <mergeCell ref="D35:E35"/>
    <mergeCell ref="F35:G35"/>
    <mergeCell ref="A36:A37"/>
    <mergeCell ref="D36:E36"/>
    <mergeCell ref="F36:G36"/>
    <mergeCell ref="D37:E37"/>
    <mergeCell ref="F37:G37"/>
    <mergeCell ref="A30:A31"/>
    <mergeCell ref="D30:E30"/>
    <mergeCell ref="F30:G30"/>
    <mergeCell ref="D31:E31"/>
    <mergeCell ref="F31:G31"/>
    <mergeCell ref="A32:A33"/>
    <mergeCell ref="D32:E32"/>
    <mergeCell ref="F32:G32"/>
    <mergeCell ref="D33:E33"/>
    <mergeCell ref="F33:G33"/>
    <mergeCell ref="A28:A29"/>
    <mergeCell ref="D28:E28"/>
    <mergeCell ref="F28:G28"/>
    <mergeCell ref="D29:E29"/>
    <mergeCell ref="F29:G29"/>
    <mergeCell ref="B24:J24"/>
    <mergeCell ref="A25:A26"/>
    <mergeCell ref="H25:J25"/>
    <mergeCell ref="B27:J27"/>
    <mergeCell ref="H26:J26"/>
    <mergeCell ref="I7:I10"/>
    <mergeCell ref="J7:J10"/>
    <mergeCell ref="A12:A14"/>
    <mergeCell ref="A22:J22"/>
    <mergeCell ref="B23:D23"/>
    <mergeCell ref="H23:J23"/>
    <mergeCell ref="A16:B18"/>
    <mergeCell ref="D16:F16"/>
    <mergeCell ref="D17:F17"/>
    <mergeCell ref="D18:F18"/>
    <mergeCell ref="A1:A4"/>
    <mergeCell ref="B1:H1"/>
    <mergeCell ref="B4:H4"/>
    <mergeCell ref="A7:A10"/>
    <mergeCell ref="B7:H10"/>
    <mergeCell ref="J4:L4"/>
    <mergeCell ref="J1:L1"/>
    <mergeCell ref="B2:H2"/>
    <mergeCell ref="J2:L2"/>
    <mergeCell ref="B3:H3"/>
    <mergeCell ref="J3:L3"/>
  </mergeCells>
  <hyperlinks>
    <hyperlink ref="J29" r:id="rId1" xr:uid="{0E5DE84D-1B0F-7647-86E5-FF4348E0D1F2}"/>
    <hyperlink ref="J31" r:id="rId2" xr:uid="{39C88AFB-1CC8-984B-89D7-7D23F7A5136B}"/>
    <hyperlink ref="J33" r:id="rId3" xr:uid="{82E389EC-064A-5E4C-A2FB-4D0003674632}"/>
    <hyperlink ref="J35" r:id="rId4" xr:uid="{AA9880E8-6E17-5D4B-9578-85E9B1DE76DD}"/>
    <hyperlink ref="J37" r:id="rId5" xr:uid="{04AF6A6F-AA01-2740-AE06-66BC2E3B6BDB}"/>
  </hyperlinks>
  <pageMargins left="0.7" right="0.7" top="0.75" bottom="0.75" header="0.3" footer="0.3"/>
  <drawing r:id="rId6"/>
  <legacyDrawing r:id="rId7"/>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tabColor theme="4" tint="0.59999389629810485"/>
    <pageSetUpPr fitToPage="1"/>
  </sheetPr>
  <dimension ref="A1:O45"/>
  <sheetViews>
    <sheetView showGridLines="0" topLeftCell="G8" zoomScale="60" zoomScaleNormal="60" workbookViewId="0">
      <selection activeCell="G24" sqref="G24:H27"/>
    </sheetView>
  </sheetViews>
  <sheetFormatPr baseColWidth="10" defaultColWidth="10.81640625" defaultRowHeight="14" x14ac:dyDescent="0.35"/>
  <cols>
    <col min="1" max="1" width="49.6328125" style="1" customWidth="1"/>
    <col min="2" max="13" width="35.6328125" style="1" customWidth="1"/>
    <col min="14" max="15" width="18.1796875" style="1" customWidth="1"/>
    <col min="16" max="16" width="8.453125" style="1" customWidth="1"/>
    <col min="17" max="17" width="18.453125" style="1" bestFit="1" customWidth="1"/>
    <col min="18" max="18" width="5.6328125" style="1" customWidth="1"/>
    <col min="19" max="19" width="18.453125" style="1" bestFit="1" customWidth="1"/>
    <col min="20" max="20" width="4.6328125" style="1" customWidth="1"/>
    <col min="21" max="21" width="23" style="1" bestFit="1" customWidth="1"/>
    <col min="22" max="22" width="10.81640625" style="1"/>
    <col min="23" max="23" width="18.453125" style="1" bestFit="1" customWidth="1"/>
    <col min="24" max="24" width="16.1796875" style="1" customWidth="1"/>
    <col min="25" max="16384" width="10.81640625" style="1"/>
  </cols>
  <sheetData>
    <row r="1" spans="1:15" s="66" customFormat="1" ht="32.25" customHeight="1" thickBot="1" x14ac:dyDescent="0.4">
      <c r="A1" s="399"/>
      <c r="B1" s="286" t="s">
        <v>150</v>
      </c>
      <c r="C1" s="287"/>
      <c r="D1" s="287"/>
      <c r="E1" s="287"/>
      <c r="F1" s="287"/>
      <c r="G1" s="287"/>
      <c r="H1" s="287"/>
      <c r="I1" s="288"/>
      <c r="J1" s="277" t="s">
        <v>234</v>
      </c>
      <c r="K1" s="278"/>
      <c r="L1" s="279"/>
    </row>
    <row r="2" spans="1:15" s="66" customFormat="1" ht="30.75" customHeight="1" thickBot="1" x14ac:dyDescent="0.4">
      <c r="A2" s="400"/>
      <c r="B2" s="280" t="s">
        <v>151</v>
      </c>
      <c r="C2" s="281"/>
      <c r="D2" s="281"/>
      <c r="E2" s="281"/>
      <c r="F2" s="281"/>
      <c r="G2" s="281"/>
      <c r="H2" s="281"/>
      <c r="I2" s="282"/>
      <c r="J2" s="277" t="s">
        <v>235</v>
      </c>
      <c r="K2" s="278"/>
      <c r="L2" s="279"/>
    </row>
    <row r="3" spans="1:15" s="66" customFormat="1" ht="24" customHeight="1" thickBot="1" x14ac:dyDescent="0.4">
      <c r="A3" s="400"/>
      <c r="B3" s="280" t="s">
        <v>0</v>
      </c>
      <c r="C3" s="281"/>
      <c r="D3" s="281"/>
      <c r="E3" s="281"/>
      <c r="F3" s="281"/>
      <c r="G3" s="281"/>
      <c r="H3" s="281"/>
      <c r="I3" s="282"/>
      <c r="J3" s="277" t="s">
        <v>236</v>
      </c>
      <c r="K3" s="278"/>
      <c r="L3" s="279"/>
    </row>
    <row r="4" spans="1:15" s="66" customFormat="1" ht="21.75" customHeight="1" thickBot="1" x14ac:dyDescent="0.4">
      <c r="A4" s="401"/>
      <c r="B4" s="289" t="s">
        <v>215</v>
      </c>
      <c r="C4" s="290"/>
      <c r="D4" s="290"/>
      <c r="E4" s="290"/>
      <c r="F4" s="290"/>
      <c r="G4" s="290"/>
      <c r="H4" s="290"/>
      <c r="I4" s="291"/>
      <c r="J4" s="277" t="s">
        <v>239</v>
      </c>
      <c r="K4" s="278"/>
      <c r="L4" s="279"/>
    </row>
    <row r="5" spans="1:15" s="66" customFormat="1" ht="21.75" customHeight="1" thickBot="1" x14ac:dyDescent="0.4">
      <c r="A5" s="67"/>
      <c r="B5" s="68"/>
      <c r="C5" s="68"/>
      <c r="D5" s="68"/>
      <c r="E5" s="68"/>
      <c r="F5" s="68"/>
      <c r="G5" s="68"/>
      <c r="H5" s="68"/>
      <c r="I5" s="68"/>
      <c r="J5" s="69"/>
      <c r="K5" s="69"/>
      <c r="L5" s="69"/>
    </row>
    <row r="6" spans="1:15" ht="40.25" customHeight="1" thickBot="1" x14ac:dyDescent="0.4">
      <c r="A6" s="40" t="s">
        <v>154</v>
      </c>
      <c r="B6" s="577" t="s">
        <v>241</v>
      </c>
      <c r="C6" s="578"/>
      <c r="D6" s="578"/>
      <c r="E6" s="578"/>
      <c r="F6" s="578"/>
      <c r="G6" s="578"/>
      <c r="H6" s="578"/>
      <c r="I6" s="579"/>
      <c r="J6" s="119" t="s">
        <v>155</v>
      </c>
      <c r="K6" s="580">
        <v>2024110010311</v>
      </c>
      <c r="L6" s="581"/>
      <c r="M6" s="576"/>
      <c r="N6" s="576"/>
      <c r="O6" s="576"/>
    </row>
    <row r="7" spans="1:15" s="66" customFormat="1" ht="21.75" customHeight="1" thickBot="1" x14ac:dyDescent="0.4">
      <c r="A7" s="67"/>
      <c r="B7" s="68"/>
      <c r="C7" s="68"/>
      <c r="D7" s="68"/>
      <c r="E7" s="68"/>
      <c r="F7" s="68"/>
      <c r="G7" s="68"/>
      <c r="H7" s="68"/>
      <c r="I7" s="68"/>
      <c r="J7" s="68"/>
      <c r="K7" s="68"/>
      <c r="L7" s="68"/>
      <c r="M7" s="69"/>
      <c r="N7" s="69"/>
      <c r="O7" s="69"/>
    </row>
    <row r="8" spans="1:15" s="66" customFormat="1" ht="21.75" customHeight="1" thickBot="1" x14ac:dyDescent="0.45">
      <c r="A8" s="553" t="s">
        <v>6</v>
      </c>
      <c r="B8" s="103" t="s">
        <v>156</v>
      </c>
      <c r="C8" s="223"/>
      <c r="D8" s="103" t="s">
        <v>157</v>
      </c>
      <c r="E8" s="223"/>
      <c r="F8" s="103" t="s">
        <v>158</v>
      </c>
      <c r="G8" s="87"/>
      <c r="H8" s="103" t="s">
        <v>159</v>
      </c>
      <c r="I8" s="88"/>
      <c r="J8" s="557" t="s">
        <v>8</v>
      </c>
      <c r="K8" s="102" t="s">
        <v>160</v>
      </c>
      <c r="L8" s="169"/>
      <c r="M8" s="576"/>
      <c r="N8" s="576"/>
      <c r="O8" s="576"/>
    </row>
    <row r="9" spans="1:15" s="66" customFormat="1" ht="21.75" customHeight="1" thickBot="1" x14ac:dyDescent="0.45">
      <c r="A9" s="553"/>
      <c r="B9" s="104" t="s">
        <v>161</v>
      </c>
      <c r="C9" s="89" t="s">
        <v>261</v>
      </c>
      <c r="D9" s="103" t="s">
        <v>162</v>
      </c>
      <c r="E9" s="90"/>
      <c r="F9" s="103" t="s">
        <v>163</v>
      </c>
      <c r="G9" s="90"/>
      <c r="H9" s="103" t="s">
        <v>164</v>
      </c>
      <c r="I9" s="88"/>
      <c r="J9" s="557"/>
      <c r="K9" s="102" t="s">
        <v>165</v>
      </c>
      <c r="L9" s="70"/>
      <c r="M9" s="576"/>
      <c r="N9" s="576"/>
      <c r="O9" s="576"/>
    </row>
    <row r="10" spans="1:15" s="66" customFormat="1" ht="21.75" customHeight="1" thickBot="1" x14ac:dyDescent="0.45">
      <c r="A10" s="553"/>
      <c r="B10" s="103" t="s">
        <v>166</v>
      </c>
      <c r="C10" s="86"/>
      <c r="D10" s="103" t="s">
        <v>167</v>
      </c>
      <c r="E10" s="90"/>
      <c r="F10" s="103" t="s">
        <v>168</v>
      </c>
      <c r="G10" s="90"/>
      <c r="H10" s="103" t="s">
        <v>169</v>
      </c>
      <c r="I10" s="88"/>
      <c r="J10" s="557"/>
      <c r="K10" s="102" t="s">
        <v>170</v>
      </c>
      <c r="L10" s="169" t="s">
        <v>261</v>
      </c>
      <c r="M10" s="576"/>
      <c r="N10" s="576"/>
      <c r="O10" s="576"/>
    </row>
    <row r="11" spans="1:15" ht="14.5" thickBot="1" x14ac:dyDescent="0.4"/>
    <row r="12" spans="1:15" ht="32" customHeight="1" thickBot="1" x14ac:dyDescent="0.4">
      <c r="A12" s="554" t="s">
        <v>216</v>
      </c>
      <c r="B12" s="555"/>
      <c r="C12" s="555"/>
      <c r="D12" s="555"/>
      <c r="E12" s="555"/>
      <c r="F12" s="555"/>
      <c r="G12" s="555"/>
      <c r="H12" s="555"/>
      <c r="I12" s="555"/>
      <c r="J12" s="555"/>
      <c r="K12" s="555"/>
      <c r="L12" s="556"/>
    </row>
    <row r="13" spans="1:15" ht="32" customHeight="1" thickBot="1" x14ac:dyDescent="0.4">
      <c r="A13" s="543" t="s">
        <v>217</v>
      </c>
      <c r="B13" s="545" t="s">
        <v>101</v>
      </c>
      <c r="C13" s="558" t="s">
        <v>13</v>
      </c>
      <c r="D13" s="550" t="s">
        <v>181</v>
      </c>
      <c r="E13" s="551"/>
      <c r="F13" s="552"/>
      <c r="G13" s="550" t="s">
        <v>183</v>
      </c>
      <c r="H13" s="551"/>
      <c r="I13" s="552"/>
      <c r="J13" s="381" t="s">
        <v>184</v>
      </c>
      <c r="K13" s="382"/>
      <c r="L13" s="383"/>
    </row>
    <row r="14" spans="1:15" ht="32" customHeight="1" thickBot="1" x14ac:dyDescent="0.4">
      <c r="A14" s="560"/>
      <c r="B14" s="571"/>
      <c r="C14" s="572"/>
      <c r="D14" s="167" t="s">
        <v>26</v>
      </c>
      <c r="E14" s="165" t="s">
        <v>28</v>
      </c>
      <c r="F14" s="166" t="s">
        <v>106</v>
      </c>
      <c r="G14" s="167" t="s">
        <v>26</v>
      </c>
      <c r="H14" s="165" t="s">
        <v>28</v>
      </c>
      <c r="I14" s="166" t="s">
        <v>106</v>
      </c>
      <c r="J14" s="167" t="s">
        <v>26</v>
      </c>
      <c r="K14" s="165" t="s">
        <v>28</v>
      </c>
      <c r="L14" s="166" t="s">
        <v>106</v>
      </c>
    </row>
    <row r="15" spans="1:15" ht="71.25" customHeight="1" thickBot="1" x14ac:dyDescent="0.4">
      <c r="A15" s="565" t="s">
        <v>277</v>
      </c>
      <c r="B15" s="245" t="s">
        <v>257</v>
      </c>
      <c r="C15" s="567" t="s">
        <v>275</v>
      </c>
      <c r="D15" s="243">
        <v>471227931</v>
      </c>
      <c r="E15" s="244">
        <v>0</v>
      </c>
      <c r="F15" s="534">
        <v>4</v>
      </c>
      <c r="G15" s="240">
        <v>0</v>
      </c>
      <c r="H15" s="239">
        <v>7185181</v>
      </c>
      <c r="I15" s="573">
        <v>4</v>
      </c>
      <c r="J15" s="255">
        <v>-169058</v>
      </c>
      <c r="K15" s="256">
        <v>26048877</v>
      </c>
      <c r="L15" s="561">
        <v>4</v>
      </c>
    </row>
    <row r="16" spans="1:15" ht="77.25" customHeight="1" thickBot="1" x14ac:dyDescent="0.4">
      <c r="A16" s="566"/>
      <c r="B16" s="246" t="s">
        <v>258</v>
      </c>
      <c r="C16" s="568"/>
      <c r="D16" s="243">
        <v>175863997</v>
      </c>
      <c r="E16" s="244">
        <v>0</v>
      </c>
      <c r="F16" s="535"/>
      <c r="G16" s="240">
        <v>0</v>
      </c>
      <c r="H16" s="239">
        <v>1352527</v>
      </c>
      <c r="I16" s="574"/>
      <c r="J16" s="255">
        <v>-4</v>
      </c>
      <c r="K16" s="239">
        <v>18286628</v>
      </c>
      <c r="L16" s="562"/>
    </row>
    <row r="17" spans="1:13" ht="91.5" customHeight="1" thickBot="1" x14ac:dyDescent="0.4">
      <c r="A17" s="566" t="s">
        <v>278</v>
      </c>
      <c r="B17" s="246" t="s">
        <v>259</v>
      </c>
      <c r="C17" s="568" t="s">
        <v>276</v>
      </c>
      <c r="D17" s="243">
        <v>178689997</v>
      </c>
      <c r="E17" s="244">
        <v>0</v>
      </c>
      <c r="F17" s="536">
        <v>1</v>
      </c>
      <c r="G17" s="240">
        <v>0</v>
      </c>
      <c r="H17" s="239">
        <v>3028419</v>
      </c>
      <c r="I17" s="575">
        <v>1</v>
      </c>
      <c r="J17" s="255">
        <v>-169052</v>
      </c>
      <c r="K17" s="239">
        <v>13717626</v>
      </c>
      <c r="L17" s="563">
        <v>1</v>
      </c>
    </row>
    <row r="18" spans="1:13" ht="67.5" customHeight="1" thickBot="1" x14ac:dyDescent="0.4">
      <c r="A18" s="569"/>
      <c r="B18" s="247" t="s">
        <v>260</v>
      </c>
      <c r="C18" s="570"/>
      <c r="D18" s="243">
        <v>463890659</v>
      </c>
      <c r="E18" s="244">
        <v>0</v>
      </c>
      <c r="F18" s="535"/>
      <c r="G18" s="241">
        <v>0</v>
      </c>
      <c r="H18" s="242">
        <v>5628554</v>
      </c>
      <c r="I18" s="574"/>
      <c r="J18" s="257">
        <v>-6</v>
      </c>
      <c r="K18" s="258">
        <v>38844835</v>
      </c>
      <c r="L18" s="564"/>
    </row>
    <row r="19" spans="1:13" s="21" customFormat="1" ht="16.5" customHeight="1" x14ac:dyDescent="0.3">
      <c r="M19" s="1"/>
    </row>
    <row r="20" spans="1:13" ht="15" customHeight="1" thickBot="1" x14ac:dyDescent="0.4"/>
    <row r="21" spans="1:13" ht="35" customHeight="1" thickBot="1" x14ac:dyDescent="0.4">
      <c r="A21" s="554" t="s">
        <v>218</v>
      </c>
      <c r="B21" s="555"/>
      <c r="C21" s="555"/>
      <c r="D21" s="555"/>
      <c r="E21" s="555"/>
      <c r="F21" s="555"/>
      <c r="G21" s="555"/>
      <c r="H21" s="555"/>
      <c r="I21" s="555"/>
      <c r="J21" s="555"/>
      <c r="K21" s="555"/>
      <c r="L21" s="556"/>
    </row>
    <row r="22" spans="1:13" ht="35" customHeight="1" x14ac:dyDescent="0.35">
      <c r="A22" s="543" t="s">
        <v>217</v>
      </c>
      <c r="B22" s="545" t="s">
        <v>101</v>
      </c>
      <c r="C22" s="558" t="s">
        <v>13</v>
      </c>
      <c r="D22" s="550" t="s">
        <v>185</v>
      </c>
      <c r="E22" s="551"/>
      <c r="F22" s="552"/>
      <c r="G22" s="550" t="s">
        <v>186</v>
      </c>
      <c r="H22" s="551"/>
      <c r="I22" s="552"/>
      <c r="J22" s="550" t="s">
        <v>187</v>
      </c>
      <c r="K22" s="551"/>
      <c r="L22" s="552"/>
    </row>
    <row r="23" spans="1:13" ht="35" customHeight="1" thickBot="1" x14ac:dyDescent="0.4">
      <c r="A23" s="544"/>
      <c r="B23" s="571"/>
      <c r="C23" s="559"/>
      <c r="D23" s="81" t="s">
        <v>26</v>
      </c>
      <c r="E23" s="79" t="s">
        <v>28</v>
      </c>
      <c r="F23" s="80" t="s">
        <v>106</v>
      </c>
      <c r="G23" s="81" t="s">
        <v>26</v>
      </c>
      <c r="H23" s="79" t="s">
        <v>28</v>
      </c>
      <c r="I23" s="80" t="s">
        <v>106</v>
      </c>
      <c r="J23" s="81" t="s">
        <v>26</v>
      </c>
      <c r="K23" s="79" t="s">
        <v>28</v>
      </c>
      <c r="L23" s="80" t="s">
        <v>106</v>
      </c>
    </row>
    <row r="24" spans="1:13" ht="90" customHeight="1" x14ac:dyDescent="0.35">
      <c r="A24" s="542" t="s">
        <v>277</v>
      </c>
      <c r="B24" s="217" t="s">
        <v>257</v>
      </c>
      <c r="C24" s="541" t="s">
        <v>275</v>
      </c>
      <c r="D24" s="260">
        <v>43000253</v>
      </c>
      <c r="E24" s="267">
        <v>54375693</v>
      </c>
      <c r="F24" s="534">
        <v>4</v>
      </c>
      <c r="G24" s="273">
        <v>671000</v>
      </c>
      <c r="H24" s="273">
        <v>39320458</v>
      </c>
      <c r="I24" s="534">
        <v>4</v>
      </c>
      <c r="J24" s="262"/>
      <c r="K24" s="263"/>
      <c r="L24" s="261"/>
    </row>
    <row r="25" spans="1:13" ht="90" customHeight="1" thickBot="1" x14ac:dyDescent="0.4">
      <c r="A25" s="537"/>
      <c r="B25" s="218" t="s">
        <v>258</v>
      </c>
      <c r="C25" s="539"/>
      <c r="D25" s="259">
        <v>6283925</v>
      </c>
      <c r="E25" s="268">
        <v>16365963</v>
      </c>
      <c r="F25" s="535"/>
      <c r="G25" s="274">
        <v>298000</v>
      </c>
      <c r="H25" s="274">
        <v>16365963</v>
      </c>
      <c r="I25" s="535"/>
      <c r="J25" s="211"/>
      <c r="K25" s="212"/>
      <c r="L25" s="213"/>
    </row>
    <row r="26" spans="1:13" ht="90" customHeight="1" x14ac:dyDescent="0.35">
      <c r="A26" s="537" t="s">
        <v>278</v>
      </c>
      <c r="B26" s="218" t="s">
        <v>259</v>
      </c>
      <c r="C26" s="539" t="s">
        <v>276</v>
      </c>
      <c r="D26" s="259">
        <v>6283925</v>
      </c>
      <c r="E26" s="268">
        <v>15467266</v>
      </c>
      <c r="F26" s="536">
        <v>1</v>
      </c>
      <c r="G26" s="274">
        <v>298000</v>
      </c>
      <c r="H26" s="274">
        <v>21776666</v>
      </c>
      <c r="I26" s="536">
        <v>1</v>
      </c>
      <c r="J26" s="211"/>
      <c r="K26" s="212"/>
      <c r="L26" s="213"/>
    </row>
    <row r="27" spans="1:13" ht="90" customHeight="1" thickBot="1" x14ac:dyDescent="0.4">
      <c r="A27" s="538"/>
      <c r="B27" s="219" t="s">
        <v>260</v>
      </c>
      <c r="C27" s="540"/>
      <c r="D27" s="264">
        <v>12871949</v>
      </c>
      <c r="E27" s="269">
        <v>37796108</v>
      </c>
      <c r="F27" s="535"/>
      <c r="G27" s="275">
        <v>223997</v>
      </c>
      <c r="H27" s="275">
        <v>34491453</v>
      </c>
      <c r="I27" s="535"/>
      <c r="J27" s="84"/>
      <c r="K27" s="20"/>
      <c r="L27" s="23"/>
    </row>
    <row r="29" spans="1:13" ht="14.5" thickBot="1" x14ac:dyDescent="0.4"/>
    <row r="30" spans="1:13" ht="35" customHeight="1" thickBot="1" x14ac:dyDescent="0.4">
      <c r="A30" s="547" t="s">
        <v>219</v>
      </c>
      <c r="B30" s="548"/>
      <c r="C30" s="548"/>
      <c r="D30" s="548"/>
      <c r="E30" s="548"/>
      <c r="F30" s="548"/>
      <c r="G30" s="548"/>
      <c r="H30" s="548"/>
      <c r="I30" s="548"/>
      <c r="J30" s="548"/>
      <c r="K30" s="548"/>
      <c r="L30" s="549"/>
    </row>
    <row r="31" spans="1:13" ht="35" customHeight="1" x14ac:dyDescent="0.35">
      <c r="A31" s="543" t="s">
        <v>217</v>
      </c>
      <c r="B31" s="545" t="s">
        <v>101</v>
      </c>
      <c r="C31" s="558" t="s">
        <v>13</v>
      </c>
      <c r="D31" s="550" t="s">
        <v>188</v>
      </c>
      <c r="E31" s="551"/>
      <c r="F31" s="552"/>
      <c r="G31" s="550" t="s">
        <v>189</v>
      </c>
      <c r="H31" s="551"/>
      <c r="I31" s="552"/>
      <c r="J31" s="550" t="s">
        <v>190</v>
      </c>
      <c r="K31" s="551"/>
      <c r="L31" s="552"/>
    </row>
    <row r="32" spans="1:13" ht="35" customHeight="1" thickBot="1" x14ac:dyDescent="0.4">
      <c r="A32" s="544"/>
      <c r="B32" s="546"/>
      <c r="C32" s="559"/>
      <c r="D32" s="81" t="s">
        <v>26</v>
      </c>
      <c r="E32" s="79" t="s">
        <v>28</v>
      </c>
      <c r="F32" s="80" t="s">
        <v>106</v>
      </c>
      <c r="G32" s="81" t="s">
        <v>26</v>
      </c>
      <c r="H32" s="79" t="s">
        <v>28</v>
      </c>
      <c r="I32" s="80" t="s">
        <v>106</v>
      </c>
      <c r="J32" s="81" t="s">
        <v>26</v>
      </c>
      <c r="K32" s="79" t="s">
        <v>28</v>
      </c>
      <c r="L32" s="80" t="s">
        <v>106</v>
      </c>
    </row>
    <row r="33" spans="1:12" ht="81" customHeight="1" x14ac:dyDescent="0.35">
      <c r="A33" s="542" t="s">
        <v>277</v>
      </c>
      <c r="B33" s="217" t="s">
        <v>257</v>
      </c>
      <c r="C33" s="541" t="s">
        <v>275</v>
      </c>
      <c r="D33" s="82"/>
      <c r="E33" s="77"/>
      <c r="F33" s="78"/>
      <c r="G33" s="82"/>
      <c r="H33" s="77"/>
      <c r="I33" s="78"/>
      <c r="J33" s="82"/>
      <c r="K33" s="77"/>
      <c r="L33" s="78"/>
    </row>
    <row r="34" spans="1:12" ht="81" customHeight="1" x14ac:dyDescent="0.35">
      <c r="A34" s="537"/>
      <c r="B34" s="218" t="s">
        <v>258</v>
      </c>
      <c r="C34" s="539"/>
      <c r="D34" s="82"/>
      <c r="E34" s="77"/>
      <c r="F34" s="78"/>
      <c r="G34" s="82"/>
      <c r="H34" s="77"/>
      <c r="I34" s="78"/>
      <c r="J34" s="82"/>
      <c r="K34" s="77"/>
      <c r="L34" s="78"/>
    </row>
    <row r="35" spans="1:12" ht="81" customHeight="1" x14ac:dyDescent="0.35">
      <c r="A35" s="537" t="s">
        <v>278</v>
      </c>
      <c r="B35" s="218" t="s">
        <v>259</v>
      </c>
      <c r="C35" s="539" t="s">
        <v>276</v>
      </c>
      <c r="D35" s="82"/>
      <c r="E35" s="77"/>
      <c r="F35" s="78"/>
      <c r="G35" s="82"/>
      <c r="H35" s="77"/>
      <c r="I35" s="78"/>
      <c r="J35" s="82"/>
      <c r="K35" s="77"/>
      <c r="L35" s="78"/>
    </row>
    <row r="36" spans="1:12" ht="94.5" customHeight="1" thickBot="1" x14ac:dyDescent="0.4">
      <c r="A36" s="538"/>
      <c r="B36" s="219" t="s">
        <v>260</v>
      </c>
      <c r="C36" s="540"/>
      <c r="D36" s="83"/>
      <c r="E36" s="17"/>
      <c r="F36" s="18"/>
      <c r="G36" s="83"/>
      <c r="H36" s="17"/>
      <c r="I36" s="18"/>
      <c r="J36" s="83"/>
      <c r="K36" s="17"/>
      <c r="L36" s="18"/>
    </row>
    <row r="38" spans="1:12" ht="14.5" thickBot="1" x14ac:dyDescent="0.4"/>
    <row r="39" spans="1:12" ht="35" customHeight="1" thickBot="1" x14ac:dyDescent="0.4">
      <c r="A39" s="547" t="s">
        <v>220</v>
      </c>
      <c r="B39" s="548"/>
      <c r="C39" s="548"/>
      <c r="D39" s="548"/>
      <c r="E39" s="548"/>
      <c r="F39" s="548"/>
      <c r="G39" s="548"/>
      <c r="H39" s="548"/>
      <c r="I39" s="548"/>
      <c r="J39" s="548"/>
      <c r="K39" s="548"/>
      <c r="L39" s="549"/>
    </row>
    <row r="40" spans="1:12" ht="35" customHeight="1" x14ac:dyDescent="0.35">
      <c r="A40" s="543" t="s">
        <v>217</v>
      </c>
      <c r="B40" s="545" t="s">
        <v>101</v>
      </c>
      <c r="C40" s="558" t="s">
        <v>13</v>
      </c>
      <c r="D40" s="550" t="s">
        <v>191</v>
      </c>
      <c r="E40" s="551"/>
      <c r="F40" s="552"/>
      <c r="G40" s="550" t="s">
        <v>221</v>
      </c>
      <c r="H40" s="551"/>
      <c r="I40" s="552"/>
      <c r="J40" s="550" t="s">
        <v>193</v>
      </c>
      <c r="K40" s="551"/>
      <c r="L40" s="552"/>
    </row>
    <row r="41" spans="1:12" ht="35" customHeight="1" thickBot="1" x14ac:dyDescent="0.4">
      <c r="A41" s="544"/>
      <c r="B41" s="546"/>
      <c r="C41" s="559"/>
      <c r="D41" s="81" t="s">
        <v>26</v>
      </c>
      <c r="E41" s="79" t="s">
        <v>28</v>
      </c>
      <c r="F41" s="80" t="s">
        <v>106</v>
      </c>
      <c r="G41" s="81" t="s">
        <v>26</v>
      </c>
      <c r="H41" s="79" t="s">
        <v>28</v>
      </c>
      <c r="I41" s="80" t="s">
        <v>106</v>
      </c>
      <c r="J41" s="81" t="s">
        <v>26</v>
      </c>
      <c r="K41" s="79" t="s">
        <v>28</v>
      </c>
      <c r="L41" s="80" t="s">
        <v>106</v>
      </c>
    </row>
    <row r="42" spans="1:12" ht="99" customHeight="1" x14ac:dyDescent="0.35">
      <c r="A42" s="542" t="s">
        <v>277</v>
      </c>
      <c r="B42" s="217" t="s">
        <v>257</v>
      </c>
      <c r="C42" s="541" t="s">
        <v>275</v>
      </c>
      <c r="D42" s="82"/>
      <c r="E42" s="77"/>
      <c r="F42" s="78"/>
      <c r="G42" s="82"/>
      <c r="H42" s="77"/>
      <c r="I42" s="78"/>
      <c r="J42" s="82"/>
      <c r="K42" s="77"/>
      <c r="L42" s="78"/>
    </row>
    <row r="43" spans="1:12" ht="99" customHeight="1" x14ac:dyDescent="0.35">
      <c r="A43" s="537"/>
      <c r="B43" s="218" t="s">
        <v>258</v>
      </c>
      <c r="C43" s="539"/>
      <c r="D43" s="82"/>
      <c r="E43" s="77"/>
      <c r="F43" s="78"/>
      <c r="G43" s="82"/>
      <c r="H43" s="77"/>
      <c r="I43" s="78"/>
      <c r="J43" s="82"/>
      <c r="K43" s="77"/>
      <c r="L43" s="78"/>
    </row>
    <row r="44" spans="1:12" ht="99" customHeight="1" x14ac:dyDescent="0.35">
      <c r="A44" s="537" t="s">
        <v>278</v>
      </c>
      <c r="B44" s="218" t="s">
        <v>259</v>
      </c>
      <c r="C44" s="539" t="s">
        <v>276</v>
      </c>
      <c r="D44" s="82"/>
      <c r="E44" s="77"/>
      <c r="F44" s="78"/>
      <c r="G44" s="82"/>
      <c r="H44" s="77"/>
      <c r="I44" s="78"/>
      <c r="J44" s="82"/>
      <c r="K44" s="77"/>
      <c r="L44" s="78"/>
    </row>
    <row r="45" spans="1:12" ht="93.75" customHeight="1" thickBot="1" x14ac:dyDescent="0.4">
      <c r="A45" s="538"/>
      <c r="B45" s="219" t="s">
        <v>260</v>
      </c>
      <c r="C45" s="540"/>
      <c r="D45" s="83"/>
      <c r="E45" s="17"/>
      <c r="F45" s="18"/>
      <c r="G45" s="83"/>
      <c r="H45" s="17"/>
      <c r="I45" s="18"/>
      <c r="J45" s="83"/>
      <c r="K45" s="17"/>
      <c r="L45" s="18"/>
    </row>
  </sheetData>
  <mergeCells count="71">
    <mergeCell ref="A21:L21"/>
    <mergeCell ref="J22:L22"/>
    <mergeCell ref="B22:B23"/>
    <mergeCell ref="C22:C23"/>
    <mergeCell ref="D22:F22"/>
    <mergeCell ref="A22:A23"/>
    <mergeCell ref="C40:C41"/>
    <mergeCell ref="D40:F40"/>
    <mergeCell ref="G40:I40"/>
    <mergeCell ref="J40:L40"/>
    <mergeCell ref="A35:A36"/>
    <mergeCell ref="C35:C36"/>
    <mergeCell ref="B6:I6"/>
    <mergeCell ref="K6:L6"/>
    <mergeCell ref="M6:O6"/>
    <mergeCell ref="A1:A4"/>
    <mergeCell ref="J1:L1"/>
    <mergeCell ref="J2:L2"/>
    <mergeCell ref="J3:L3"/>
    <mergeCell ref="J4:L4"/>
    <mergeCell ref="B1:I1"/>
    <mergeCell ref="B2:I2"/>
    <mergeCell ref="B3:I3"/>
    <mergeCell ref="B4:I4"/>
    <mergeCell ref="I15:I16"/>
    <mergeCell ref="I17:I18"/>
    <mergeCell ref="F15:F16"/>
    <mergeCell ref="M8:O8"/>
    <mergeCell ref="M9:O9"/>
    <mergeCell ref="M10:O10"/>
    <mergeCell ref="D13:F13"/>
    <mergeCell ref="G13:I13"/>
    <mergeCell ref="J13:L13"/>
    <mergeCell ref="C15:C16"/>
    <mergeCell ref="A17:A18"/>
    <mergeCell ref="C17:C18"/>
    <mergeCell ref="F17:F18"/>
    <mergeCell ref="B13:B14"/>
    <mergeCell ref="C13:C14"/>
    <mergeCell ref="A24:A25"/>
    <mergeCell ref="A42:A43"/>
    <mergeCell ref="C42:C43"/>
    <mergeCell ref="A39:L39"/>
    <mergeCell ref="A8:A10"/>
    <mergeCell ref="A12:L12"/>
    <mergeCell ref="G22:I22"/>
    <mergeCell ref="B31:B32"/>
    <mergeCell ref="J8:J10"/>
    <mergeCell ref="C31:C32"/>
    <mergeCell ref="D31:F31"/>
    <mergeCell ref="G31:I31"/>
    <mergeCell ref="A13:A14"/>
    <mergeCell ref="L15:L16"/>
    <mergeCell ref="L17:L18"/>
    <mergeCell ref="A15:A16"/>
    <mergeCell ref="I24:I25"/>
    <mergeCell ref="I26:I27"/>
    <mergeCell ref="F24:F25"/>
    <mergeCell ref="F26:F27"/>
    <mergeCell ref="A44:A45"/>
    <mergeCell ref="C44:C45"/>
    <mergeCell ref="C24:C25"/>
    <mergeCell ref="A26:A27"/>
    <mergeCell ref="C26:C27"/>
    <mergeCell ref="A33:A34"/>
    <mergeCell ref="C33:C34"/>
    <mergeCell ref="A40:A41"/>
    <mergeCell ref="B40:B41"/>
    <mergeCell ref="A31:A32"/>
    <mergeCell ref="A30:L30"/>
    <mergeCell ref="J31:L31"/>
  </mergeCells>
  <pageMargins left="0.25" right="0.25" top="0.75" bottom="0.75" header="0.3" footer="0.3"/>
  <pageSetup scale="21"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sheetPr>
  <dimension ref="A1:CF36"/>
  <sheetViews>
    <sheetView zoomScale="70" zoomScaleNormal="70" workbookViewId="0">
      <selection activeCell="D25" sqref="D25:E25"/>
    </sheetView>
  </sheetViews>
  <sheetFormatPr baseColWidth="10" defaultColWidth="11.453125" defaultRowHeight="15" customHeight="1" x14ac:dyDescent="0.35"/>
  <cols>
    <col min="1" max="1" width="17.6328125" customWidth="1"/>
    <col min="2" max="2" width="15.453125" customWidth="1"/>
    <col min="3" max="3" width="25.453125" customWidth="1"/>
    <col min="4" max="4" width="56.453125" customWidth="1"/>
    <col min="5" max="5" width="34" customWidth="1"/>
  </cols>
  <sheetData>
    <row r="1" spans="1:84" ht="22.5" customHeight="1" thickBot="1" x14ac:dyDescent="0.4">
      <c r="A1" s="590"/>
      <c r="B1" s="591" t="s">
        <v>150</v>
      </c>
      <c r="C1" s="591"/>
      <c r="D1" s="591"/>
      <c r="E1" s="277" t="s">
        <v>234</v>
      </c>
      <c r="F1" s="278"/>
      <c r="G1" s="279"/>
    </row>
    <row r="2" spans="1:84" ht="22.5" customHeight="1" thickBot="1" x14ac:dyDescent="0.4">
      <c r="A2" s="590"/>
      <c r="B2" s="592" t="s">
        <v>151</v>
      </c>
      <c r="C2" s="592"/>
      <c r="D2" s="592"/>
      <c r="E2" s="277" t="s">
        <v>235</v>
      </c>
      <c r="F2" s="278"/>
      <c r="G2" s="279"/>
    </row>
    <row r="3" spans="1:84" ht="31.5" customHeight="1" thickBot="1" x14ac:dyDescent="0.4">
      <c r="A3" s="590"/>
      <c r="B3" s="298" t="s">
        <v>0</v>
      </c>
      <c r="C3" s="299"/>
      <c r="D3" s="300"/>
      <c r="E3" s="277" t="s">
        <v>236</v>
      </c>
      <c r="F3" s="278"/>
      <c r="G3" s="279"/>
    </row>
    <row r="4" spans="1:84" ht="22.5" customHeight="1" thickBot="1" x14ac:dyDescent="0.4">
      <c r="A4" s="590"/>
      <c r="B4" s="301" t="s">
        <v>222</v>
      </c>
      <c r="C4" s="302"/>
      <c r="D4" s="303"/>
      <c r="E4" s="277" t="s">
        <v>240</v>
      </c>
      <c r="F4" s="278"/>
      <c r="G4" s="279"/>
    </row>
    <row r="5" spans="1:84" thickBot="1" x14ac:dyDescent="0.4">
      <c r="A5" s="42"/>
      <c r="B5" s="42"/>
      <c r="C5" s="154"/>
      <c r="D5" s="154"/>
      <c r="E5" s="154"/>
      <c r="F5" s="155"/>
      <c r="G5" s="155"/>
      <c r="H5" s="155"/>
      <c r="I5" s="155"/>
      <c r="J5" s="155"/>
      <c r="K5" s="155"/>
    </row>
    <row r="6" spans="1:84" ht="50" customHeight="1" x14ac:dyDescent="0.35">
      <c r="A6" s="381" t="s">
        <v>154</v>
      </c>
      <c r="B6" s="382"/>
      <c r="C6" s="595" t="s">
        <v>241</v>
      </c>
      <c r="D6" s="596"/>
      <c r="E6" s="597"/>
      <c r="F6" s="5"/>
      <c r="G6" s="5"/>
      <c r="H6" s="5"/>
      <c r="I6" s="5"/>
      <c r="J6" s="5"/>
      <c r="K6" s="5"/>
      <c r="L6" s="1"/>
      <c r="M6" s="108"/>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row>
    <row r="7" spans="1:84" ht="20.25" customHeight="1" x14ac:dyDescent="0.35">
      <c r="A7" s="550" t="s">
        <v>223</v>
      </c>
      <c r="B7" s="551"/>
      <c r="C7" s="593"/>
      <c r="D7" s="593"/>
      <c r="E7" s="594"/>
      <c r="F7" s="155"/>
      <c r="G7" s="155"/>
      <c r="H7" s="155"/>
      <c r="I7" s="155"/>
      <c r="J7" s="155"/>
      <c r="K7" s="155"/>
    </row>
    <row r="8" spans="1:84" ht="45.75" customHeight="1" x14ac:dyDescent="0.35">
      <c r="A8" s="43" t="s">
        <v>224</v>
      </c>
      <c r="B8" s="43" t="s">
        <v>225</v>
      </c>
      <c r="C8" s="44" t="s">
        <v>226</v>
      </c>
      <c r="D8" s="588" t="s">
        <v>227</v>
      </c>
      <c r="E8" s="589"/>
    </row>
    <row r="9" spans="1:84" ht="14.5" x14ac:dyDescent="0.35">
      <c r="A9" s="45"/>
      <c r="B9" s="162"/>
      <c r="C9" s="59"/>
      <c r="D9" s="586"/>
      <c r="E9" s="587"/>
    </row>
    <row r="10" spans="1:84" ht="14.5" x14ac:dyDescent="0.35">
      <c r="A10" s="45"/>
      <c r="B10" s="46"/>
      <c r="C10" s="60"/>
      <c r="D10" s="582"/>
      <c r="E10" s="583"/>
    </row>
    <row r="11" spans="1:84" ht="14.5" x14ac:dyDescent="0.35">
      <c r="A11" s="45"/>
      <c r="B11" s="46"/>
      <c r="C11" s="60"/>
      <c r="D11" s="582"/>
      <c r="E11" s="583"/>
    </row>
    <row r="12" spans="1:84" ht="14.5" x14ac:dyDescent="0.35">
      <c r="A12" s="47"/>
      <c r="B12" s="48"/>
      <c r="C12" s="60"/>
      <c r="D12" s="582"/>
      <c r="E12" s="583"/>
    </row>
    <row r="13" spans="1:84" ht="14.5" x14ac:dyDescent="0.35">
      <c r="A13" s="49"/>
      <c r="B13" s="48"/>
      <c r="C13" s="60"/>
      <c r="D13" s="582"/>
      <c r="E13" s="583"/>
    </row>
    <row r="14" spans="1:84" ht="14.5" x14ac:dyDescent="0.35">
      <c r="A14" s="49"/>
      <c r="B14" s="48"/>
      <c r="C14" s="61"/>
      <c r="D14" s="582"/>
      <c r="E14" s="583"/>
    </row>
    <row r="15" spans="1:84" ht="14.5" x14ac:dyDescent="0.35">
      <c r="A15" s="49"/>
      <c r="B15" s="48"/>
      <c r="C15" s="61"/>
      <c r="D15" s="582"/>
      <c r="E15" s="583"/>
    </row>
    <row r="16" spans="1:84" ht="14.5" x14ac:dyDescent="0.35">
      <c r="A16" s="50"/>
      <c r="B16" s="48"/>
      <c r="C16" s="60"/>
      <c r="D16" s="582"/>
      <c r="E16" s="583"/>
    </row>
    <row r="17" spans="1:5" ht="14.5" x14ac:dyDescent="0.35">
      <c r="A17" s="51"/>
      <c r="B17" s="52"/>
      <c r="C17" s="62"/>
      <c r="D17" s="582"/>
      <c r="E17" s="583"/>
    </row>
    <row r="18" spans="1:5" ht="14.5" x14ac:dyDescent="0.35">
      <c r="A18" s="51"/>
      <c r="B18" s="52"/>
      <c r="C18" s="62"/>
      <c r="D18" s="582"/>
      <c r="E18" s="583"/>
    </row>
    <row r="19" spans="1:5" ht="14.5" x14ac:dyDescent="0.35">
      <c r="A19" s="53"/>
      <c r="B19" s="54"/>
      <c r="C19" s="56"/>
      <c r="D19" s="582"/>
      <c r="E19" s="583"/>
    </row>
    <row r="20" spans="1:5" ht="14.5" x14ac:dyDescent="0.35">
      <c r="A20" s="55"/>
      <c r="B20" s="56"/>
      <c r="C20" s="56"/>
      <c r="D20" s="582"/>
      <c r="E20" s="583"/>
    </row>
    <row r="21" spans="1:5" ht="14.5" x14ac:dyDescent="0.35">
      <c r="A21" s="55"/>
      <c r="B21" s="56"/>
      <c r="C21" s="56"/>
      <c r="D21" s="582"/>
      <c r="E21" s="583"/>
    </row>
    <row r="22" spans="1:5" ht="14.5" x14ac:dyDescent="0.35">
      <c r="A22" s="55"/>
      <c r="B22" s="56"/>
      <c r="C22" s="56"/>
      <c r="D22" s="582"/>
      <c r="E22" s="583"/>
    </row>
    <row r="23" spans="1:5" ht="14.5" x14ac:dyDescent="0.35">
      <c r="A23" s="55"/>
      <c r="B23" s="56"/>
      <c r="C23" s="56"/>
      <c r="D23" s="582"/>
      <c r="E23" s="583"/>
    </row>
    <row r="24" spans="1:5" ht="14.5" x14ac:dyDescent="0.35">
      <c r="A24" s="55"/>
      <c r="B24" s="56"/>
      <c r="C24" s="56"/>
      <c r="D24" s="582"/>
      <c r="E24" s="583"/>
    </row>
    <row r="25" spans="1:5" ht="14.5" x14ac:dyDescent="0.35">
      <c r="A25" s="55"/>
      <c r="B25" s="56"/>
      <c r="C25" s="56"/>
      <c r="D25" s="582"/>
      <c r="E25" s="583"/>
    </row>
    <row r="26" spans="1:5" ht="14.5" x14ac:dyDescent="0.35">
      <c r="A26" s="55"/>
      <c r="B26" s="56"/>
      <c r="C26" s="56"/>
      <c r="D26" s="582"/>
      <c r="E26" s="583"/>
    </row>
    <row r="27" spans="1:5" ht="14.5" x14ac:dyDescent="0.35">
      <c r="A27" s="55"/>
      <c r="B27" s="56"/>
      <c r="C27" s="56"/>
      <c r="D27" s="582"/>
      <c r="E27" s="583"/>
    </row>
    <row r="28" spans="1:5" ht="14.5" x14ac:dyDescent="0.35">
      <c r="A28" s="55"/>
      <c r="B28" s="56"/>
      <c r="C28" s="56"/>
      <c r="D28" s="582"/>
      <c r="E28" s="583"/>
    </row>
    <row r="29" spans="1:5" ht="14.5" x14ac:dyDescent="0.35">
      <c r="A29" s="55"/>
      <c r="B29" s="56"/>
      <c r="C29" s="56"/>
      <c r="D29" s="582"/>
      <c r="E29" s="583"/>
    </row>
    <row r="30" spans="1:5" ht="14.5" x14ac:dyDescent="0.35">
      <c r="A30" s="55"/>
      <c r="B30" s="56"/>
      <c r="C30" s="56"/>
      <c r="D30" s="582"/>
      <c r="E30" s="583"/>
    </row>
    <row r="31" spans="1:5" ht="14.5" x14ac:dyDescent="0.35">
      <c r="A31" s="55"/>
      <c r="B31" s="56"/>
      <c r="C31" s="56"/>
      <c r="D31" s="582"/>
      <c r="E31" s="583"/>
    </row>
    <row r="32" spans="1:5" ht="14.5" x14ac:dyDescent="0.35">
      <c r="A32" s="55"/>
      <c r="B32" s="56"/>
      <c r="C32" s="56"/>
      <c r="D32" s="582"/>
      <c r="E32" s="583"/>
    </row>
    <row r="33" spans="1:5" ht="14.5" x14ac:dyDescent="0.35">
      <c r="A33" s="55"/>
      <c r="B33" s="56"/>
      <c r="C33" s="56"/>
      <c r="D33" s="582"/>
      <c r="E33" s="583"/>
    </row>
    <row r="34" spans="1:5" ht="14.5" x14ac:dyDescent="0.35">
      <c r="A34" s="55"/>
      <c r="B34" s="56"/>
      <c r="C34" s="56"/>
      <c r="D34" s="582"/>
      <c r="E34" s="583"/>
    </row>
    <row r="35" spans="1:5" ht="14.5" x14ac:dyDescent="0.35">
      <c r="A35" s="55"/>
      <c r="B35" s="56"/>
      <c r="C35" s="56"/>
      <c r="D35" s="582"/>
      <c r="E35" s="583"/>
    </row>
    <row r="36" spans="1:5" ht="14.5" x14ac:dyDescent="0.35">
      <c r="A36" s="57"/>
      <c r="B36" s="58"/>
      <c r="C36" s="58"/>
      <c r="D36" s="584"/>
      <c r="E36" s="585"/>
    </row>
  </sheetData>
  <mergeCells count="41">
    <mergeCell ref="D8:E8"/>
    <mergeCell ref="A1:A4"/>
    <mergeCell ref="B1:D1"/>
    <mergeCell ref="B2:D2"/>
    <mergeCell ref="A7:E7"/>
    <mergeCell ref="B3:D3"/>
    <mergeCell ref="B4:D4"/>
    <mergeCell ref="A6:B6"/>
    <mergeCell ref="C6:E6"/>
    <mergeCell ref="E1:G1"/>
    <mergeCell ref="E2:G2"/>
    <mergeCell ref="E3:G3"/>
    <mergeCell ref="E4:G4"/>
    <mergeCell ref="D9:E9"/>
    <mergeCell ref="D10:E10"/>
    <mergeCell ref="D11:E11"/>
    <mergeCell ref="D12:E12"/>
    <mergeCell ref="D13:E13"/>
    <mergeCell ref="D21:E21"/>
    <mergeCell ref="D22:E22"/>
    <mergeCell ref="D23:E23"/>
    <mergeCell ref="D14:E14"/>
    <mergeCell ref="D15:E15"/>
    <mergeCell ref="D16:E16"/>
    <mergeCell ref="D17:E17"/>
    <mergeCell ref="D18:E18"/>
    <mergeCell ref="D19:E19"/>
    <mergeCell ref="D20:E20"/>
    <mergeCell ref="D34:E34"/>
    <mergeCell ref="D35:E35"/>
    <mergeCell ref="D36:E36"/>
    <mergeCell ref="D29:E29"/>
    <mergeCell ref="D30:E30"/>
    <mergeCell ref="D31:E31"/>
    <mergeCell ref="D32:E32"/>
    <mergeCell ref="D33:E33"/>
    <mergeCell ref="D24:E24"/>
    <mergeCell ref="D25:E25"/>
    <mergeCell ref="D26:E26"/>
    <mergeCell ref="D27:E27"/>
    <mergeCell ref="D28:E28"/>
  </mergeCells>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9b12a68bafb0e0642d7a4dc224776257">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c32ccb740cd1f7a07ecaeb6aec4a7a6d"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CB741A-7D85-4CE2-B139-98A37B65EAC8}">
  <ds:schemaRefs>
    <ds:schemaRef ds:uri="http://schemas.microsoft.com/sharepoint/v3/contenttype/forms"/>
  </ds:schemaRefs>
</ds:datastoreItem>
</file>

<file path=customXml/itemProps2.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e4214a98-8106-43c1-876b-0a623317a76f"/>
    <ds:schemaRef ds:uri="8a310132-39d2-45f9-a9e7-d4e20b014621"/>
  </ds:schemaRefs>
</ds:datastoreItem>
</file>

<file path=customXml/itemProps3.xml><?xml version="1.0" encoding="utf-8"?>
<ds:datastoreItem xmlns:ds="http://schemas.openxmlformats.org/officeDocument/2006/customXml" ds:itemID="{7CDC128C-3C09-45DB-849D-4D837BBFDB5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3</vt:i4>
      </vt:variant>
    </vt:vector>
  </HeadingPairs>
  <TitlesOfParts>
    <vt:vector size="12" baseType="lpstr">
      <vt:lpstr>Instructivo</vt:lpstr>
      <vt:lpstr>ACTIVIDAD_1</vt:lpstr>
      <vt:lpstr>ACTIVIDAD_2</vt:lpstr>
      <vt:lpstr>ACTIVIDAD_3</vt:lpstr>
      <vt:lpstr>ACTIVIDAD_4</vt:lpstr>
      <vt:lpstr>META_PDD_2047</vt:lpstr>
      <vt:lpstr>META_PDD_2042</vt:lpstr>
      <vt:lpstr>PRODUCTO_MGA</vt:lpstr>
      <vt:lpstr>CONTROL DE CAMBIOS</vt:lpstr>
      <vt:lpstr>ACTIVIDAD_1!Área_de_impresión</vt:lpstr>
      <vt:lpstr>META_PDD_2047!Área_de_impresión</vt:lpstr>
      <vt:lpstr>PRODUCTO_MGA!Área_de_impresión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Yuly Emperatriz Sanchez Cancelado</cp:lastModifiedBy>
  <cp:revision/>
  <dcterms:created xsi:type="dcterms:W3CDTF">2016-04-29T15:11:54Z</dcterms:created>
  <dcterms:modified xsi:type="dcterms:W3CDTF">2026-06-16T20:28:27Z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