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Users/jan_josef/Documents/"/>
    </mc:Choice>
  </mc:AlternateContent>
  <xr:revisionPtr revIDLastSave="50" documentId="8_{6F900E1E-18CD-0F40-A818-71F2EBA3A6E9}" xr6:coauthVersionLast="47" xr6:coauthVersionMax="47" xr10:uidLastSave="{2484266C-FBFC-49B0-A8AD-D20D4613B8ED}"/>
  <bookViews>
    <workbookView xWindow="-38400" yWindow="-3100" windowWidth="38400" windowHeight="21100" tabRatio="628" activeTab="9" xr2:uid="{00000000-000D-0000-FFFF-FFFF00000000}"/>
  </bookViews>
  <sheets>
    <sheet name="ACTIVIDAD_1" sheetId="20" r:id="rId1"/>
    <sheet name="ACTIVIDAD_2" sheetId="49" r:id="rId2"/>
    <sheet name="ACTIVIDAD_3" sheetId="50" r:id="rId3"/>
    <sheet name="ACTIVIDAD_4" sheetId="51" r:id="rId4"/>
    <sheet name="META_PDD_103" sheetId="38" r:id="rId5"/>
    <sheet name="META_PDD_107" sheetId="52" r:id="rId6"/>
    <sheet name="PRODUCTO_MGA" sheetId="47" r:id="rId7"/>
    <sheet name="TERRITORIALIZACIÓN" sheetId="41" r:id="rId8"/>
    <sheet name="PMR" sheetId="46" r:id="rId9"/>
    <sheet name="CONTROL DE CAMBIOS" sheetId="40" r:id="rId10"/>
  </sheets>
  <definedNames>
    <definedName name="_xlnm._FilterDatabase" localSheetId="8" hidden="1">PMR!$A$12:$AX$14</definedName>
    <definedName name="_xlnm.Print_Area" localSheetId="0">ACTIVIDAD_1!$A$1:$O$31</definedName>
    <definedName name="_xlnm.Print_Area" localSheetId="4">META_PDD_103!$A$6:$X$20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M26" i="51" l="1"/>
  <c r="M25" i="51"/>
  <c r="L24" i="51"/>
  <c r="M26" i="49"/>
  <c r="M26" i="50"/>
  <c r="M25" i="49"/>
  <c r="N24" i="49"/>
  <c r="P25" i="49" s="1"/>
  <c r="P24" i="49"/>
  <c r="M26" i="20"/>
  <c r="M25" i="20"/>
  <c r="M56" i="52"/>
  <c r="C51" i="52"/>
  <c r="L26" i="51"/>
  <c r="L25" i="51"/>
  <c r="L26" i="50"/>
  <c r="L25" i="50"/>
  <c r="L26" i="49"/>
  <c r="L25" i="49"/>
  <c r="L26" i="20"/>
  <c r="L25" i="20"/>
  <c r="K26" i="51" l="1"/>
  <c r="K25" i="51"/>
  <c r="K26" i="50"/>
  <c r="K25" i="50"/>
  <c r="K26" i="49"/>
  <c r="K25" i="49"/>
  <c r="K26" i="20"/>
  <c r="K25" i="20"/>
  <c r="J26" i="51" l="1"/>
  <c r="J25" i="51"/>
  <c r="J26" i="50"/>
  <c r="J25" i="50"/>
  <c r="J26" i="49"/>
  <c r="J25" i="49"/>
  <c r="J26" i="20"/>
  <c r="J25" i="20"/>
  <c r="H26" i="51" l="1"/>
  <c r="I26" i="51"/>
  <c r="I26" i="49"/>
  <c r="I25" i="49"/>
  <c r="C43" i="52"/>
  <c r="I25" i="51" l="1"/>
  <c r="I26" i="50"/>
  <c r="I25" i="50"/>
  <c r="I26" i="20"/>
  <c r="I25" i="20" l="1"/>
  <c r="C116" i="20"/>
  <c r="E116" i="20"/>
  <c r="H26" i="50"/>
  <c r="H25" i="51"/>
  <c r="H25" i="50"/>
  <c r="H26" i="49"/>
  <c r="H25" i="49"/>
  <c r="C41" i="52" l="1"/>
  <c r="I56" i="52" l="1"/>
  <c r="C39" i="52"/>
  <c r="G26" i="51"/>
  <c r="N26" i="51" s="1"/>
  <c r="G25" i="51"/>
  <c r="G26" i="50"/>
  <c r="G25" i="50"/>
  <c r="N25" i="50" s="1"/>
  <c r="G26" i="49"/>
  <c r="N26" i="49" s="1"/>
  <c r="G25" i="49"/>
  <c r="F25" i="51"/>
  <c r="E25" i="51"/>
  <c r="F26" i="51"/>
  <c r="F25" i="50"/>
  <c r="F26" i="50"/>
  <c r="F26" i="49"/>
  <c r="F25" i="49"/>
  <c r="C37" i="52"/>
  <c r="C29" i="51"/>
  <c r="D29" i="51"/>
  <c r="N28" i="51"/>
  <c r="N27" i="51"/>
  <c r="D26" i="51"/>
  <c r="E26" i="51"/>
  <c r="C25" i="51"/>
  <c r="N24" i="51"/>
  <c r="C29" i="50"/>
  <c r="E29" i="50"/>
  <c r="N29" i="50"/>
  <c r="O29" i="50" s="1"/>
  <c r="N27" i="50"/>
  <c r="N28" i="50"/>
  <c r="D26" i="50"/>
  <c r="E26" i="50"/>
  <c r="N26" i="50"/>
  <c r="C25" i="50"/>
  <c r="E25" i="50"/>
  <c r="N24" i="50"/>
  <c r="P25" i="50" s="1"/>
  <c r="C29" i="49"/>
  <c r="D29" i="49"/>
  <c r="N28" i="49"/>
  <c r="N27" i="49"/>
  <c r="D26" i="49"/>
  <c r="E26" i="49"/>
  <c r="C25" i="49"/>
  <c r="C29" i="20"/>
  <c r="D29" i="20" s="1"/>
  <c r="E29" i="20" s="1"/>
  <c r="N29" i="20" s="1"/>
  <c r="O29" i="20" s="1"/>
  <c r="N27" i="20"/>
  <c r="C26" i="20"/>
  <c r="C25" i="20"/>
  <c r="N24" i="20"/>
  <c r="E29" i="51"/>
  <c r="N29" i="51"/>
  <c r="O29" i="51"/>
  <c r="D25" i="51"/>
  <c r="E29" i="49"/>
  <c r="N29" i="49"/>
  <c r="O29" i="49" s="1"/>
  <c r="D25" i="49"/>
  <c r="N25" i="51"/>
  <c r="E25" i="49"/>
  <c r="N25" i="49"/>
  <c r="B51" i="52"/>
  <c r="B49" i="52"/>
  <c r="B47" i="52"/>
  <c r="B45" i="52"/>
  <c r="B43" i="52"/>
  <c r="B41" i="52"/>
  <c r="B39" i="52"/>
  <c r="B37" i="52"/>
  <c r="B35" i="52"/>
  <c r="C33" i="52"/>
  <c r="B33" i="52"/>
  <c r="C31" i="52"/>
  <c r="B31" i="52"/>
  <c r="B29" i="52"/>
  <c r="B52" i="52"/>
  <c r="C29" i="52"/>
  <c r="F26" i="38"/>
  <c r="I116" i="50"/>
  <c r="H116" i="50"/>
  <c r="G116" i="50"/>
  <c r="F116" i="50"/>
  <c r="E116" i="50"/>
  <c r="D116" i="50"/>
  <c r="C116" i="50"/>
  <c r="C116" i="49"/>
  <c r="E116" i="49"/>
  <c r="B116" i="50"/>
  <c r="B116" i="49"/>
  <c r="B34" i="50"/>
  <c r="B116" i="20"/>
  <c r="I116" i="51"/>
  <c r="H116" i="51"/>
  <c r="G116" i="51"/>
  <c r="F116" i="51"/>
  <c r="E116" i="51"/>
  <c r="D116" i="51"/>
  <c r="C116" i="51"/>
  <c r="B116" i="51"/>
  <c r="B62" i="51"/>
  <c r="B34" i="51"/>
  <c r="I116" i="49"/>
  <c r="H116" i="49"/>
  <c r="G116" i="49"/>
  <c r="F116" i="49"/>
  <c r="D116" i="49"/>
  <c r="B34" i="49"/>
  <c r="B62" i="20"/>
  <c r="B52" i="38"/>
  <c r="B34" i="20"/>
  <c r="D116" i="20"/>
  <c r="F116" i="20"/>
  <c r="G116" i="20"/>
  <c r="H116" i="20"/>
  <c r="I116" i="20"/>
  <c r="O25" i="50" l="1"/>
  <c r="O25" i="51"/>
  <c r="O25" i="49"/>
  <c r="D26" i="20"/>
  <c r="E26" i="20" s="1"/>
  <c r="E25" i="20"/>
  <c r="F25" i="20" s="1"/>
  <c r="D25" i="20"/>
  <c r="F26" i="20"/>
  <c r="G26" i="20" s="1"/>
  <c r="H25" i="20" l="1"/>
  <c r="H26" i="20"/>
  <c r="G25" i="20"/>
  <c r="N26" i="20"/>
  <c r="N25" i="20" l="1"/>
  <c r="O2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D7C33F7-3AAE-5A43-850B-15F46672758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71E8B6E-2E92-3045-86AC-FACEA35E1D64}">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McAllister Granados González</author>
  </authors>
  <commentList>
    <comment ref="A16" authorId="0" shapeId="0" xr:uid="{132CADBC-13E1-473C-90B1-7CF531C178AE}">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F49" authorId="1" shapeId="0" xr:uid="{65493CAF-F466-0E40-B9D7-D7873B532093}">
      <text>
        <r>
          <rPr>
            <sz val="10"/>
            <color rgb="FF000000"/>
            <rFont val="Calibri"/>
            <family val="2"/>
          </rPr>
          <t>Verificar cantidad de caracteres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McAllister Granados González</author>
  </authors>
  <commentList>
    <comment ref="A16" authorId="0" shapeId="0" xr:uid="{5C022924-0DCF-904E-98E6-A63A14EDDD61}">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49" authorId="1" shapeId="0" xr:uid="{EC397AC9-A1B3-EC49-B748-DE0DFCB839B2}">
      <text>
        <r>
          <rPr>
            <b/>
            <sz val="10"/>
            <color rgb="FF000000"/>
            <rFont val="Tahoma"/>
            <family val="2"/>
          </rPr>
          <t>McAllister Granados González:</t>
        </r>
        <r>
          <rPr>
            <sz val="10"/>
            <color rgb="FF000000"/>
            <rFont val="Tahoma"/>
            <family val="2"/>
          </rPr>
          <t xml:space="preserve">
</t>
        </r>
        <r>
          <rPr>
            <sz val="10"/>
            <color rgb="FF000000"/>
            <rFont val="Tahoma"/>
            <family val="2"/>
          </rPr>
          <t>Verificar caracteres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BC901D2B-2B74-CA4A-AFD7-D220A361EE7E}">
      <text>
        <r>
          <rPr>
            <sz val="9"/>
            <color indexed="81"/>
            <rFont val="Tahoma"/>
            <family val="2"/>
          </rPr>
          <t>Fecha en la que el cambio solicitado al plan de acción es aprobado</t>
        </r>
      </text>
    </comment>
    <comment ref="B8" authorId="0" shapeId="0" xr:uid="{AB3C3FC5-9291-0D49-BDB8-093C6DFD596E}">
      <text>
        <r>
          <rPr>
            <sz val="9"/>
            <color indexed="81"/>
            <rFont val="Tahoma"/>
            <family val="2"/>
          </rPr>
          <t>Fecha en la que el cambio solicitado al plan de acción es aprobado</t>
        </r>
      </text>
    </comment>
    <comment ref="C8" authorId="0" shapeId="0" xr:uid="{F0DAB87F-9CBF-AE46-813E-F14FDA17F432}">
      <text>
        <r>
          <rPr>
            <sz val="9"/>
            <color indexed="81"/>
            <rFont val="Tahoma"/>
            <family val="2"/>
          </rPr>
          <t>Descripción de los cambios realizados en la actialización que corresponda</t>
        </r>
      </text>
    </comment>
    <comment ref="D8" authorId="0" shapeId="0" xr:uid="{44280F8C-1B29-274F-B3B4-DA7A7AF3080E}">
      <text>
        <r>
          <rPr>
            <sz val="9"/>
            <color indexed="81"/>
            <rFont val="Tahoma"/>
            <family val="2"/>
          </rPr>
          <t>Justificación del motivo que genera el cambio en el plan de acción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<sst xmlns="http://schemas.openxmlformats.org/spreadsheetml/2006/main" count="2541" uniqueCount="659">
  <si>
    <t>SECRETARÍA DISTRITAL DE LA MUJER</t>
  </si>
  <si>
    <t xml:space="preserve">Código: DE-FO-5	</t>
  </si>
  <si>
    <t xml:space="preserve">DIRECCIONAMIENTO ESTRATEGICO </t>
  </si>
  <si>
    <t>Versión: 14</t>
  </si>
  <si>
    <t>PROGRAMACIÓN, ACTUALIZACIÓN  Y SEGUIMIENTO PLAN DE ACCIÓN DE PROYECTOS DE INVERSIÓN</t>
  </si>
  <si>
    <t>Fecha de Emisión: 28/04/2025</t>
  </si>
  <si>
    <t>ACTIVIDADES</t>
  </si>
  <si>
    <t>Página 2 de 7</t>
  </si>
  <si>
    <t>PROYECTO DE INVERSIÓN</t>
  </si>
  <si>
    <t>8222 - Fortalecimiento de los servicios y estrategias con enfoque diferencial en el sector público y privado que vinculen a la ciudadanía y a las mujeres en sus diferencias y diversidad en Bogotá D.C.</t>
  </si>
  <si>
    <t>BPIN</t>
  </si>
  <si>
    <t>PERIODO REPORTADO</t>
  </si>
  <si>
    <t>Enero</t>
  </si>
  <si>
    <t>Febrero</t>
  </si>
  <si>
    <t>Marzo</t>
  </si>
  <si>
    <t>Abril</t>
  </si>
  <si>
    <t>TIPO DE REPORTE</t>
  </si>
  <si>
    <t>FORMULACION</t>
  </si>
  <si>
    <t>Mayo</t>
  </si>
  <si>
    <t>Junio</t>
  </si>
  <si>
    <t>Julio</t>
  </si>
  <si>
    <t>Agosto</t>
  </si>
  <si>
    <t>ACTUALIZACION</t>
  </si>
  <si>
    <t>X</t>
  </si>
  <si>
    <t>Septiembre</t>
  </si>
  <si>
    <t>Octubre</t>
  </si>
  <si>
    <t>Noviembre</t>
  </si>
  <si>
    <t>Diciembre</t>
  </si>
  <si>
    <t>SEGUIMIENTO</t>
  </si>
  <si>
    <t xml:space="preserve">ACTIVIDAD DEL PROYECTO </t>
  </si>
  <si>
    <t>Implementar 3 estrategias que contribuyan al reconocimiento y garantía de los  derechos de las mujeres en sus diferencias y diversidad</t>
  </si>
  <si>
    <t>PRODUCTO MGA</t>
  </si>
  <si>
    <t>Servicio de promoción de la garantía de derechos</t>
  </si>
  <si>
    <t>INDICADOR ACTIVIDAD</t>
  </si>
  <si>
    <t>Número de estrategias implementadas que contribuyan al reconocimiento y garantía de los derechos de las mujeres en sus diferencias y diversidad</t>
  </si>
  <si>
    <t>OBJETIVO ESTRATÉGICO</t>
  </si>
  <si>
    <t>2. Bogotá confía en su bien-estar</t>
  </si>
  <si>
    <t>PROGRAMA</t>
  </si>
  <si>
    <t>2.12. Bogotá cuida a su gente</t>
  </si>
  <si>
    <t>META PDD</t>
  </si>
  <si>
    <t>107. Desarrollar 4 estrategias de empoderamiento para promover capacidades, liderazgos, participación, incidencia política y transformación de imaginarios culturales, que reproducen los estereotipos de género, en los territorios urbanos y rurales.</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</si>
  <si>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</si>
  <si>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</si>
  <si>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</si>
  <si>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</si>
  <si>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</si>
  <si>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</si>
  <si>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</si>
  <si>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</si>
  <si>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</si>
  <si>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</si>
  <si>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</si>
  <si>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</si>
  <si>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</si>
  <si>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</si>
  <si>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</si>
  <si>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</si>
  <si>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</si>
  <si>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</si>
  <si>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</si>
  <si>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</si>
  <si>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</si>
  <si>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</si>
  <si>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</si>
  <si>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</si>
  <si>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liderará la ejecución de las acciones afirmativas, focalizando la población a trabajar durante el 2025. También se lleva a cabo el proceso contractual para el equipo técnico encargado de gestionar y tramitar la realización de convenios, acuerdos, planes de trabajo conjunto y/o compromisos con entidades educativas públicas o privadas. Además, se proyectan cronogramas, indicadores y objetivos para el 2025.</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</si>
  <si>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 la ejecución de las acciones afirmativas, focalizando la población a trabajar durante el 2025. También se adelanta el proceso contractual para el equipo técnico que gestionará y tramitará la realización de convenios, acuerdos, planes de trabajo conjunto y/o compromisos con entidades educativas públicas o privadas, y se realiza la proyección de cronogramas, indicadores y objetivos para el 2025.</t>
  </si>
  <si>
    <t>No se presentan retrasos de acuerdo con la programación, pero se precisa que el curso Escuela AMARTE presenta dificultades técnicas, dado que la plataforma no habilita la visualización de los videos del material necesario para el desarrollo de los contenidos de los módulos. En la vigencia anterior, se acordó dar solución a esta dificultad al iniciar el 2025.
En atención a la solución de este problema, se evidencia la necesidad de migrar el contenido de la Escuela directamente a la plataforma Moodle de la Secretaría de la Mujer, puesto que anteriormente funcionaba con un enlace de usuario de otra plataforma creado por el cooperante aliado. Dicha dificultad ha generado una alta deserción de las participantes en la vigencia anterior.</t>
  </si>
  <si>
    <t xml:space="preserve">El desarrollo de 3 estrategias para que contribuyan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t>
  </si>
  <si>
    <t>FEBRERO</t>
  </si>
  <si>
    <t xml:space="preserve">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</si>
  <si>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 xml:space="preserve">En Enero a Febrero, frente a los espacios de transferencia metodológica, se inician reuniones de socialización del objetivo de la actividad con instituciones para concertación de cronogramas para el año 2025. Concertando fechas con: IED Santa Lucia CAFAM y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</si>
  <si>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No se presentan retrasos</t>
  </si>
  <si>
    <t>Desarrollo de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han realizado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</si>
  <si>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MARZO</t>
  </si>
  <si>
    <t xml:space="preserve">Para el mes de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</si>
  <si>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En el periodo acumulado de Enero a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1 escuela AMAR-TE con Mujeres en ASP Fundación Miquelina Grupo 2. 27 mujeres certificadas. 1 escuela AMAR-TE con Mujeres en ASP y habitabilidad en calle Fundación Nuevo porvenir Grupo 3: Se ha desarrollado 1 sesión trabajando temática de reconocimiento y gestión emocional  
(iii)	Se realizaron ocho (8) Espacios de Conexión Emociona.: ECE Migrantes: 21 mujeres participantes. ECE Migrantes: 16 mujeres participantes                    
•	ECE ASP: Metodología Aromaterapia y masaje relajante como herramientas para la regulación emocional. 21 mujeres participantes. ECE ASP:. 22 mujeres participantes. ECE Campesinas y Rurales:.18 mujeres participanteS. ECE con 15 mujeres jóvenes  de la Universidad Colegio Mayor de Cundinamarca, abordando la temática de Navegando por la vida para reconocer recursos  propios de afrontamiento a situaciones de salud mental como la ansiedad y la depresión. ECE Campesinas y Rurales:. 9 mujeres participantes. ECE LBT: Metodología composición musical como herramienta para la regulación emocional y la resignificación de la historia de vida. 9 mujeres participantes. 
Frente a la estrategia de Educación flexible avanza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t>
  </si>
  <si>
    <t xml:space="preserve">No se presentan retrasos </t>
  </si>
  <si>
    <t>ABRIL</t>
  </si>
  <si>
    <t>1. En abril con el objetivo de realizar Formación en herramientas para el empoderamiento y las capacidades emocionales,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en el tema de empoderamiento corporal y derechos de las mujeres (iii)	Se realiza Una (1) Formación a siete (7) líderes migrantes Fundación COLVEN brindando un espacio de formación, autocuidado y fortalecimiento de herramientas psicoemocionales y favoreciendo el reconocimiento de la salud mental como un derecho.                                                            (iv)	Se realiza Una (1) Jornada de Transferencia de Conocimientos a Equipo de ocho (8) profesionales psicosociales SENA Centro de Manufactura textil y del cuero socialización conocimientos y herramientas del componente de Gestión y   Fortalecimiento de Capacidades Psicoemocionales.
2. Para el mes de abril se realizan acciones afirmativas para el fortalecimiento de capacidades emocionales y el empoderamiento de las mujeres, así: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1. ECE con15 mujeres Habitantes de calle: Metodología:  creación, exploración, expresión de emociones y sentimientos a través del movimiento, la corporalidad y la creación simbólica a través de la arcilla. 2. ECE con 7 mujeres Campesinas y rurales: A través de la aromaterapia, se estimuló la conexión con los sentidos, promoviendo la relajación y la presencia en el momento. 3. ECE con 19 mujeres Jóvenes y adultas: exploraran sus recursos internos y externos para afrontar los desafíos de la vida. A través del dibujo, pudieron reflexionar sobre sus fortalezas, emociones y experiencias 4. ECE con 17 mujeres Jóvenes: actividades sensoriales y corporales diseñadas para promover el bienestar, la calma y la alegría, conectar con el presente, compartir con otras mujeres y fortalecer lazos de apoyo mutuo. 
3. Las acciones desarrolladas en el mes de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</si>
  <si>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En el periodo de enero - abril 2025 con el objetivo de dar cumplimiento a la actividad, a continuación se presenta el avance para cada una de las 3 estrategias desarrollas:
1. E1: Formación en Herramientas para el Empoderamiento y las Capacidades PsicoEmocionales, se avanzó en (i)Se certificaron treinta y cinco (35) personas del curso Observo, Identifico y Protejo, fortaleciendo sus conocimientos y competencias en el abordaje de temas relacionados con la prevención y atención de violencias contra la niñez y la adolescencia. (ii)Se realizó una (1) Cualificación a equipos de profesionales a 28 Profesionales Psicosociales del programa Atrapasueños de la Secretaría Distrital de Integración Social, en empoderamiento corporal y derechos de las mujeres (iii)Se realiza Una (1) Formación a siete (7) líderes migrantes Fundación COLVEN de fortalecimiento de herramientas psicoemocionales y reconocimiento de la salud mental como un derecho. (iv)Se realiza Una (1) Jornada de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Derecho a la salud plena como uno de los 8 derechos priorizados en la PPMyEG. 
2. E2: De enero a abril se realizan acciones afirmativas para el fortalecimiento de capacidades emocionales y el empoderamiento de las mujeres, así: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E3: Las acciones desarrolladas de enero a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</si>
  <si>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MAYO</t>
  </si>
  <si>
    <t xml:space="preserve">Con el fin de implementar 3 estrategias que contribuyan al reconocimiento y garantía de los derechos de las mujeres en sus diferencias y diversidades durante Mayo se avanza en: 
2025-1. Con el objetivo de Implementar la ESTRATEGIA de FORMACIÓN EN HERRAMIENTAS PARA EL EMPODERAMIENTO Y CAPACIDADES EMOCIONALES durante el mes de MAYO se realizaron las siguientes acciones: 
-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	Se realizó un (1) espacio de formación a 17 profesionales interdisciplinarios de la Universidad UNINPAHU, con el tema empoderamiento corporal y prevención de violencias.
-	Se realiza Una (1) Jornada de Transferencia de Conocimientos a Equipo de 30 profesionales de Cárcel Distrital de Varones y anexo de mujeres de Bogotá socialización conocimientos y herramientas del componente de Gestión y   Fortalecimiento de Capacidades Psicoemocionales.    
2025-2. Con el fin de implementar la ESTRATEGIA de ACCIONES AFIRMATIVAS PARA EL FORTALECIMIENTO DE CAPACIDADES EMOCIONALES Y EMPODERAMIENTO DE LAS MUJERES se realizaron en el mes de MAYO los siguientes espacios con mujeres en sus diferencias y diversidades: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</si>
  <si>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En el periodo comprendido entre enero – mayo de 2025, con el fin de implementar 3 estrategias que contribuyan al reconocimiento y garantía de los derechos de las mujeres en sus diferencias y diversidades, se avanza en: 
1.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3.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</si>
  <si>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JUNIO</t>
  </si>
  <si>
    <t>Con el fin de implementar 3 estrategias que contribuyan al reconocimiento y garantía de los derechos de las mujeres en sus diferencias y diversidades durante Junio se avanza en:  implementar la ESTRATEGIA de FORMACIÓN EN HERRAMIENTAS PARA EL EMPODERAMIENTO Y CAPACIDADES EMOCIONALES en el mes de Junio los equipos de la Dirección de Enfoque Diferencial avanzaron así: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4.	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</si>
  <si>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En el periodo acumulado de entre enero a Junio de 2025, con el fin de implementar 3 estrategias que contribuyan al reconocimiento y garantía de los derechos de las mujeres en sus diferencias y diversidades, se avanza en: 
1.	1.	2025-1.Formación en Herramientas para el Empoderamiento y las Capacidades PsicoEmocionales,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con el tema empoderamiento femenino y rutas de atención para la prevención y atención de violencias basadas en género (x) Una Formación a 8 líderes profesionales y dentro de ellas, 3 docentes universitarias de la Fundación Huellas de Arte, en la Casa del espacio Público, brindando un espacio de formación autocuidado y fortalecimiento de herramientas psicoemocionales. 
2.	2025-2. De enero a mayo se realizan acciones afirmativas para el fortalecimiento de capacidades emocionales y el empoderamiento de las mujeres, así: I.	Se llevaron a cabo 11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(1JS) con niñas, adolescentes y jóvenes migrantes en el CEDID de Kennedy y participaron 50 personas de las cuáles 24 fueron jóvenes y 26 adultas. 
II.	Se realizaron CINCO (5) Escuela Escuela AMAR-TE presencial, así: 1 EA con Mujeres en ASP Fundación Miquelina 20 mujeres certificadas. 1 EA con Mujeres en ASP Fundación Miquelina 27 mujeres certificadas. 1 EA con Mujeres en ASP y habitabilidad en calle Fundación Nuevo porvenir 16 mujeres certificadas. 1EA con 38 Mujeres jóvenes SENA Salitre: (ii) Con 41 mujeres jóvenes SENA. III.	Se realizaron TREINTA Y DOS (32)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3. 2025-3.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	Durante el mes de junio se avanzó en la priorización de cursos por parte de la SDMujer para la puesta en marcha de Academia Atenea. Así mismo, se realizaron acuerdos entre las áreas y la Agencia con relación al cumplimiento de los requisitos de implementación
•	Se avanzó en la elaboración del memorando de entendimiento entre la SDMujer y Educamás, definiendo una ruta formativa para vincular a las ciudadanas interesadas que presentarán las pruebas Saber 11 ICFES 2025 con el apoyo de la entidad.
•	Durante el mes de junio avanzó en la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t>
  </si>
  <si>
    <t>JULIO</t>
  </si>
  <si>
    <t>Con el fin de implementar 3 estrategias que contribuyan al reconocimiento y garantía de los derechos de las mujeres en sus diferencias y diversidades durante Julio se avanza en:  
1.	Implementar la Estrategia de Formación en herramientas para el empoderamiento y capacidades emocionales en el mes de Julio los equipos de la Dirección de Enfoque Diferencial avanzaron así: 
•	Certificación de 20 personas del curso virtual TEJIENDO REDES COMUNIDAD disponible en la plataforma de la secretaria de la mujer desde el mes de julio. 
•	Certificación de 1 persona del curso virtual Observo, Identifico y Protejo, disponible en la plataforma de la secretaria de la mujer. 
•	Se realizaron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 
2.	En el mes de julio para avanzar en implementar la Estrategia  de acciones afirmativas para el fortalecimiento de capacidades emocionales y el empoderamiento de las mujeres, se avanza así: 
•	Se realizan 2 Escuelas Amarte presencial con 64 participantes, abordando temáticas de gestión emocional, liderazgo inspirador, resolución de conflictos e identificación de violencias basadas en género, realizadas así: (i) con 40 Mujeres con discapacidad visual, auditiva y física, Centro de Rehabilitación al Adulto Ciego CRAC (ii) Con 24 mujeres mayores Escuela Mayores Salón comunal san pablo segundo sector en Bosa.
•	En el mes de julio se realizaron cuatro sesiones de UN semillero de empoderamiento dirigido a mujeres con Discapacidad visual y auditiva, con la participación de 45 mujeres, los temas abordados fueron reconocimiento del cuerpo, empoderamiento a través de la moda, comunicación no sexista y eliminación de estereotipos asociados a la discapacidad. Estos espacios tuvieron lugar en la Universidad Nacional de Colombia.
•	Se llevaron a cabo 7 jornadas significativas, con 83 mujeres participantes, en donde se abordaron temas sobre el empoderamiento de niñas y adolescentes, prevención de violencias, rutas de atención, comunicación no sexista, roles de género,  y derechos de las mujeres acordé con la política pública de mujer y equidad de género. 
•	Se realizan 12 Espacios de Conexión Emocional, con 430 mujeres,  en donde se reflexiona sobre el impacto de la discriminación en la salud mental y fortalecer estrategias de autocuidado emocional, realizados así: (i) Julio 4 y 21 Privadas de la libertad Trans : Cárcel la Picota, Localidad Usme 80 participantes (iii) Julio 16 Privadas de la libertad LBT Cárcel Distrital, Localidad San Cristobal, 9 participantes (iv) Julio 11 mayores   casa de la sabiduría maria goretti, Localidad barrios unidos, 48 participantes (v) Dos participantes 18 de julio mayores  los dos grupos en casa de la sabiduría monseñor , localidad  puente aranda, 47 participantes (vii) 9 de Julio ASP Trans 9 de julio en el olimpo en localidad santa fe, 12 participantes (viii) 28 de julio campesinas y rurales:  en la vereda olarte Localidad  usme, 6 participantes (ix) 5 julio mujeres en sus diferencias y diversidades politecnico grancolombiano , Localidad , chapinero, 45 participantes (x) 8 de julio mujeres en sus diferencias y diversidades:  casa de todas , localidad teusaquillo, 13 participantes (xi) 9 de julio mujeres en sus diferencias y diversidades  via teams de forma virtual 87 participantes (xii) 30 de Julio Migrantes: CEDID kennedy, localidad kennedy, 83 participantes.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la realización de  4 talleres incluidos dentro del contrato interadministrativo con el ICFES donde se presentaron los contenidos generales por cada una de las áreas a evaluarse en el marco de la prueba, la estructura de la misma y recomendaciones logísticas para el 10 de agosto. (ii) Se realizó el 22 de julio Comité entre la Sdmujer y el SENA para dar inicio formal al convenio interadministrativo de colaboración entre SENA, en el espacio se adelantó la socialización del convenio y las metas, así como unos lineamientos generales por parte del SENA (iii). se realizaron aportes a una matriz solicitada por la DDDP con relación a insumos para la elaboración del memorando de entendimiento entre la SDMujer y la Agencia Atenea. (iv) se adelantó una reunión entre la SDMujer y la Fundación Educamás para avanzar en la consolidación de una ruta formativa para mujeres en sus diferencias y diversidades como parte del proceso de elaboración del memorando de entendimiento entre la SDMujer y la Fundación. (v) se realizó el envío del documento de memorando de entendimiento para revisiones internas en la SDMujer y se adelantó una reunión para revisar acuerdos con la Fundación CIRCOAP. (vi) Se realizó una reunión con el equipo del Politécnico Grancolombiano donde se presentó el componente de educación flexible e inclusiva y se adelantó la identificación de puntos en común que podrían ser recogidos en el marco de un posible memorando de entendimiento de colaboración entre las partes.</t>
  </si>
  <si>
    <t xml:space="preserve">En el periodo acumulado de Enero a Julio de 2025, con el fin de implementar 3 estrategias que contribuyan al reconocimiento y garantía de los derechos de las mujeres en sus diferencias y diversidades, se avanza en: 
1.	2025-1.Formación en Herramientas para el Empoderamiento y las Capacidades PsicoEmocionales: 
(i)	Se certificaron cincuenta y seis (56) personas del curso Observo, Identifico y Protejo, fortaleciendo sus conocimientos y competencias en temas de  prevención y atención de violencias contra la niñez y la adolescencia. 
(ii)	Se certificaron veinte 20 personas del curso virtual disponible en la plataforma de la secretaria de la mujer TEJIENDO REDES COMUNIDAD que se puso a disposición de la comunidad durante el mes de julio. 
(iii)	Se realizan tres (3) Formaciones (cualificaciones) a equipos técnicos y profesionales, con 50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2025-2. De enero a julio se realizan acciones afirmativas para el fortalecimiento de capacidades emocionales y el empoderamiento de las mujeres, así: 
(i)	Se llevaron a cabo 18 Jornadas Significativas con 335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con la participación de 335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(ii)	Se realizaron cinco sesiones de UN (1) semillero de empoderamiento dirigido a 45 mujeres con Discapacidad visual y auditiva,  en donde se ha fortalecido el empoderamiento femenino a través del reconocimiento de la corporalidad, comunicación no sexista y eliminación de estereotipos, transformación de imaginarios y prácticas sexistas que afectan a las mujeres. 
(iii)	Se realizan 7 Escuelas Amarte presencial, con la participación de 206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(iv)	Se realizaron cuarenta y cuatro (44) Espacios de Conexión Emocional, con la participación de 1058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(i) Se realizó el 22 de julio Comité entre la Sdmujer y el SENA para dar inicio formal al convenio interadministrativo de colaboración entre SENA . SdM, en el espacio se adelantó la socialización del convenio y las metas, (ii) Se adelantó una reunión entre la SDMujer y la Fundación Educamás para avanzar en la consolidación de una ruta formativa para mujeres en sus diferencias y diversidades como parte del proceso de elaboración del memorando de entendimiento entre la SDMujer y la Fundación. (iii) Se realizó el envío del documento de memorando de entendimiento para revisiones internas en la SDMujer y se adelantó una reunión para revisar acuerdos con la Fundación CIRCOAP. (iv)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t>
  </si>
  <si>
    <t>AGOSTO</t>
  </si>
  <si>
    <t>Con el fin de implementar 3 estrategias que contribuyan al reconocimiento y garantía de los derechos de las mujeres en sus diferencias y diversidades durante AGOSTO se avanza en:  
1.	Implementar la Estrategia de Formación en herramientas para el empoderamiento y capacidades emocionales en el mes de AGOSTO los equipos de la Dirección de Enfoque Diferencial avanzaron así: 
•	Certificación de 19 personas del curso virtual TEJIENDO REDES COMUNIDAD disponible en la plataforma de la secretaria de la mujer desde el mes de julio. 
•	Certificación de 2 personas del curso virtual Observo, Identifico y Protejo, disponible en la plataforma de la secretaria de la mujer. 
•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2.	En el mes de Agosto para avanzar en implementar la Estrategia de acciones afirmativas para el fortalecimiento de capacidades emocionales y el empoderamiento de las mujeres, se avanza así: 
•	Se realiza Una Escuela AMARTE presencial con 16 mujeres rurales, abordando temáticas de gestión emocional, liderazgo inspirador, resolución de conflictos e identificación de violencias basadas en género. 
•	En el mes de agosto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	Se llevaron a cabo 4 jornadas significativas, con 34 mujeres participantes, en donde se abordaron temas sobre el empoderamiento de niñas y adolescentes, prevención de violencias, rutas de atención, comunicación no sexista, roles de género, y derechos de las mujeres acordé con la política pública de mujer y equidad de género. 
•	Se realizan 3 Espacios de Conexión Emocional, con la participación de 124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21 mujeres migrantes: donde a través de la respiración consciente, la aromaterapia, el movimiento rítmico y el masaje colectivo, se creó un ambiente de confianza, calidez y cuidado mutuo. El encuentro permitió que las participantes compartieran recuerdos, emociones y reflexiones en torno a la importancia de la salud mental en sus procesos de adaptación y elaboración del duelo migratorio.  (ii)  y (iii) ECE con 104 mujeres jóvenes y adultas: (2 espacios): en el marco de jornadas virtuales orientadas al fortalecimiento personal de la UNAD. Estos encuentros estuvieron centrados en el proyecto de vida y el liderazgo inspirador, promoviendo la reflexión, el autoconocimiento y la construcción de metas significativas. A través de  dinámicas de participación activa, las participantes tuvieron la oportunidad de explorar sus recursos internos, compartir experiencias y reconocer su potencial como líderes capaces de generar cambios positivos en sus entornos.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(i) ICFES: Durante el mes de Agosto se realizó  acompañamiento el día de la presentación de las pruebas Saber 11 ICFES con mujeres en sus diferencias y diversidades con el objetivo de posibilitar el adecuado ingreso y ubicación de las ciudadanas beneficiarias del proceso. (ii) SENA: Durante el mes de agosto se avanzó en la definición de acuerdos para la solicitud de asignación de los cursos por cada dependencia ofertados por el SENA. Así mismo, se iniciaron las conversaciones con el equipo del talento humano para la realización de procesos de fortalecimiento con los y las colaboradoras del SENA.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t>
  </si>
  <si>
    <t>En el periodo acumulado de Enero a Agosto de 2025, con el fin de implementar 3 estrategias que contribuyan al reconocimiento y garantía de los derechos de las mujeres en sus diferencias y diversidades, se avanza en: 
1.	2025-1. Formación en Herramientas para el Empoderamiento y las Capacidades Psico Emocionales: 
(i)	Se certificaron cincuenta y seis (58)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cuatro (4) Formaciones (cualificaciones) a equipos técnicos y profesionales, con 63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DADEP Casa del espacio público 11 contratistas, 1 funcionario de planta y 1 docente.  (iv)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2025-2. De enero a agosto se realizan acciones afirmativas para el fortalecimiento de capacidades emocionales y el empoderamiento de las mujeres, así: 
(i)	Se llevaron a cabo 22 Jornadas Significativas con 369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con la participación de 369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(ii)	Se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(iv)	Se realizaron cuarenta y cuatro (47) Espacios de Conexión Emocional, con la participación de 1182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El día 10 de agosto Se realizó acompañamiento para la presentación de las pruebas Saber 11 ICFES a las mujeres patrocinadas, con el objetivo de posibilitar el adecuado ingreso y ubicación de las ciudadanas beneficiarias del proceso. (ii) SENA: Se han realizado 3 cursos con CAMPESENA: Curso Aceites esenciales 12 mujeres rurales USME - Curso Manipulación de alimentos CON 8 mujeres víctimas de Sumapaz y Curso Patronaje de ropa exterior con 17 mujeres rurales chapinero.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t>
  </si>
  <si>
    <t>SEPTIEMBRE</t>
  </si>
  <si>
    <t>Con el fin de implementar 3 estrategias que contribuyan al reconocimiento y garantía de los derechos de las mujeres en sus diferencias y diversidades durante SEPTIEMBRE se avanza en:  
1.Implementar la Estrategia de Formación en herramientas para el empoderamiento y capacidades emocionales en el mes de SEPTIEMBRE los equipos de la Dirección de Enfoque Diferencial avanzaron así: 
•	Seguimiento a las participantes del curso Observo, Identifico y Protejo, identificando que en julio se certificaron 2 personas en el mes de septiembre, fortaleciendo sus conocimientos y competencias en el abordaje de temas relacionados con la prevención y atención de violencias contra la niñez y la adolescencia. 
•	Se realiza Una (1) Jornada de transferencia de conocimientos al Equipo de profesionales de Centro Intégrate CAD-30 en socialización conocimientos y herramientas del componente de Gestión y   Fortalecimiento de Capacidades Psicoemocionales con la participación de 12 Personas participantes. 
2.En el mes de Septiembre para avanzar en implementar la Estrategia  de acciones afirmativas para el fortalecimiento de capacidades emocionales y el empoderamiento de las mujeres, se avanza así: 
•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adicional se tuvieron dos sesiones donde se realizó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En el mes de septiembre se realizaron dos sesiones de UN semillero de empoderamiento dirigido a 18 niñas y adolescentes del grado 505 del Instituto Técnico Industrial Piloto Sede B en donde se han abordado temas relacionados con el empoderamiento corporal. 
• Se llevaron a cabo 9 jornadas significativas, con 34 mujeres participantes, en donde se abordaron temas sobre el empoderamiento de niñas y adolescentes, prevención de violencias, rutas de atención, redes de apoyo y entornos protectores, comunicación no sexista, roles y estereotipos de género, amor romántico, cartografía social y corporal y derechos de las mujeres acordé con la política pública de mujer y equidad de género. 
• Se realizan 9 Espacios de Conexión Emocional, con la participación de 165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3.Para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Septiembre se avanza con: (i) ICFES: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(2) SENA: Durante el mes de septiembre se realizaron reuniones internas para la definición de implementación del convenio SENA por parte de la Dirección de Enfoque Diferencial y con el equipo de Casa de Todas para identificar los cursos de SENA que se implementarán durante los meses posteriores (3) Fundación EDUCAMÁS: Durante el mes de septiembre se inició la implementación de la convocatoria para vincular mujeres jóvenes al proceso de laboratorio liderado por Educamás, adicionalmente  fue presentada por parte de la Fundación una propuesta de convocatoria para formar mujeres jóvenes en habilidades digitales y vincularlas a un programa de orientación vocaciones para el ingreso a la educación superior que se compartió con las mujeres que presentaron la prueba SABER-ICFES y se envío del memorando de entendimiento con la Fundación Educamás para revisión interna en la DED. (4) Fundación CIRCOAP: Envío final del documento de memorando de entendimiento con la Fundación CIRCOAP para avanzar en la aprobación final y firma del mismo (5) POLITECNICO GRAN COLOMBIANO: Se realizó el envío del primer borrador del memorando de entendimiento con el Politécnico Grancolombiano. Se envió para revisión de las lideresas de los componentes de la DED y la representante del Politécnico.</t>
  </si>
  <si>
    <t>En el periodo acumulado de Enero a Septiembre de 2025, con el fin de implementar 3 estrategias que contribuyan al reconocimiento y garantía de los derechos de las mujeres en sus diferencias y diversidades, se avanza en: 
1.	2025-1. Formación en Herramientas para el Empoderamiento y las Capacidades Psico Emocionales: (i) Se certificaron sesenta (60)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4 espacios de transferencia metodológica, con la participación de 62 profesionales con conocimientos previos suficientes y funciones de atención de mujeres en sus diferencias y diversidad, del SENA – CARCEL DISTRITAL CASA LBT EDWARD HERNANDEZ - Centro Intégrate CAD-30. Su objetivo ha sido homologar conocimientos y transferir las metodologías aplicadas por la DED, para que sean replicadas. Las metodologías transferidas cuentan con aspectos diferenciales en la intervención con cada grupo poblacional y en su desarrollo se tienen en cuenta sus usos, costumbres, formas de relacionarse con el entorno y exigir sus derechos.  (iv) Se han realizado 11 Formaciones (cualificaciones) a equipos técnicos y profesionales, con 169 participantes, brindando  un espacio de formación para adquirir conceptos, conocimientos y herramientas de empoderamiento, gestión emocional, educación menstrual y enfoque diferencial, que fortalezcan las capacidades de las mujeres en sus diferencias y diversidad. Los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2.	2025-2. De enero a septiembre se realizan acciones afirmativas para el fortalecimiento de capacidades emocionales y el empoderamiento de las mujeres, así: (i) Se llevaron a cabo 31 Jornadas Significativas con 522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 (ii)	Un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Un semillero de empoderamiento dirigido a 18 niñas y adolescentes del grado 505 del Instituto Técnico Industrial Piloto Sede B en donde se han abordado temas relacionados con el empoderamiento corporal. (iv)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(v)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donde se abordaron la siguientes  temáticas : Gestión y reconocimiento emocional:  Liderazgo inspirador, Comunicación asertiva y empática, Trabajo en equipo con resolución de conflictos, Violencias basadas en género, adicional se tuvieron dos sesiones donde se realizo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desde los enfoques de género, diferencial e Interseccional. (iv) Se realizaron cincuenta y seis (56) Espacios de Conexión Emocional, con la participación de 1347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Durante el mes de septiembre se realizaron reuniones internas para la definición de implementación del convenio SENA por parte de la Dirección de Enfoque Diferencial y con el equipo de Casa de Todas para identificar los cursos de SENA que se implementarán durante los meses posteriores (ii)  Fundación EDUCAMÁS: Durante el mes de septiembre se inició la implementación de la convocatoria para vincular mujeres jóvenes al proceso de laboratorio liderado por Educamás, adicionalmente  fue presentada por parte de la Fundación una propuesta de convocatoria para formar mujeres jóvenes en habilidades digitales y vincularlas a un programa de orientación vocaciones para el ingreso a la educación superior que se compartió con las mujeres que presentaron la prueba SABER-ICFES y se envío del memorando de entendimiento con la Fundación Educamás para revisión interna en la DED.(iii) Fundación CIRCOAP: Envío final del documento de memorando de entendimiento con la Fundación CIRCOAP para avanzar en la aprobación final y firma del mismo (iv) POLITECNICO GRAN COLOMBIANO: Se realizó el envío del primer borrador del memorando de entendimiento con el Politécnico Grancolombiano. Se envió para revisión de las lideresas de los componentes de la DED y la representante del Politécnico.</t>
  </si>
  <si>
    <t>OCTUBRE</t>
  </si>
  <si>
    <t>Con el fin de implementar 3 estrategias que contribuyan al reconocimiento y garantía de los derechos de las mujeres en sus diferencias y diversidades durante OCTUBRE se avanza en:  
1.Implementar la Estrategia de Formación en herramientas para el empoderamiento y capacidades emocionales en el mes de OCTUBRE los equipos de la Dirección de Enfoque Diferencial avanzaron así: (i) Seguimiento a las participantes del curso Observo, Identifico y Protejo, identificando que en octubre se certificaron 22 personas. (ii) Se realiza Una Jornada de transferencia de conocimientos al Equipo de profesionales psicosociales de COMPENSAR proyecto SDE en temas de Fortalecimiento de Capacidades Psicoemocionales con 31 personas participantes. (iii) Durante el mes de octubre se realizaron cuatro espacios de formación a profesionales de la Secretaría Distrital de Integración social que realizan atenciones a niños, niñas y adolescentes, así como a población víctima de violencias y migrantes. Con el tema prevención de violencias basadas en género, rutas de atención y empoderamiento femenino. En las cuatro jornadas participaron un total de 197 personas.  
2.En el mes de OCTUBRE para avanzar en implementar la Estrategia de acciones afirmativas para el fortalecimiento de capacidades emocionales y el empoderamiento de las mujeres, se avanza así: (i) Se realizaron tres sesiones de UN semillero de empoderamiento dirigido a 8 mujeres con discapacidad visual del Centro de Rehabilitación para el Adulto Ciego CRAC. (ii) Se llevaron a cabo 6 jornadas significativas, con 59 mujeres participantes,. (iii) Se realizan 11 Espacios de Conexión Emocional, con la participación de 215 mujeres (iv) Adicionalmente, en el mes de Octubre se desarrollaron dos encuentros intergeneracionales así: 22 Octubre un encuentro Intergeneracional con 22 Mujeres Indígenas Muisca de Bosa y 23 de Octubre un encuentro Intergeneracional con la participación de 5 personas Privadas de la Libertad.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OCTUBRE  se avanza con: 1.	ICFES: Durante el mes de octubre, fue recibida la base de resultados de las mujeres que presentaron las pruebas Saber 11 Calendario A. se realiza el envío de los resultados a cada ciudadana vía correo electrónico. 2.SENA: Durante el mes de octubre se realizaron dos cursos para mujeres en sus diferencias y diversidades desarrollado en articulación con el Servicio Nacional de Aprendizaje – SENA, así: (i) Curso de Acondicionamiento Físico para Danza fue, dirigido a mujeres que realizan Actividades Sexuales Pagadas (ASP)., (ii) Se realizó la primera sesión del curso de repostería con 14 mujeres campesinas y rurales – víctimas del conflicto de la localidad de Sumapaz en el marco del programa CampeSENA.. 3. AGENCIA ATENEA: planeación con el equipo de Agencia Atenea para la definición de temáticas a socializar con las mujeres y se adelantan dos espacios de socialización de la oferta de la Agencia Atenea con mujeres en sus diferencias y diversidad. 4. UNIVERSIDAD DISTRITAL FRANCISCO JOSÉ DE CALDAS: reunión con las dependencias de la entidad y la Universidad Distrital Francisco José de Caldas para revisar el documento del convenio marco. 5. UNAD: Durante el mes de octubre se definió con la Universidad Nacional Abierta y a Distancia fecha para la socialización de la oferta de la universidad para mujeres en sus diferencias y diversidad. 6. Fundación EDUCAMÁS: se realizó la difusión de la convocatoria de la Fundación Educamás para vincular a mujeres jóvenes a un laboratorio formativo en alfabetización digital con énfasis en orientación vocacional. Se realiza seguimiento para promover la inscripción de las mujeres. Con relación a los avances en la firma del memorando de entendimiento, finalmente se enviaron los ajustes al documento el 27 de octubre. 7. POLITECNICO GRAN COLOMBIANO: se realizaron reuniones con el equipo de Politécnico Grancolombiano para la planeación del encuentro de cierre del componente de educación flexible e inclusiva.</t>
  </si>
  <si>
    <t>En el periodo acumulado de Enero a Octubre de 2025, con el fin de implementar 3 estrategias que contribuyan al reconocimiento y garantía de los derechos de las mujeres en sus diferencias y diversidades, se avanza en: 
2025-1. Formación en Herramientas para el Empoderamiento y las Capacidades Psico Emocionales: (i) Se certificaron ochenta y dos (82)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5 espacios de transferencia metodológica, con la participación de 93 profesionales con conocimientos previos suficientes y funciones de atención de mujeres en sus diferencias y diversidad, del SENA – CARCEL DISTRITAL CASA LBT EDWARD HERNANDEZ - Centro Intégrate CAD-30. (iv) Se han realizado 15 Formaciones (cualificaciones) a equipos técnicos y profesionales, con 366 participantes,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y profesionales de la Secretaría Distrital de Integración social que realizan atenciones a niños, niñas y adolescentes, así como a población víctima de violencias y migrantes
2025-2. De enero a octubre se realizan acciones afirmativas para el fortalecimiento de capacidades emocionales y el empoderamiento de las mujeres, así: 
(i)	Se llevaron a cabo 37 Jornadas Significativas con 581 mujeres participantes en espacios orientados en la garantía de derechos, reconociendo factores protectores y mecanismos para la prevención de las violencias y empoderamiento femenino. 
(ii)	Se realizaron 3 semilleros de empoderamiento, dirigidos a 47 mujeres, (29 mujeres con discapacidad y 18 adolescentes) estos son procesos de formación para el reconocimiento del cuerpo, empoderamiento comunicación no sexista y eliminación de estereotipos 
(iii)	Se realizaron sesenta y siete  (67) Espacios de Conexión Emocional, con la participación de 1582 mujeres en sus diferencias y diversidades, espacios orientados a generar capacidades psicoemocionales para el cuidado y bienestar emocional de las mujeres 
(iv)	Se realizan 8 Escuelas Amarte presencial, con la participación de 208 mujeres, abordando temáticas de gestión emocional, liderazgo inspirador, tipos y herramientas de comunicación asertiva. 
(v)	Se desarrollaron dos encuentros intergeneracionales así: (i) 22 Octubre un encuentro Intergeneracional con 22 Mujeres Indígenas Muisca de Bosa (ii) 23 de Octubre un encuentro Intergeneracional con la participación de 5 personas Privadas de la Libertad.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se realizaron cinco cursos para mujeres en sus diferencias y diversidades desarrollado en articulación con el Servicio Nacional de Aprendizaje – SENA, así: (i) Curso de Acondicionamiento Físico para Danza fue, dirigido a mujeres que realizan Actividades Sexuales Pagadas (ASP)., con una asistencia promedio de 21 mujeres por sesión.  (ii) Se realizó en octubre la primera sesión del curso de repostería con 14 mujeres campesinas y rurales – víctimas del conflicto de la localidad de Sumapaz en el marco del programa CampeSENA. (iii) Curso de Aceites esenciales- Usme: certificadas 12 mujeres.(iv) Curso de Manipulación de alimento- Sumapaz: certificadas 8 mujeres víctimas del conflicto (v) Curso de patronaje de ropa exterior- Chapinero: certificadas 17 mujeres</t>
  </si>
  <si>
    <t xml:space="preserve">NOVIEMBRE </t>
  </si>
  <si>
    <t>Con el fin de implementar 3 estrategias que contribuyan al reconocimiento y garantía de los derechos de las mujeres en sus diferencias y diversidades durante noviembre se avanza en:  
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noviembre los equipos de la Dirección de Enfoque Diferencial realizaron: (i) Seguimiento a las participantes del curso Observo, Identifico y Protejo, identificando que en noviembre se certificaron 181 personas, fortaleciendo sus conocimientos y competencias en el abordaje de temas relacionados con la prevención y atención de violencias contra la niñez y la adolescencia. (ii) Certificación de 2 personas del curso virtual Tejiendo redes: derechos humanos, migración y bienestar emocional de las mujeres (Dirigido a servidores públicos) (iii) Se realiza Una (1) Jornada de Transferencia de Conocimientos a Equipo de profesionales de CORFEICO socialización conocimientos y herramientas del componente de Gestión y   Fortalecimiento de Capacidades Psicoemocionales con 46 Personas participantes  
2.	En el mes de noviembre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(i) En el mes de noviembre se realizaron tres semilleros de empoderamiento donde se abordaron temas relacionados con el empoderamiento femenino, trabajo colectivo de las mujeres, rutas de atención y prevención de violencias basadas en género, así: (i) semillero con 34 mujeres palenqueras (ii) semillero con 27 mujeres raizales (iii) semillero con 22 mujeres palenqueras.(ii) Se realizan 2 Espacios de Conexión Emocional, con la participación de 31 mujeres privadas de la libertad, así: (i) ECE en la cárcel distrital realizado con 14 mujeres privadas de la libertad en el marco del 25N  (ii) ECE con 17 mujeres privadas de la libertad  Trans: llevado a cabo en la cárcel La Modelo con mujeres trans y personas no binarias privadas de la libertad se desarrolló en el marco de las Transincidencias, como un acto de conmemoración, dignificación y visibilización de sus vidas en Bogotá. (iii) Adicionalmente, en el mes de noviembre se desarrolló un encuentro intergeneracional con la participación con mujeres Indígenas Muiscas de Suba.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noviembre se avanza con: (i) Durante el mes de noviembre se realizó por medio del programa CampeSENA formación en repostería con 19 mujeres campesinas y rurales víctimas del conflicto armado, de la localidad de Sumapaz. (ii) La Fundación Educamás vinculó 37 mujeres jóvenes al proceso formativo en alfabetización digital referenciadas por la Secretaría Distrital de la Mujer, de las cuales 14 hicieron parte del proceso 2025 liderado por el componente de educación flexible e inclusiva. (iii) Se realizó una socialización de la oferta de la UNAD para el acceso a educación superior, a la que asistieron 41 mujeres.</t>
  </si>
  <si>
    <t>En el periodo acumulado de Enero a noviembre de 2025, con el fin de implementar 3 estrategias que contribuyan al reconocimiento y garantía de los derechos de las mujeres en sus diferencias y diversidades, se avanza en: 
2025-1. Formación en Herramientas para el Empoderamiento y las Capacidades Psico Emocionales: (i) Se certificaron ochenta y dos (263)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y 2 personas certificadas del curso tejiendo redes para funcionarios (iii) Se realizan 6 espacios de transferencia metodológica, con la participación de 139 profesionales con conocimientos previos suficientes y funciones de atención de mujeres en sus diferencias y diversidad, del SENA – CARCEL DISTRITAL CASA LBT EDWARD HERNANDEZ - Centro Intégrate CAD-30 y CORFEICO (iv) Se han realizado 16 Formaciones (cualificaciones) a equipos técnicos y profesionales, con 396 participantes, y las profesionales que han participado son de las entidades: IDEAM,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y profesionales de la Secretaría Distrital de Integración social que realizan atenciones a niños, niñas y adolescentes, así como a población víctima de violencias y migrantes
2025-2. De enero a noviembre se realizan acciones afirmativas para el fortalecimiento de capacidades emocionales y el empoderamiento de las mujeres, así: 
(i)	Se llevaron a cabo 37 Jornadas Significativas con 581 mujeres participantes en espacios orientados en la garantía de derechos, reconociendo factores protectores y mecanismos para la prevención de las violencias y empoderamiento femenino. 
(ii)	Se realizaron 6 semilleros de empoderamiento, dirigidos a 130 mujeres, (29 mujeres con discapacidad y 18 adolescentes, 56 palenqueras y 27 raizales) estos son procesos de formación para el reconocimiento del cuerpo, empoderamiento comunicación no sexista y eliminación de estereotipos 
(iii)	Se realizaron sesenta y siete (69) Espacios de Conexión Emocional, con la participación de 1613 mujeres en sus diferencias y diversidades, espacios orientados a generar capacidades psicoemocionales para el cuidado y bienestar emocional de las mujeres 
(iv)	Se realizan 8 Escuelas Amarte presencial, con la participación de 208 mujeres, abordando temáticas de gestión emocional, liderazgo inspirador, tipos y herramientas de comunicación asertiva. 
(v)	Se desarrollaron tres encuentros intergeneracionales así: (i) 22 Octubre un encuentro Intergeneracional con 22 Mujeres Indígenas Muisca de Bosa (ii) 23 de Octubre un encuentro Intergeneracional con la participación de 5 personas Privadas de la Libertad.(iii) se desarrolló un encuentro intergeneracional con la participación con mujeres Indígenas Muiscas de Suba
3.	2025-3.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se realizaron seis cursos para mujeres en sus diferencias y diversidades desarrollado en articulación con el Servicio Nacional de Aprendizaje – SENA, así: (i) Curso de Acondicionamiento Físico para Danza fue, dirigido a mujeres que realizan Actividades Sexuales Pagadas (ASP)., con una asistencia promedio de 21 mujeres por sesión.  (ii) Se realizó en octubre la primera sesión del curso de repostería con 14 mujeres campesinas y rurales – víctimas del conflicto de la localidad de Sumapaz en el marco del programa CampeSENA. (iii) Curso de Aceites esenciales- Usme: certificadas 12 mujeres.(iv) Curso de Manipulación de alimento- Sumapaz: certificadas 8 mujeres víctimas del conflicto (v) Curso de patronaje de ropa exterior- Chapinero: certificadas 17 mujeres (vi) formación en repostería con 19 mujeres campesinas y rurales víctimas del conflicto armado, de la localidad de Sumapaz. 
La Fundación Educamás vinculó 37 mujeres jóvenes al proceso formativo en alfabetización digital referenciadas por la Secretaría Distrital de la Mujer, de las cuales 14 hicieron parte del proceso 2025 liderado por el componente de educación flexible e inclusiva. 
Se realizó una socialización de la oferta de la UNAD para el acceso a educación superior, a la que asistieron 41 mujeres.</t>
  </si>
  <si>
    <t>DICIEMBRE</t>
  </si>
  <si>
    <t>Con el fin de implementar 3 estrategias que contribuyan al reconocimiento y garantía de los derechos de las mujeres en sus diferencias y diversidades de acuerdo con lo programado para el año 2025 , se desarrollaron las acciones programadas en los planes de trabajo para los tres componentes estratégicos planeados, manteniendo  la oferta permanente de actividades, formaciones y espacios, cumpliendo en un 100% la meta programada a diciembre, así: 
1.	TRANSFERENCIA DE CONOCIMIENTOS A EQUIPOS PROFESIONALES, se realizaron de forma permanente hasta diciembre, los seguimientos a los cursos disponibles, cumpliendo en un 100% la meta programada así: 
•	Curso Observo, Identifico y Protejo, en el mes de diciembre se certificaron 9 personas, fortaleciendo sus conocimientos y competencias en el abordaje de temas relacionados con la prevención y atención de violencias contra la niñez y la adolescencia. 
•	Se realizaron en el tema de empoderamiento corporal y derechos femenino, prevención y atención de violencias basadas en género con enfoque diferencial para el mes de diciembre 3 espacios de formación a 61  funcionarios de vigilancia del Hospital de BOSA 
•	En el periodo acumulado de enero a diciembre se certificaron 39 personas del curso Tejiendo redes: derechos humanos, migración y bienestar emocional de las mujeres (dirigido a comunidad) y en el mismo periodo se certificación de 2 personas del curso virtual Tejiendo redes: derechos humanos, migración y bienestar emocional de las mujeres (Dirigido a servidores públicos). 
2.	ESTRATEGIA DE ACCIONES AFIRMATIVAS para el fortalecimiento de capacidades emocionales y empoderamiento de las mujeres se implementó durante el año 2025 un plan de trabajo desarrollado en un 100% de acuerdo con lo planeado, a través de la realización de encuentros con las mujeres en Jornadas Significativas,  Semilleros, Espacios de Conexión Emocional  y  Escuelas de Educación Emocional AMAR-TE presencial, así:
•	Durante el mes de Diciembre, se realizó un Espacio de Conexión Emocional enfocado en fortalecer capacidades y herramientas para gestionar la salud mental de las mujeres, con la participación de 28 mujeres víctimas. 
•	En diciembre se realizó un semilleros para el empoderamiento corporal y femenino con la participación de 71 mujeres negras y afrocolombianas.
•	 En el periodo acumulado de enero a diciembre, se realizaron 37 jornadas significativas, con 578 mujeres en sus diferencias y diversidades 
3.	EDUCACIÓN FLEXIBLE: la Dirección de Enfoque Diferencial proyecto como meta para el año 2025 la firma de convenios, acuerdos, planes de trabajo conjunto y/o compromisos con entidades educativas públicas o privadas y para el mes de diciembre se gestionó y logró la Firma de Acuerdo de Entendimiento  con el objeto de Aunar esfuerzos entre la FUNDACIÓN EDUCAMÁS y la SDMujer para adelantar acciones que promuevan el ejercicio del derecho a la educación con equidad y la autonomía económica para las mujeres en sus diferencias y diversidades, en coherencia con la misionalidad de ambas partes y a partir de esta gestión, la Fundación EducaMás vinculó 37 mujeres jóvenes al proceso formativo en alfabetización digital referenciadas por la Secretaría Distrital de la Mujer, de las cuales 14 hicieron parte del proceso 2025 liderado por el componente de educación flexible e inclusiva.</t>
  </si>
  <si>
    <t>Con el fin de implementar 3 estrategias que contribuyan al reconocimiento y garantía de los derechos de las mujeres en sus diferencias y diversidades de acuerdo con lo programado para el año 2025 , se desarrollaron las acciones programadas en los planes de trabajo para los tres componentes estratégicos planeados, manteniendo  la oferta permanente durante el año para la realización de actividades, formaciones y espacios, cumpliendo en un 100% la meta programada a diciembre, con los siguientes logros: 
1.	TRANSFERENCIA DE CONOCIMIENTOS A EQUIPOS PROFESIONALES, se realizaron de forma permanente hasta diciembre, los seguimientos a los cursos disponibles, cumpliendo en un 100% la meta programada así: (i) Curso Observo, Identifico y Protejo: el periodo acumulado de enero a diciembre  se certificaron 272 personas, fortaleciendo sus conocimientos y competencias en el abordaje de temas relacionados con la prevención y atención de violencias contra la niñez y la adolescencia. (ii) Se realizaron en el tema de empoderamiento corporal y derechos femenino, prevención y atención de violencias basadas en género con enfoque diferencial en el periodo acumulado de enero a diciembre 15 transferencias de conocimientos en empoderamiento femenino con la participación en total de 385 profesionales de la SDIS – UNIPAHU – Comité de juventud de Puente Aranda, Casas Refugio, IDEAM y hospital de Bosa. (iii) En el periodo acumulado de enero a diciembre se certificaron 39 personas del curso Tejiendo redes: derechos humanos, migración y bienestar emocional de las mujeres (dirigido a comunidad) y se certificación de 2 personas del curso virtual Tejiendo redes: derechos humanos, migración y bienestar emocional de las mujeres (Dirigido a servidores públicos) (iv) Se realizaron 10 espacios de cualificación a profesionales en fortalecimiento de herramientas para las capacidades psicoemocionales, reconocimiento de la salud mental como un derecho, promoviendo intercambio de saberes con enfoque diferencial, de género e interseccional. Estos espacios, se realizaron con equipos interdisciplinarios de IDIPRON, Fundación COLVEN, SENA, Cárcel Distrital de varones, Fundación Huellas de Arte, Casa LGTBI Edward Hernández, DADEP, Centro Intégrate CAD 30, COMPENSAR Proyecto SDE y CORFEINCO.  
2.	ESTRATEGIA DE ACCIONES AFIRMATIVAS para el fortalecimiento de capacidades emocionales y empoderamiento de las mujeres se implementó durante el año 2025 un plan de trabajo desarrollado en un 100% de acuerdo con lo planeado, con los siguientes logros: (i) Se realizaron en el periodo acumulado de enero a diciembre 8 Escuelas de Educación Emocional AMARTE presencial con 208 mujeres, de las cuales   participaron 63 mujeres en ASP de la Fundación Miquelina, 79 mujeres jóvenes del SENA Salitre, 26 mujeres con discapacidad del CRAC, 23 mujeres mayores de SDIS Y 17 mujeres rurales del centro día San Luis Chapinero. (ii) Se realizaron 70 Espacios de Conexión Emocional enfocados en fortalecer capacidades y herramientas para gestionar el bienestar emocional y la salud mental de las mujeres en su diversidad  con la participación de 1641 mujeres en sus diferencias y diversidades. (iii) En el periodo acumulado de enero a diciembre, se realizaron 7 semilleros para el empoderamiento corporal y femenino con la participación de 216 mujeres, estos espacios se orientaron a la participación de 29 mujeres con discapacidad, 18 jóvenes estudiantes, 71 mujeres palenqueras, 27 mujeres raizales y 71 mujeres negras y afrocolombianas. (iv) En el periodo acumulado de enero a diciembre, se realizaron 37 jornadas significativas, con 578 mujeres en sus diferencias y diversidades que participaron en estos espacios lúdico-pedagógicos para adquirir herramientas que contribuyan al desarrollo de capacidades que promuevan la transformación de imaginarios y prácticas sexistas que les afectan, a partir del conocimiento de sus derechos, el reconocimiento de factores protectores y mecanismos para la prevención de las violencias, y su empoderamiento.(v) Se realizaron 3 encuentros intergeneracionales con la participación de 45 mujeres indígenas jóvenes y mayoras de la comunidad muisca. 
3.	EDUCACIÓN FLEXIBLE: la Dirección de Enfoque Diferencial proyecto como meta para el año 2025 la firma de convenios, acuerdos, planes de trabajo conjunto y/o compromisos con entidades educativas públicas o privadas para fortalecer el desarrollo integral  brindando oportunidades educativas inclusivas y con enfoque diferencial a las mujeres en sus diferencias y diversidades, de tal manera que en el perido acumulado de enero a diciembre se logra como gestión: (i) ICFES: Firma de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(ii) SENA: Convenio a través del cual se realizaron seis cursos para mujeres en sus diferencias y diversidades, así: (i) Curso de Acondicionamiento Físico para Danza dirigido a mujeres que realizan ASP 21 participantes  (ii) curso de repostería con 14 mujeres campesinas y rurales – víctimas del conflicto de la localidad de Sumapaz - programa CampeSENA. (iii) Curso de Aceites esenciales- Usme: certificadas 12 mujeres.(iv) Curso de Manipulación de alimento- Sumapaz: certificadas 8 mujeres víctimas del conflicto (v) Curso de patronaje de ropa exterior- Chapinero: certificadas 17 mujeres (vi) formación en repostería con 19 mujeres campesinas y rurales víctimas del conflicto armado, de la localidad de Sumapaz (iii) Firma de Acuerdo de Entendimiento  con el objeto de Aunar esfuerzos entre la FUNDACIÓN EDUCAMÁS y la SDMujer para adelantar acciones que promuevan el ejercicio del derecho a la educación con equidad y la autonomía económica para las mujeres en sus diferencias y diversidades, en coherencia con la misionalidad de ambas partes. (iv)  Fundación EducaMás vinculó 37 mujeres jóvenes al proceso formativo en alfabetización digital referenciadas por la Secretaría Distrital de la Mujer, de las cuales 14 hicieron parte del proceso 2025 liderado por el componente de educación flexible e inclusiva. (v) Se realizó una socialización de la oferta de la UNAD para el acceso a educación superior, a la que asistieron 41 mujeres. (vi) consolidación de acuerdos de trabajo con Academia ATENEA orientados a fortalecer la ruta para una educación flexible e inclusiva, se adelantaron dos espacios de socialización de la oferta de la Agencia Atenea a las ciudadanas vinculadas al componente de educación flexible e inclusiva. (vii) Realización de ajustes del documento de memorando de entendimiento con la Fundación CIRCOAP y se llevó a cabo el taller de fortalecimiento de capacidades a las ciudadanas participantes del proceso ICFES 2025. (viii) Se avanzó en la construcción del documento de memorando de entendimiento entre la SDMujer y el Politécnico Grancolombiano.</t>
  </si>
  <si>
    <t xml:space="preserve">Reconocimiento y garantía de los derechos de las mujeres en sus diferencias y diversidades con el desarrollo de acciones afirmativas dirigidas a mujeres indígenas, negras/afrocolombianas, raizales, palenqueras, Rrom (gitanas), mujeres con discapacidad, rurales, lesbianas, bisexuales, transgeneristas, habitantes de calle, mujeres que realizan actividades sexuales pagadas (ASP), mujeres víctimas del conflicto armado, mujeres migrantes y refugiadas, mujeres privadas de la libertad, adolescentes, jóvenes,  adultas y mayores, a través de acciones que se han desarrollado de forma permanente durante el año 2025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 </t>
  </si>
  <si>
    <t>DESCRIPCIÓN CUALITATIVA  Y PORCENTUAL DEL AVANCE POR TAREA</t>
  </si>
  <si>
    <t>DESCRIPCIÓN DE LA TAREA</t>
  </si>
  <si>
    <t xml:space="preserve">2025-1.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</si>
  <si>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2025-2. Implementar la ESTRATEGIA  de ACCIONES AFIRMATIVAS PARA EL FORTALECIMIENTO DE CAPACIDADES EMOCIONALES Y EMPODERAMIENTO DE LAS MUJERES a través de la realización de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t>
  </si>
  <si>
    <t xml:space="preserve">2025-3.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</si>
  <si>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Tarea 4</t>
  </si>
  <si>
    <t xml:space="preserve">PONDERACIÓN DE LA TAREA
</t>
  </si>
  <si>
    <t>PROGRAMACIÓN</t>
  </si>
  <si>
    <t>LOGROS Y BENEFICIOS Y RETRASOS Y ALTERNATIVAS DE SOLUCIÓN</t>
  </si>
  <si>
    <t xml:space="preserve">Se adelanta el proceso contractual para el equipo técnico que  acompañara los procesos de formación virtual y se realiza proyección de cronogramas, metas y tareas para la divulgación de los cursos. Durante este mes, se avanza en la identificación de dificultades presentadas en la plataforma  de formación virtual de la SdMujer para la realización de los cursos. </t>
  </si>
  <si>
    <t xml:space="preserve">Se adelanta el proceso contractual para el equipo técnico que lidera la realización de las acciones afirmativas  y se realiza proyección de cronogramas, metas y objetivos para el trabajo a adelantar durante el 2025, focalizando la población a trabajar durante el 2025. </t>
  </si>
  <si>
    <t xml:space="preserve">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t>
  </si>
  <si>
    <t>EVIDENCIAS DE EJECUCIÓN</t>
  </si>
  <si>
    <t>https://secretariadistritald-my.sharepoint.com/:f:/g/personal/kforero_sdmujer_gov_co/ErUAQKH2tTlKjMvsW3tVJQUBvPKHugXd6KwEn--Z88jSXQ?e=cpDkOV</t>
  </si>
  <si>
    <t>https://secretariadistritald-my.sharepoint.com/:f:/g/personal/kforero_sdmujer_gov_co/Ej7pAUHgvcVEo-KktJ3ekAsBMn3dXaCugBxtD9_1BQqcKA?e=CTUi7V</t>
  </si>
  <si>
    <t>https://secretariadistritald-my.sharepoint.com/:f:/g/personal/kforero_sdmujer_gov_co/Eq5dEZN84WpGgWlQAX7pE_kBtktDW8cluN6-Y6kBANfzTw?e=k4fHB8</t>
  </si>
  <si>
    <t>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una vez identificadas las dificultades técnicas presentes en la plataforma de formación virtual de la SdMujer,  se gestionó se realizaron las gestiones con la Directora de enfoque Diferencial para tramitar la solución y ajustes necesarios con  el equipo de la Dirección de Gestión del conocimiento, lo anterior teniendo en cuenta que El curso Tejiendo Redes, presenta dificultades técnicas dado que la plataforma  no registra de manera automática el avance en cada uno de los módulos desarrollados, es importante aclarar que está dificultad viene desde la creación del curso por parte del  cooperante aliado; dicha dificultad generó alta deserción de las participantes en vigencias anteriores.</t>
  </si>
  <si>
    <t>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así: * 17/02/2025 Concertación fechas Referente mujeres campesinas y rurales                                                                         * 18/02/2025 Concertación fechas Referentes mujeres raizales                                                                                            * 18/02/2025 Concertación fechas UNAD                             
* 19/02/2025 Concertación fechas Casa de Todas                                                                                                                              * 20/02/2025 Concertación fechas Referentes mujeres Afro                                                                                                * 20/02/2025 Concertación fechas Referentes mujeres Palenqueras                                                                                                                                                                                                                                                      * 25/02/2025 Concertación fechas IED Santa Lucia CAFAM                                
 * 26/02/2025 Concertación fechas fundación Venezolanos perseverantes                                                                              * 27/02/2025  Concertación fechas Fundación regalando sueños  COLVEN</t>
  </si>
  <si>
    <t>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Se avanzó en identificar con las ciudadanas los temas de interés y en el envío de la solicitud de los cursos al SENA para validación</t>
  </si>
  <si>
    <t xml:space="preserve">Para el mes de marzo, se implementó la estrategia de formación en herramientas de empoderamiento a través de las siguientes acciones: 
(i)	Se adelanto de forma exitosa el curso Observo, Identifico y Protejo, identificando que a la fecha se han certificado 26 personas, fortaleciendo sus conocimientos y competencias en el abordaje de temas relacionados con la prevención y atención de violencias contra la niñez y la adolescencia.
(ii)	Se realiza Una (1)  Formación a 10 profesionales de planta y 25 contratista de IDIPRON en el marco de la conmemoración del 8M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Se realizó concertación con el enlace de educación de la Secretaría Distrital de la Mujer en dónde se definió el primer espacio de transferencia metodológica del componente de empoderamiento dirigido a profesionales de la secretaria de Educación proyectada para la segunda semana de abril de 2025.    </t>
  </si>
  <si>
    <t xml:space="preserve">Para el mes de marzo como parte de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a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se desarrollaron 4 sesiones trabajando temáticas de Gestión y reconocimiento emocional, violencias basadas en género y derechos sexuales y reproductivos, liderazgo inspirador, comunicación efectiva y resolución de conflictos.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</si>
  <si>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La estrategia de Educación flexible avanza para el mes de marzo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para el cumplimiento del indicador, proyectando en el plan de trabajo: (i) Curso de Elaboración de aceites esenciales 15 mujeres vereda Destino, localidad Usme (ii) Curso confección de ropa exterior 15 mujeres vereda verjón bajo, localidad de Chapinero (iii) Curso de manipulación de alimentos 15 mujeres 3 grupos uno por corregimiento. En la localidad de Sumapaz (iv) Curso de Muñecos navideños para 25 mujeres en la vereda Pasquilla localidad de Ciudad Bolívar (v) Certificación de competencias laborales en servicio al cliente 15 mujeres vereda San Juan localidad de Sumapaz.
Se realizó una reunión con la DTDP y la agrupación campesina de la Red del Destino de la localidad de Usme para socializar las acciones de la DED y definir acuerdos para la realización del curso de aceites esenciales.</t>
  </si>
  <si>
    <t>https://secretariadistritald-my.sharepoint.com/:f:/g/personal/kforero_sdmujer_gov_co/ErUAQKH2tTlKjMvsW3tVJQUBvPKHugXd6KwEn--Z88jSXQ?e=tPRXgJ</t>
  </si>
  <si>
    <t>https://secretariadistritald-my.sharepoint.com/:f:/g/personal/kforero_sdmujer_gov_co/Ej7pAUHgvcVEo-KktJ3ekAsBMn3dXaCugBxtD9_1BQqcKA?e=yVZ2Ca</t>
  </si>
  <si>
    <t>https://secretariadistritald-my.sharepoint.com/:f:/g/personal/kforero_sdmujer_gov_co/Eq5dEZN84WpGgWlQAX7pE_kBtktDW8cluN6-Y6kBANfzTw?e=jl3Skm</t>
  </si>
  <si>
    <t xml:space="preserve">En abril con el objetivo de realizar Formación en herramientas para el empoderamiento y las capacidades emocionales a funcionarias y funcionarios públicos, colaboradores, docentes y equipos técnicos, profesionales de organizaciones sociales, públicas o privadas,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Para el mes de abril se realizó una (1) Cualificación a equipos de profesionales a 28 Profesionales Psicosociales del programa Atrapasueños de la Secretaría Distrital de Integración Social, en el tema de empoderamiento corporal y derechos de las mujeres, realizado en la Casa LGBTI Sebastián Romero. 
(iii)	Se realiza Una (1) Formación a siete (7) líderes migrantes Fundación COLVEN brindando un espacio de formación, autocuidado y fortalecimiento de herramientas psicoemocionales y favoreciendo el reconocimiento de la salud mental como un derecho y promoviendo el  intercambio de saberes desde un enfoque diferencial, de género e interseccional.                                                            
(iv)	Se realiza Una (1) Jornada de Transferencia de Conocimientos a Equipo de ocho (8) profesionales psicosociales SENA Centro de Manufactura textil y del cuero socialización conocimientos y herramientas del componente de Gestión y   Fortalecimiento de Capacidades Psicoemocionales.
(v)	Se articuló con la Universidad Nacional Abierta y a Distancia UNAD para iniciar preinscripciones a los cursos TEJIENDO REDES Y ESCUELA MARTE virtual, a mediados del mes de mayo. </t>
  </si>
  <si>
    <t xml:space="preserve">Para el mes de abril como parte de la estrategia de acciones afirmativas para el fortalecimiento de capacidades emocionales y el empoderamiento de las mujeres: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así: 11/04/2025 ECE con 15 mujeres Habitantes de calle: Metodología:  creación, exploración, expresión de emociones y sentimientos a través del movimiento, la corporalidad y la creación simbólica a través de la arcilla. 12/04/2025: ECE con 7 mujeres Campesinas y rurales: Metodología: A través de la aromaterapia, se estimuló la conexión con los sentidos, promoviendo la relajación y la presencia en el momento. El movimiento rítmico permitió liberar tensiones y reforzar la sensación de vitalidad, mientras que el masaje colectivo fomentó el apoyo mutuo y la conciencia corporal. 21/04/2025 ECE con 19 mujeres Jóvenes y adultas: Metodología: exploraran sus recursos internos y externos para afrontar los desafíos de la vida. A través del dibujo, pudieron reflexionar sobre sus fortalezas, emociones y experiencias, facilitando un proceso de autoconocimiento y resiliencia.  22 /04/2025: ECE con 17 mujeres Jóvenes: metodología: actividades sensoriales y corporales diseñadas para promover el bienestar, la calma y la alegría, las participantes pudieron conectar con el presente, compartir con otras mujeres y fortalecer lazos de apoyo mutuo. La combinación de creatividad, interacción con los sentidos y el intercambio de vivencias buscó generar un ambiente de contención y reconocimiento.  </t>
  </si>
  <si>
    <t>Las acciones desarrolladas en el mes de abril con el objetivo de fortalecer el desarrollo integral brindando oportunidades de educación flexible e inclusiva y con enfoque diferencial a las mujeres son: 
(i)	Durante el mes de abril se adelantó el borrador de estudios previos para el contrato con el ICFES, con los respectivos ajustes a las obligaciones contractuales. Así mismo, se adelantó reunión de seguimiento con ICFES para identificar avances en el envío de la preoferta y en los ajustes requeridos de acuerdo con los tiempos de ley de garantías. Finalmente,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La convocatoria se adelantó con el apoyo de la Secretaría de Educación, la Secretaría de Seguridad y la Secretaría de Integración Social; así mismo, con el liderazgo de las referentas poblacionales de la DED y el apoyo de las diferentes dependencias de la SDMujer. Así mismo, fue publicada en la página de Instagram de la Secretaría Distrital de la Mujer, con el apoyo de la Oficina de Comunicaciones de la entidad.
(ii)	Durante el mes de abril se adelantó reunión con la Dirección de Territorialización de Derechos y Participación para conocer la articulación que adelantan con Masglo para la formación a ciudadanas gitanas en un curso para la elaboración de manicure. A partir de la información recogida, se realizó reunión con el equipo étnico que trabaja con mujeres gitanas para presentar la propuesta, se validó y acordó construir una documento escrito para que en el mes de mayo se pueda concertar con el espacio consultivo de mujeres gitanas el proceso.  
(iii)	Durante el mes de abril se realizó la validación del plan de trabajo con CampeSENA para adelantar cursos de la oferta del programa con mujeres campesinas y rurales de Bogotá. Con este plan de trabajo se da cumplimiento a uno de los seis convenios, acuerdos o planes de trabajo conjuntos estipulados en la meta. En el marco de este plan de trabajo, se dio inicio al curso de aceites esenciales con ciudadanas de la localidad de Usme y el curso de patronaje de ropa exterior con ciudadanas de la verda Verjón Bajo de la localidad de Chapinero. Desde el componente de educación flexible también se asistió a las reuniones citadas por la Subsecretaría de Cuidado y Políticas de Igualdad con relación al convenio que está en proceso de firma con SENA.  
(iv)	Durante el mes de abril se realizó reunión con el equipo de la Agencia Atenea de la Secretaría de Educación para identificar posibles acciones a realizarse de forma articulada para fortalecer la ruta para una educación flexible e inclusiva en la línea de educación posmedia. En el espacio Atenea presentó la oferta que tiene disponible y se proyectó adelantar reuniones posteriores para consolidar acciones conjuntas.
(v)	Durante el mes de abril se realizaron dos reuniones con la Fundación Educamás donde se dio a conocer el componente de educación flexible e inclusiva de la Dirección de Enfoque Diferencial y, por parte de la Fundación Educamás, se presentaron sus líneas de trabajo. Se establecieron compromisos para trabajar de forma conjunta en las líneas de educación posmedia, de forma específica, con la vinculación de mujeres en sus diferencias y diversidades inscritas en la convocatoria para la presentación de las pruebas Saber 11 ICFES Calendario A a espacios formativos de alfabetización digital con la Fundación Educamás orientada a la vinculación posterior de las ciudadanas a carreras STEM.
(vi)	Durante el mes de abril se adelantó una reunión con la Universidad Católica donde se presentó el componente de educación flexible e inclusiva de la Dirección de Enfoque Diferencial. En este espacio se identificaron posibles acciones para fortalecer la ruta proyectada en el marco del componente, de forma específica en la línea de PreICFES, con la realización de talleres de refuerzo y orientación vocacional por parte de la Universidad Católica con las ciudadanas inscritas para la presentación de las pruebas Saber 11ICFES Calendario A 2025.</t>
  </si>
  <si>
    <t>https://secretariadistritald-my.sharepoint.com/:f:/g/personal/kforero_sdmujer_gov_co/EgL3jcun3d1Fi5lTcuxsTmkBgRfC7GC4-cIyEtFatZ4Vyw?e=1JuzQi</t>
  </si>
  <si>
    <t>https://secretariadistritald-my.sharepoint.com/:f:/g/personal/kforero_sdmujer_gov_co/EqyiSC-OnMJOlHRgZ4rX_doB5Mq_R3yBqS3NrqI1L88UAw?e=tQIzsa</t>
  </si>
  <si>
    <t>https://secretariadistritald-my.sharepoint.com/:f:/g/personal/kforero_sdmujer_gov_co/Evv51o1Tbq9NjRkdHaWjI_0BQuHWT32IwMqAgdN3Km23ZA?e=48xCh6</t>
  </si>
  <si>
    <t xml:space="preserve">2025-1. Con el objetivo de Implementar la ESTRATEGIA de FORMACIÓN EN HERRAMIENTAS PARA EL EMPODERAMIENTO Y CAPACIDADES EMOCIONALES durante el mes de MAYO se realizaron las siguientes acciones: 
1.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2.	Se realizó un (1) espacio de formación a 17 profesionales interdisciplinarios de la Universidad UNINPAHU, con el tema empoderamiento corporal y prevención de violencias.
3.	Se realiza Una (1) Jornada de Transferencia de Conocimientos a Equipo de 30 profesionales de Cárcel Distrital de Varones y anexo de mujeres de Bogotá socialización conocimientos y herramientas del componente de Gestión y   Fortalecimiento de Capacidades Psicoemocionales.    </t>
  </si>
  <si>
    <t>2025-2. Con el fin de implementar la ESTRATEGIA de ACCIONES AFIRMATIVAS PARA EL FORTALECIMIENTO DE CAPACIDADES EMOCIONALES Y EMPODERAMIENTO DE LAS MUJERES se realizaron en el mes de MAYO los siguientes espacios con mujeres en sus diferencias y diversidades: 
1.	Se realizaron 9 Espacios de Conexión Emocional: (i) ECE con 17 mujeres Indígenas Emberá: Metodología espacio de reflexión a través del tejido que permita identificar sentires y conexión con el autocuidado para la prevención de VBG realizado en Parque la Florida Localidad de Engativá. (ii) ECE 15 mujeres Adultas y mayores: Espacio de experiencia vivencial con cuidadoras de personas con discapacidad, a través de la música la danza y el arte, para permitir el desarrollo de estrategias que fortalezcan el compromiso, el perdón y la gratitud como herramientas de empoderamiento, equilibrio y armonía para el autocuidado de la salud mental y emocional. RECA Localidad de Chapinero. (iii) ECE 32 mujeres Afro, espacio para el reconocimiento, la expresión y el cuidado de las emociones desde una perspectiva colectiva, corporal y cultural; a través del movimiento, la música y el diálogo, integrando los saberes ancestrales en los procesos de cuidado y sanación, Homocentro SDS Puente Aranda (iv) ECE 10 mujeres Jóvenes: creación de un espacio vivencial en que los jóvenes pueden generar alternativas para el autocuidado y el bienestar "Tierra de jóvenes”. Universidad Distrital Sede Macarena La Candelaria. (v) ECE 22 mujeres MIGRANTES: Experiencia vivencial a través de la aromaterapia y la pintura para el manejo de las emociones y la promoción de la salud mental. SUPERCADE Engativa. (vi) ECE 15 mujeres privadas de la libertad-LB: auto reconocimiento desde la creación artística de antifaces en el marco de la conmemoración del día contra la HomoLesboBiTransfobia. Cárcel Distrital Antonio Nariño. (vii) ECE 11 mujeres jóvenes creación de un espacio vivencial en que los jóvenes pueden generar alternativas para el autocuidado y el bienestar "Tierra de jóvenes. Universidad Distrital Sede Macarena La Candelaria. (viii) ECE 43 mujeres   migrantes: Espacio de sensibilización y conciencia para el autocuidado integral de las mujeres migrantes, refugiadas, retornadas y de acogida asistentes a la feria de servicios convocada por la Fundación Canitas de Amor con el apoyo de OIM e Intégrate; en torno de las estrategias de cuidado menstrual, capacidades psicoemocionales de la secretaria Distrital de la Mujer. (ix) ECE16 mujeres con discapacidad: espacio para la identificación y expresión de emociones en mujeres con discapacidad intelectual; a través de propuestas accesibles y multisensoriales como la música, el movimiento y el dibujo con colores, se buscó generar un ambiente cuidado donde cada  participante pudiera conectar con sus emociones, expresarlas a su ritmo y sentirse escuchada y acompañada. CENTRO INTEGRARTE FONTIBON. 
2.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en donde se abordaron temas relacionados con el empoderamiento de las mujeres, prevención, atención de violencias, amor romántico y derechos priorizados de las mujeres en la Política Pública de mujeres y equidad de género. En estas tres jornadas participaron un total de 74 personas.</t>
  </si>
  <si>
    <t>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desarrolladp las siguientes acciones: 
1.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2.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3.	Adicionalmente se adelantó gestión para adelantar la  firma de convenios, acuerdos, planes de trabajo conjunto y/o compromisos con entidades educativas públicas o privadas con los siguientes logros: (i) se adelantaron reuniones con Agencia Atenea con el objetivo de avanzar en la firma de un memorando de entendimiento entre la Agencia Atenea y la Secretaría Distrital de la Mujer. Academia Atenea se proyecta como una plataforma que articule la oferta formativa del sector público y privado para que la ciudadanía pueda acceder a ella. Desde la Dirección de Enfoque Diferencial. (ii) Se adelantó una reunión con la Universidad Distrital Francisco José de Caldas, donde se presentaron las acciones del componente de educación flexible e inclusiva y la ruta propuesta. En el espacio se identificaron posibles escenarios de articulación y se acordó adelantar un convenio marco con la entidad donde se fortalecería la ruta y el componente en: 1. Vinculación de personas practicantes y voluntarias que puedan apoyar las actividades del componente; 2. Descuentos para las ciudadanas que se vinculen a los programas de la UD; 3. Descuentos para la contratación de un proceso de refuerzo para las pruebas Saber 11 ICFES; 4. Acompañamiento vocacional a las ciudadanas interesadas en avanzar sus trayectorias educativas en la UD y 5. Préstamo de espacios de la Universidad para las actividades de la SDMujer (iii) se adelantaron acciones con la Fundación Educamás para la firma de un memorando de entendimiento con la Secretaría Distrital de la Mujer para la vinculación a mujeres en sus diferencias y diversidades a procesos formativos adelantados por la Fundación con énfasis en carreras STEM. Se realizó la gestión para la definición del tipo de acuerdo a firmarse, la solicitud de documentos y la definición interna de acuerdos para vincular a la Dirección de Gestión del Conocimiento y la Estrategia de Autonomía Económica de la Subsecretaría de Cuidado y Políticas de Igualdad (iv) Se adelantó reunión de acercamiento con la Fundación CIRCOAP para adelantar un plan de trabajo conjunto que permita realizar un proceso de fortalecimiento para la presentación de las pruebas Saber 11 a las ciudadanas beneficiarias de la convocatoria 2025. En el espacio se identificaron posibles puntos de articulación. (v) Se adelantó una reunión de acercamiento con la Universidad Nacional Abierta y a Distancia-UNAD para adelantar un plan de trabajo conjunto que permita la vinculación de mujeres en sus diferencias y diversidades a educación postmedia en el marco de la ruta para una educación flexible e inclusiva. En el espacio se identificaron posibles puntos de articulación</t>
  </si>
  <si>
    <t>https://secretariadistritald-my.sharepoint.com/:f:/g/personal/kforero_sdmujer_gov_co/EgL3jcun3d1Fi5lTcuxsTmkBgRfC7GC4-cIyEtFatZ4Vyw?e=3ew0vK</t>
  </si>
  <si>
    <t>https://secretariadistritald-my.sharepoint.com/:f:/g/personal/kforero_sdmujer_gov_co/EqyiSC-OnMJOlHRgZ4rX_doB5Mq_R3yBqS3NrqI1L88UAw?e=KPV5zC</t>
  </si>
  <si>
    <t>https://secretariadistritald-my.sharepoint.com/:f:/g/personal/kforero_sdmujer_gov_co/Evv51o1Tbq9NjRkdHaWjI_0BQuHWT32IwMqAgdN3Km23ZA?e=sA3OMd</t>
  </si>
  <si>
    <t>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en el mes de Junio los equipos de la Dirección de Enfoque Diferencial: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y  favoreciendo el  reconocimiento de la salud mental como un derecho y promoviendo el  intercambio de saberes desde un enfoque diferencial, de género e interseccional</t>
  </si>
  <si>
    <t>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En el Marco de una feria de servicios y en articulación con la Universidad, se realiza jornada de sensibilización orientada a resaltar la importancia de incorporar prácticas de autocuidado y bienestar emocional. A través de una metodología vivencial y participativa, se promovieron reflexiones sobre el impacto del derecho a la salud plena, el autocuidado en la salud mental y en el ejercicio de derechos de las mujeres en sus diversidades.    II. 10/06/2025 ECE con 17 mujeres con Discapacidad: CIAI barrio Valladolid, localidad Kennedy: se promovió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III. 11/06/2025 24 mujeres Mayores: Casa de la sabiduría en el árbol, localidad Usaquén: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IV. 11/06/2025 20 mujeres Privadas de la libertad habitantes de calle: Cárcel Distrital, localidad san Cristóbal: metodología: espacio de experiencia vivencial que favorezca la creación, exploración, expresión de emociones y sentimientos a través del movimiento, la corporalidad y la creación simbólica que permita la evocación de momentos significativos en la vida de las mujeres privadas de la libertad que  habitaban en calle para el cuidado de la salud mental y emocional.  V.	12/06/2025 ECE con 16 mujeres Mayores: Salón Comunal Juan Pablo II sector, Localidad Bosa.  VI.	13/06/2025 ECE con 15 mujeres mayores: Ludoteca Velódromo, localidad San Cristóbal. VII.	18/06/2025 ECE con 38 mujeres Mayores: Red de cuidado comunitario chapinero-barrio san luis la calera, localidad chapinero, ruralLos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VIII.	17/06/2025 ECE con 15 mujeres con Discapacidad: CDC lagos de timiza localidad kennedy Estos espacios promovieron la conexión emocional,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IX.	18/06/2025 ECE con 9 mujeres en ASP: virtual plataforma teams  (estudio web), localidad Chapinero. Se llevó a cabo un espacio de conexión emocional virtual con mujeres que ejercen actividades sexuales pagas (ASP), orientado a generar un entorno de confianza, escucha activa y relajación. A lo largo del encuentro, se realizaron ejercicios de respiración y estiramiento corporal que facilitaron la conexión con el cuerpo, la identificación de sensaciones y el reconocimiento de emociones presentes. La actividad central giró en torno a la metáfora de tres tipos de raíces, mediante la cual las participantes exploraron las distintas versiones de sí mismas —las que han sido, las que son y las que desean ser— reconociendo cómo cada una ha contribuido a la construcción de su identidad y saberes. Además, reflexionaron sobre los elementos que les brindan energía y sentido vital, así como sobre aquellos factores que las desconectan de sí mismas y generan malestares, propiciando un espacio de validación y reconexión consigo mismas desde una mirada cuidadosa y respetuosa.       X.	25/06/2025 ECE con 37 mujeres Privadas de la libertad LBT: Cárcel el Buen Pastor, localidad barrios unidos: Metodología  En el marco del mes de conmemoración del orgullo LGBT, se llevó a cabo un espacio de conexión emocional con mujeres lesbianas, bisexuales y trans  privadas de la libertad, , con el objetivo de reflexionar sobre el impacto de la discriminación en la salud mental y fortalecer estrategias de autocuidado emocional. La actividad central fue el “karaoke de las emociones”, en el cual les participantes se dividieron en grupos, cada uno asignado a una emoción específica. En equipo, dialogaron sobre el propósito de esa emoción en la vida, las formas de gestionarla y seleccionaron una canción que la representara, la cual luego interpretaron de manera libre. La jornada también incluyó momentos de movimiento corporal, expresión lúdica y reflexión colectiva, lo cual permitió resignificar las emociones desde una mirada de validación, cuidado y resistencia en contextos de vulneración. XI.	26/06/2025 ECE con 51 mujeres Migrantes: CEDID Kennedy, localidad kennedy: metodología:  en el marco de la jornada interinstitucional organizada por Secretaria de salud y proyecto PAIIS se realiza espacio de sensibilización y conciencia para el autocuidado integral de las mujeres migrantes, refugiadas, retornadas  y de acogida asistentes ; en torno de las estrategias de cuidado menstrual, capacidades psicoemocionales , empoderamiento  y casa de todas  de la Secretaria Distrital de la Mujer.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Dicho espacio tuvo lugar en la Universidad Nacional de Colombia.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t>
  </si>
  <si>
    <t>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Víctimas: 30 inscritas. 2 mujeres con discapacidad, 1 mujer indígena, 1 mujer recicladora de oficio, 13 mujeres jóvenes y 17 mujeres adultas.
•	Discapacidad: 27 inscritas. 1 mujer víctima, 1 mujer LB, 10 mujeres jóvenes y 17 mujeres adultas.
•	Lesbianas y bisexuales: 25 inscritas. 1 mujer con discapcidad, 15 mujeres jóvenes y 10 mujeres adultas.
•	Mujeres ASP: 27 inscritas. 4 mujeres trans, 4 mujeres bisexuales, 20 mujeres adultas, 7 mujeres jóvenes, 1 mujeres negra/afrocolombiana, 1 mujer con discapacidad, 1 mujer habitante de calle y 1 mujer recicladora de oficio.
•	Indígenas: 15 inscritas. 1 mujer víctima, 2 mujeres con discapacidad, 1 mujer campesina/rural, 6 mujeres jóvenes y 9 mujeres adultas. 
•	Negras/afrocolombianas: 22 inscritas. 1 mujer con discapacidad, 12 mujeres jóvenes y 10 mujeres adultas.
•	Gitanas: 1 inscrita 
•	Migrantes: 9 inscritas. 6 mujeres jóvenes y 3 mujeres adultas.
•	Campesinas y rurales: 8 inscritas
•	Mayores: 10 inscritas. 1 mujer LB. 
•	Riesgo de feminicidio:  2 inscritas. 1 mujer joven y 1 mujer adulta.
•	Habitabilidad en calle: 4 inscritas. 4 mujeres adultas.
•	Recicladoras: 1 inscritas. 1 mujer adulta. 
•	Responsabilidad penal: 8 inscritas
•	Jóvenes: 5 inscritas
•	Adultas: 6 inscritas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</si>
  <si>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https://secretariadistritald-my.sharepoint.com/:f:/g/personal/kforero_sdmujer_gov_co/EgL3jcun3d1Fi5lTcuxsTmkBgRfC7GC4-cIyEtFatZ4Vyw?e=ZCuYnE</t>
  </si>
  <si>
    <t>https://secretariadistritald-my.sharepoint.com/:f:/g/personal/kforero_sdmujer_gov_co/EnuCgqZdNy9IvdxfSItiZtgBQNfy5Rv6cqwj7grwnL8snw?e=Ec3kwb</t>
  </si>
  <si>
    <t>https://secretariadistritald-my.sharepoint.com/:f:/g/personal/kforero_sdmujer_gov_co/Ej7WY-danDtMvduyzuIGLAIBvcF1RCBAnQSRe1iLBikOtg?e=tvS7wf</t>
  </si>
  <si>
    <t>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Julio los equipos de la Dirección de Enfoque Diferencial realizaron: 
1.	Seguimiento a participantes del curso virtual disponible en la plataforma de la secretaria de la mujer TEJIENDO REDES COMUNIDAD y para el mes de julio se certificaron: 20 personas del curso, que se puso a disposición de la comunidad durante el mes de julio teniendo en cuenta que se estaban realizando ajustes técnicos al curso en la plataforma y que brinda herramientas para la gestión emocional, la identificación y prevención de riesgos como la discriminación, las VBG y otras violaciones de derechos humanos en contra de las mujeres y particularmente de las mujeres migrantes, refugiadas y retornadas.
2.	Seguimiento a las participantes del curso Observo, Identifico y Protejo, identificando que en julio se certificó 1 persona en el mes de julio, fortaleciendo sus conocimientos y competencias en el abordaje de temas relacionados con la prevención y atención de violencias contra la niñez y la adolescencia. 
3.	Se realizaron 4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contratistas así: (i) Casa Refugio Atenea 10 contratistas (ii) Casa Refugio Eva 11 contratistas (iii) Casa Refugio Policarpa 9 contratistas (iv) Casa Refugio FEZ 7 contratistas. 
4.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t>
  </si>
  <si>
    <t>2025-2. En el mes de julio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Se realizan 2 Escuelas Amarte presencial con 64 participantes, abordando temáticas de gestión emocional, liderazgo inspirador, tipos y herramientas de comunicación asertiva, resolución de conflictos e identificación de violencias basadas en género, realizadas así: (i) con 40 Mujeres con discapacidad visual, auditiva y física, Centro de Rehabilitación al Adulto Ciego CRAC, Localidad Puente Aranda: (ii) Con 24 mujeres mayores Escuela Mayores Salón comunal san pablo segundo sector en Bosa; Localidad Bosa 
2.	En el mes de julio se realizaron cuatro sesiones de UN semillero de empoderamiento dirigido a mujeres con Discapacidad visual y auditiva,  en donde a través de creación de vestuario con material reciclable y espacios de dialogo se ha fortalecido el empoderamiento femenino a través de la moda y el reconocimiento de la corporalidad, los temas abordados fueron reconocimiento del cuerpo, empoderamiento a través de la moda, comunicación no sexista y eliminación de estereotipos asociados a la discapacidad. Estos espacios tuvieron lugar en la Universidad Nacional de Colombia y contó con la participación de 45 mujeres en los cuatro espacios así: (i) 02/07/2025 (20 personas) (ii) 10/07/2025 (6 personas) (iii) 24/07/2025 (7 personas) (iv) 31/07/2025 (12 personas)
3.	Se llevaron a cabo 7 jornadas significativas, con 83 mujeres participantes, en donde se abordaron temas sobre el empoderamiento de niñas y adolescentes, prevención de violencias, rutas de atención, comunicación no sexista, roles de género,  y derechos de las mujeres acordé con la política pública de mujer y equidad de género. Estos espacios se desarrollaron así: (i) Niñas y adolescentes hijas de mujeres en Educación Flexible 4 participantes (ii) tres (3) jornadas con Jóvenes SENA Sede Salitre 36 participantes (v) 2 niñas y 2 adolescentes Casa Refugio FEZ (Vi) mujeres en ASP casa Nuevo Porvenir SDIS 39 mujeres adultas en ASP participantes. 
4.	Se realizan 12 Espacios de Conexión Emocional, con la participación de 430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Julio 4 y 21 Privadas de la libertad Trans : Cárcel la Picota, Localidad Usme 80 participantes (iii) Julio 16 Privadas de la libertad LBT Cárcel Distrital, Localidad San Cristobal, 9 participantes (iv) Julio 11 mayores   casa de la sabiduría maria goretti, Localidad barrios unidos, 48 participantes (v) Dos participantes 18 de julio mayores  los dos grupos en casa de la sabiduría monseñor , localidad  puente aranda, 47 participantes (vii) 9 de Julio ASP Trans : 9 de julio en el olimpo en localidad santa fe, 12 participantes (viii) 28 de julio campesinas y rurales:  en la vereda olarte Localidad  usme, 6 participentes. (ix) 5 julio mujeres en sus diferencias y diversidades politecnico grancolombiano , Localidad , chapinero, 45 participantes (x) 8 de julio mujeres en sus diferencias y diversidades:  casa de todas , localidad teusaquillo, 13 participantes (xi) 9 de julio mujeres en sus diferencias y diversidades  via teams de forma virtual     87 participantes (xii) 30 de Julio Migrantes: CEDID kennedy, locallidad kennedy, 83 participantes</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</si>
  <si>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1.	Durante el mes de julio se realizaron 4 talleres incluidos dentro del contrato interadministrativo con el ICFES donde se presentaron los contenidos generales por cada una de las áreas a evaluarse en el marco de la prueba, la estructura de la misma y recomendaciones logísticas para el 10 de agosto. Así mismo, se adelantó una reunión de seguimiento desde la supervisión del contrato donde se realizaron compromisos con el ICFES por relación a la disposición de los espacios físicos, la entrega de informes y productos, adicionalmente, 2. Se realizó el 22 de julio Comité entre la Sdmujer y el SENA para dar inicio formal al convenio interadministrativo de colaboración entre SENA . SdM, en el espacio se adelantó la socialización del convenio y las metas, así como unos lineamientos generales por parte del SENA para la solicitud y la gestión de los espacios formativos. 3.Se realizaron aportes a una matriz solicitada por la DDDP con relación a insumos para la elaboración del memorando de entendimiento entre la SDMujer y la Agencia Atenea. 4. se adelantó una reunión entre la SDMujer y la Fundación Educamás para avanzar en la consolidación de una ruta formativa para mujeres en sus diferencias y diversidades como parte del proceso de elaboración del memorando de entendimiento entre la SDMujer y la Fundación. 5. Se realizó el envío del documento de memorando de entendimiento para revisiones internas en la SDMujer y se adelantó una reunión para revisar acuerdos con la Fundación CIRCOAP. 6. Se realizó una reunión con el equipo del Politécnico Grancolombiano donde se presentó el componente de educación flexible e inclusiva y se adelantó la identificación de puntos en común que podrían se recogidos en el marco de un posible memorando de entendimiento de colaboración entre las partes</t>
  </si>
  <si>
    <t>https://secretariadistritald-my.sharepoint.com/:f:/g/personal/kforero_sdmujer_gov_co/ErtzwyPxfxZMt2M4v_oPKnMBgo9m_5r5V5j0XGrLIQsv5w?e=cqhDCQ</t>
  </si>
  <si>
    <t>https://secretariadistritald-my.sharepoint.com/:f:/g/personal/kforero_sdmujer_gov_co/EqyiSC-OnMJOlHRgZ4rX_doB5Mq_R3yBqS3NrqI1L88UAw?e=fe0yZb</t>
  </si>
  <si>
    <t>https://secretariadistritald-my.sharepoint.com/:f:/g/personal/kforero_sdmujer_gov_co/EtQiMaSa3nxMjdC9mydaS-EBX9uzT4M7twV_-wh6bqYQ6Q?e=j9la46</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</si>
  <si>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agosto los equipos de la Dirección de Enfoque Diferencial realizaron: 
1.	Seguimiento a participantes del curso virtual disponible en la plataforma de la secretaria de la mujer TEJIENDO REDES COMUNIDAD y para el mes de Agosto se certificaron: 19 personas del curso que brinda herramientas para la gestión emocional, la identificación y prevención de riesgos como la discriminación, las VBG y otras violaciones de derechos humanos en contra de las mujeres y particularmente de las mujeres migrantes, refugiadas y retornadas.
2.	Seguimiento a las participantes del curso Observo, Identifico y Protejo, identificando que en julio se certificaron 2 personas en el mes de agosto, fortaleciendo sus conocimientos y competencias en el abordaje de temas relacionados con la prevención y atención de violencias contra la niñez y la adolescencia. 
3.	Se realizó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t>
  </si>
  <si>
    <t>2025-2. En el mes de Agosto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Se realiza 1 Escuelas Amarte presencial con 16 mujeres rurales, abordando temáticas de gestión emocional, liderazgo inspirador, tipos y herramientas de comunicación asertiva, resolución de conflictos e identificación de violencias basadas en género. 
2.	En el mes de Agosto se realizaron dos sesiones de UN semillero de empoderamiento dirigido a 21 mujeres con Discapacidad visual y auditiva,  en donde a través de creación de vestuario con material reciclable y espacios de dialogo se ha fortalecido el empoderamiento en donde los temas abordados fueron la comunicación no sexista y eliminación de estereotipos asociados a la discapacidad. Estos espacios tuvieron lugar en la Universidad Nacional de Colombia. El día 23 de Agosto se realizó cierre del proceso con la realización de un desfile en el Politécnico Gran Colombiano en donde a través de creación de vestuario con material reciclable y espacios de dialogo se ha fortalecido el empoderamiento femenino a través de la moda y el reconocimiento de la corporalidad. A este evento de cierre  asistieron 56 personas. 
3.	Se llevaron a cabo 4 jornadas significativas, con 34 mujeres participantes, en donde se abordaron temas sobre el empoderamiento de niñas y adolescentes, prevención de violencias, rutas de atención, comunicación no sexista, roles de género,  y derechos de las mujeres acordé con la política pública de mujer y equidad de género. Estos espacios se desarrollaron así: (i) 5 Niñas hijas de Casa Refugio FEZ  (ii) 17 mujeres en ASP casa Nuevo Porvenir SDIS (iii) y (iv) adolescentes rurales de Sumapaz 12 participantes. 
4.	Se realizan 3 Espacios de Conexión Emocional, con la participación de 124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21 mujeres migrantes: donde a través de la respiración consciente, la aromaterapia, el movimiento rítmico y el masaje colectivo, se creó un ambiente de confianza, calidez y cuidado mutuo. El encuentro permitió que las participantes compartieran recuerdos, emociones y reflexiones en torno a la importancia de la salud mental en sus procesos de adaptación y elaboración del duelo migratorio.  (ii)  y (iii) ECE con 104 mujeres jóvenes y adultas : (2 espacios): en el marco de jornadas virtuales orientadas al fortalecimiento personal de la UNAD. Estos encuentros estuvieron centrados en el proyecto de vida y el liderazgo inspirador, promoviendo la reflexión, el autoconocimiento y la construcción de metas significativas. A través de  dinámicas de participación activa, las participantes tuvieron la oportunidad de explorar sus recursos internos, compartir experiencias y reconocer su potencial como líderes capaces de generar cambios positivos en sus entornos.</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</si>
  <si>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1.	ICFES: Durante el mes de Agosto se realizó  acompañamiento el día de la presentación de las pruebas Saber 11 ICFES con mujeres en sus diferencias y diversidades con el objetivo de posibilitar el adecuado ingreso y ubicación de las ciudadanas beneficiarias del proceso. 
2.	SENA: Durante el mes de agosto se avanzó en la definición de acuerdos para la solicitud de asignación de los cursos por cada dependencia ofertados por el SENA. Así mismo, se dio inicio a las conversaciones con el equipo del talento humano para la realización de procesos de fortalecimiento con los y las colaboradoras del SENA.
3.	ACADEMIA ATENEA: consolidación de acuerdos de trabajo con Academia Atenea orientados a consolidar y fortalecer la ruta para una educación flexible e inclusiva que se lidera desde el componente.
4.	Fundación EDUCAMÁS: construcción del documento de memorando de entendimiento entre la Secretaría Distrital de la Mujer y la Fundación EDUCAMAS. El documento fue remitido para revisiones de acuerdo con las indicaciones de la directora
5.	Fundación CIRCOAP: realización de ajustes del documento de memorando de entendimiento con la Fundación CIRCOAP. Así mismo, se llevó a cabo el taller de fortalecimiento de capacidades a las ciudadanas participantes del proceso ICFES 2025.</t>
  </si>
  <si>
    <t>https://secretariadistritald-my.sharepoint.com/:f:/g/personal/kforero_sdmujer_gov_co/Evcxz8JYj-lNne0gpu0VtYwBm7fHon9xGqyXeGu8SPX8jw?e=mPr67L</t>
  </si>
  <si>
    <t>https://secretariadistritald-my.sharepoint.com/:f:/g/personal/kforero_sdmujer_gov_co/EqyiSC-OnMJOlHRgZ4rX_doB5Mq_R3yBqS3NrqI1L88UAw?e=ebwUUk</t>
  </si>
  <si>
    <t>https://secretariadistritald-my.sharepoint.com/:f:/g/personal/kforero_sdmujer_gov_co/EpSFBbhEvrlKsVG5MlGdoDQBKyhypvsk9MxDvxtN5ZtiHw?e=XkcSHm</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</si>
  <si>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septiembre los equipos de la Dirección de Enfoque Diferencial realizaron: 
1. Seguimiento a las participantes del curso Observo, Identifico y Protejo, identificando que en septiembre se certificaron 2 personas en el mes de septiembre, fortaleciendo sus conocimientos y competencias en el abordaje de temas relacionados con la prevención y atención de violencias contra la niñez y la adolescencia. 
2. Se realiza Una (1) Jornada de transferencia de conocimientos al Equipo de profesionales de Centro Intégrate CAD-30 en socialización conocimientos y herramientas del componente de Gestión y   Fortalecimiento de Capacidades Psicoemocionales con la participación de 12 Personas participantes. </t>
  </si>
  <si>
    <t>2025-2. En el mes de Septiembre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donde se abordaron la siguientes  temáticas : Gestión y reconocimiento emocional:  Liderazgo inspirador, Comunicación asertiva y empática, Trabajo en equipo con resolución de conflictos, Violencias basadas en género, adicional se tuvieron dos sesiones donde se realizo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desde los enfoques de género, diferencial e Interseccional. 2.	En el mes de septiembre se realizaron dos sesiones de UN semillero de empoderamiento dirigido a 18 niñas y adolescentes del grado 505 del Instituto Técnico Industrial Piloto Sede B en donde se han abordado temas relacionados con el empoderamiento corporal. 3.	Se llevaron a cabo 9 jornadas significativas, con 153 mujeres participantes, en donde se abordaron temas sobre el empoderamiento de niñas y adolescentes, prevención de violencias, rutas de atención, redes de apoyo y entornos protectores, comunicación no sexista, roles y estereotipos de género, amor romántico, cartografía social y corporal y derechos de las mujeres acordé con la política pública de mujer y equidad de género. Estos espacios se desarrollaron así: (i) 11 niñas y 3 adolescentes para un total de 14 participantes estudiantes grado 502. Instituto Técnico Industrial Piloto. (ii) Participaron 21 niñas y 1 adolescente para un total de 22 estudiantes grado 503. Instituto Técnico Industrial Piloto. (iii) Participaron 11 niñas y 3 adolescentes para un total de 14 estudiantes grado 504. Instituto Técnico Industrial Piloto. (iv) Participaron 17 niñas y 2 adolescentes para un total de 19 participantes, estudiantes grado 501. Instituto Técnico Industrial Piloto. (v) Jornada Significativa de Empoderamiento Estudio Web Cam, en donde participaron 25 mujeres jóvenes. (vi) 14 niñas Estudiantes grado 403. Instituto Técnico Industrial Piloto. (vii) 14 niñas estudiantes grado 401. Instituto Técnico Industrial Piloto. (viii) 14 niñas Estudiantes grado 301. Instituto Técnico Industrial Piloto. (ix) 17 niñas estudiantes, grado 302. Instituto Técnico Industrial Piloto  4.	Se realizan 9 Espacios de Conexión Emocional, con la participación de 165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así: (i)	ECE con 12 Mujeres Rurales en Biblioteca pública vereda la unión localidad  Sumapaz, rural  (ii) ECE con 18 Mujeres migrantes, Centro Intégrate CAD 30; localidad Teusaquillo, urbano (iii) ECE con 26 Mujeres jóvenes: evento conmemoración conducta suicida   Universidad Sergio Arboleda , localidad chapinero , urbano (iv) ECE con 15 Mujeres ASP ,Casa de Todas, localidad Teusaquillo , (v) ECE con 31 Mujeres Mayores  Casa de la sabiduría Andares localidad , Kennedy, (vi) ECE con 10 Mujeres en ASP con Cáncer, Casa de Todas, localidad Teusaquillo , urbano  (vii) ECE con 20 Mujeres  jóvenes   Universidad Colegio Mayor de Cundinamarca  localidad santa fe, urbano  (viii) ECE con 10 Mujeres en ASP Trans Av. Caracas #20-15- El Olimpo, localidad Sante fe , urbano (ix) ECE con 23 Mujeres LBT Casa LGBTI Edward Hernández ,localidad kennedy ,urbano.</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</si>
  <si>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septiembre se avanza con:  
1.	ICFES: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2.	SENA: Durante el mes de septiembre se realizaron reuniones internas para la definición de implementación del convenio SENA por parte de la Dirección de Enfoque Diferencial y con el equipo de Casa de Todas para identificar los cursos de SENA que se implementarán durante los meses posteriores
3.	Fundación EDUCAMÁS: Durante el mes de septiembre se inició la implementación de la convocatoria para vincular mujeres jóvenes al proceso de laboratorio liderado por Educamás, adicionalmente  fue presentada por parte de la Fundación una propuesta de convocatoria para formar mujeres jóvenes en habilidades digitales y vincularlas a un programa de orientación vocaciones para el ingreso a la educación superior que se compartió con las mujeres que presentaron la prueba SABER-ICFES y se envío del memorando de entendimiento con la Fundación Educamás para revisión interna en la DED.
4. Fundación CIRCOAP: Envío final del documento de memorando de entendimiento con la Fundación CIRCOAP para avanzar en la aprobación final y firma del mismo
5. POLITECNICO GRAN COLOMBIANO: Se realizó el envío del primer borrador del memorando de entendimiento con el Politécnico Grancolombiano. Se envió para revisión de las lideresas de los componentes de la DED y la representante del Politécnico.</t>
  </si>
  <si>
    <t>https://secretariadistritald-my.sharepoint.com/:f:/g/personal/kforero_sdmujer_gov_co/Es-cVspa_7xInH_MQ0-i-3wB1a174O-BhUJj1ZHFnGJVaw?e=lq9G4U</t>
  </si>
  <si>
    <t>https://secretariadistritald-my.sharepoint.com/:f:/g/personal/kforero_sdmujer_gov_co/EqyiSC-OnMJOlHRgZ4rX_doB5Mq_R3yBqS3NrqI1L88UAw?e=LeqAje</t>
  </si>
  <si>
    <t>https://secretariadistritald-my.sharepoint.com/:f:/g/personal/kforero_sdmujer_gov_co/EojqYMCWR9ZPq53t3FvJsx0BkRCFGpEb62lmwoShCDqiCQ?e=iy43W5</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</si>
  <si>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Octubre los equipos de la Dirección de Enfoque Diferencial realizaron: 
1. Seguimiento a las participantes del curso Observo, Identifico y Protejo, identificando que en Octubre se certificaron 22 personas, fortaleciendo sus conocimientos y competencias en el abordaje de temas relacionados con la prevención y atención de violencias contra la niñez y la adolescencia. 
2. Se realiza Una (1) Jornada de transferencia de conocimientos al Equipo de profesionales psicosociales de COMPENSAR proyecto SDE en temas de socialización, conocimientos y herramientas del componente de Gestión y Fortalecimiento de Capacidades Psicoemocionales con 31 personas participantes.
3. Durante el mes de Octubre se realizaron  cuatro espacios de formación a profesionales de la Secretaría Distrital de Integración social que realizan atenciones a niños, niñas y adolescentes, así como a población víctima de violencias y migrantes. Con el tema prevención de violencias basadas en género, rutas de atención y empoderamiento femenino. En las cuatro jornadas participaron un total de 197 personas, así: (i) 8 octubre: Ciudad Niñez: 67 participantes (ii) 14 octubre: Centros Amar: 40 participantes (iii) 15 octubre: Centros Amar: 43 participantes (iii) 16 octubre: Centros Amar: 47 participantes. </t>
  </si>
  <si>
    <t>2025-2. En el mes de Octubre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En el mes de octubre se realizaron tres sesiones de UN semillero de empoderamiento dirigido a 8 mujeres con discapacidad visual del Centro de Rehabilitación para el Adulto Ciego CRAC
2.	Se llevaron a cabo 6 jornadas significativas, con 59 mujeres participantes, en donde se abordaron temas sobre el empoderamiento. Estos espacios se desarrollaron así: (i) Una J.S. con 14 niñas estudiantes grado 402. Instituto Técnico Industrial Piloto. (ii) Una J.S. con 14 niñas estudiantes grado 403. Instituto Técnico Industrial Piloto. (iii) Una J.S. con 12 niñas estudiantes grado 404. Instituto Técnico Industrial Piloto. (iv) Una J.S. con 3 niñas hijas de mujeres que se encuentran en Casa Refugio FEZ. Estudiantes grado 404. (v) Una J.S. con 9 jóvenes estudiantes de la Universidad Colegio Mayor de Cundinamarca. (vi) Una J.S. con 7 jóvenes estudiantes de la Universidad Colegio Mayor de Cundinamarca. 
3.	Se realizan 11 Espacios de Conexión Emocional, con la participación de 215 mujeres, así: (i y ii)  dos ECE con 17 mujeres privadas de la libertad (iii y iv) Dos (2) ECE con 54 mujeres mayores: (v) ECE con 11 Mujeres Indígenas Víctimas del conflicto:. (vi y vii) Dos ECE con 46 Jóvenes: En articulación con el SENA de la sede salitre (viii) ECE con 14 mujeres en ASP en el que se abordó: 1.  Manejo y reconocimiento de emociones, 2. Tips de autocuidado para mujeres que realizan ASP, 3. Importancia de las redes de apoyo. (ix, x y xi) Tres ECE con 73 mujeres Migrantes : en el marco del mes de la salud mental, con el propósito de generar un encuentro seguro y reflexivo que promoviera el bienestar integral, el autocuidado y la gestión emocional. 
4. Adicionalmente, en el mes de octubre se desarrollaron dos encuentros intergeneracionales así: (i) 22 Octubre un encuentro Intergeneracional con 22 Mujeres Indígenas Muisca de Bosa (ii) 23 de Octubre un encuentro Intergeneracional con la participación de 5 personas Privadas de la Libertad.</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</si>
  <si>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octubre se avanza con:   1.	ICFES: Durante el mes de octubre, fue recibida la base de resultados de las mujeres que presentaron las pruebas Saber 11 Calendario A. El equipo adelantó la descarga y el envío de los resultados a cada ciudadana vía correo electrónico.
2.	SENA: Durante el mes de octubre se realizaron dos cursos para mujeres en sus diferencias y diversidades desarrollado en articulación con el Servicio Nacional de Aprendizaje – SENA, así: (i) Curso de Acondicionamiento Físico para Danza fue, dirigido a mujeres que realizan Actividades Sexuales Pagadas (ASP)., con una asistencia promedio de 21 mujeres por sesión. (ii) Se realizó la primera sesión del curso de repostería con 14 mujeres campesinas y rurales – víctimas del conflicto de la localidad de Sumapáz en el marco del programa CampeSENA. Este curso se desarrollará en tres sesiones, las otras dos se desarrollarán en el mes de noviembre.
3. AGENCIA ATENEA: reunión de planeación con el equipo de Agencia Atenea para la definición de temáticas a socializar con las mujeres y se adelantan dos espacios de socialización de la oferta de la Agencia Atenea con mujeres en sus diferencias y diversidad.
4. UNIVERSIDAD DISTRITAL FRANCISCO JOSÉ DE CALDAS: reunión con las dependencias de la entidad y la Universidad Distrital Francisco José de Caldas para revisar el documento del convenio marco.
5. UNAD: Durante el mes de octubre se definió con la Universidad Nacional Abierta y a Distancia fecha para la socialización de la oferta de la universidad para mujeres en sus diferencias y diversidad.
6. Fundación EDUCAMÁS: Durante el mes de octubre se realizó la difusión de la convocatoria de la Fundación Educamás para vincular a mujeres jóvenes a un laboratorio formativo en alfabetización digital con énfasis en orientación vocacional. seguimiento para promover la inscripción de las mujeres. Con relación a los avances en la firma del memorando de entendimiento, el 07 de octubre se realizó una reunión interna para revisar ajustes solicitados en el documento y, finalmente se enviaron los ajustes al documento
7. POLITECNICO GRAN COLOMBIANO: se realizaron reuniones con el equipo de Politécnico Grancolombiano para la planeación del encuentro de cierre del componente de educación flexible e inclusiva.</t>
  </si>
  <si>
    <t>https://secretariadistritald-my.sharepoint.com/:f:/g/personal/kforero_sdmujer_gov_co/EgL3jcun3d1Fi5lTcuxsTmkBgRfC7GC4-cIyEtFatZ4Vyw?e=ovpcO8</t>
  </si>
  <si>
    <t>https://secretariadistritald-my.sharepoint.com/:f:/g/personal/kforero_sdmujer_gov_co/EqyiSC-OnMJOlHRgZ4rX_doB5Mq_R3yBqS3NrqI1L88UAw?e=mtKc0z</t>
  </si>
  <si>
    <t>https://secretariadistritald-my.sharepoint.com/:f:/g/personal/kforero_sdmujer_gov_co/Eq_8hyIFJolNhuE7xttqn4UBaMpqQ-s9ymn0QVsZF5wuDw?e=qIz6g2</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</si>
  <si>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noviembre los equipos de la Dirección de Enfoque Diferencial realizaron: 
1.	Seguimiento a las participantes del curso Observo, Identifico y Protejo, identificando que en noviembre se certificaron 181 personas, fortaleciendo sus conocimientos y competencias en el abordaje de temas relacionados con la prevención y atención de violencias contra la niñez y la adolescencia. 
2.	Certificación de 2 personas del curso virtual Tejiendo redes: derechos humanos, migración y bienestar emocional de las mujeres (Dirigido a servidores públicos)
3.	Se realiza Una (1) Jornada de Transferencia de Conocimientos a Equipo de profesionales de CORFEICO socialización conocimientos y herramientas del componente de Gestión y   Fortalecimiento de Capacidades Psicoemocionales con 46 Personas participantes   
4.	Durante el mes de noviembre se realizó un espacio de formación a profesionales del IDEAM. Con el tema prevención de violencias basadas en género, rutas de atención y empoderamiento femenino. En la jornada participaron 30 personas. </t>
  </si>
  <si>
    <t>2025-2. En el mes de noviembre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1.	En el mes de noviembre se realizaron tres semilleros de empoderamiento donde se abordaron temas relacionados con el empoderamiento femenino, trabajo colectivo de las mujeres, rutas de atención y prevención de violencias basadas en género, así: (i) semillero con 34 mujeres palenqueras (ii) semillero con 27 mujeres raizales (iii) semillero con 22 mujeres palenqueras.
2.	Se realizan 2 Espacios de Conexión Emocional, con la participación de 31 mujeres privadas de la libertad, así: (i) ECE en la cárcel distrital realizado con 14 mujeres privadas de la libertad en el marco del 25N estuvo orientado a generar reflexión colectiva sobre las violencias de género, sus manifestaciones, afectaciones a la salud mental generados y los imaginarios que las sostienen. A partir de conversaciones íntimas sobre el origen de esta conmemoración, los tipos de violencias y su impacto en la vida cotidiana, se creó un mural colaborativo como ejercicio simbólico de transformación. En él, las participantes plasmaron estereotipos, actitudes y prácticas sociales que desean erradicar, así como semillas de cambio que anhelan cultivar para una sociedad más justa, protectora y libre de violencias hacia las mujeres. Este proceso permitió reconocer sus voces como agentes de transformación y fortalecer su comprensión sobre la importancia de prevenir, cuestionar y desnaturalizar la violencia en todos los escenarios. (ii) ECE con 17 mujeres privadas de la libertad  Trans: llevado a cabo en la cárcel La Modelo con mujeres trans y personas no binarias privadas de la libertad se desarrolló en el marco de las Transincidencias, como un acto de conmemoración, dignificación y visibilización de sus vidas en Bogotá. A través de ejercicios de expresión emocional, relatos personales y dinámicas que favorecieron el reconocimiento identitario, se creó un ambiente seguro para nombrar experiencias históricamente silenciadas y resignificar sus vivencias desde el orgullo, la resistencia y la diversidad. Este encuentro permitió reflexionar sobre las múltiples violencias que atraviesan las identidades trans y no binarias, y reafirmó la urgencia de promover espacios institucionales que reconozcan sus derechos, su humanidad y el valor de sus existencias dentro y fuera de los centros de reclusión.
3.	Adicionalmente, en el mes de noviembre se desarrolló un encuentro intergeneracional con la participación con mujeres Indígenas Muiscas de Suba.</t>
  </si>
  <si>
    <t>2025-3.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noviembre se avanza con:   Durante el mes de noviembre se realizó por medio del programa CampeSENA formación en repostería con 19 mujeres campesinas y rurales víctimas del conflicto armado, de la localidad de Sumapaz. 
La Fundación Educamás vinculó 37 mujeres jóvenes al proceso formativo en alfabetización digital referenciadas por la Secretaría Distrital de la Mujer, de las cuales 14 hicieron parte del proceso 2025 liderado por el componente de educación flexible e inclusiva. 
Se realizó una socialización de la oferta de la UNAD para el acceso a educación superior, a la que asistieron 41 mujeres.</t>
  </si>
  <si>
    <t>https://secretariadistritald-my.sharepoint.com/:f:/g/personal/kforero_sdmujer_gov_co/IgAC943Lp93dRYuZU3LsbE5pAYEXwuxguPnCMhLRWrWeFcs?e=OZKSe3</t>
  </si>
  <si>
    <t>https://secretariadistritald-my.sharepoint.com/:f:/g/personal/kforero_sdmujer_gov_co/IgCsokgvjpzCTpR0YGeK1_3aAeTKv0d8gaktza6iNS_PFAM?e=dHgedk</t>
  </si>
  <si>
    <t>https://secretariadistritald-my.sharepoint.com/:f:/g/personal/kforero_sdmujer_gov_co/IgB3SbQN_lhOQa0OTmMOZFPPAfxVO6VAFsbqP1VlUSM26XI?e=99cvSW</t>
  </si>
  <si>
    <t xml:space="preserve">2025-1.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de acuerdo con lo programado para el año 2025 , se realizaron de forma permanente los seguimientos a los cursos disponibles en la plataforma virtual y se mantuvo la oferta permanente para la realización de transferencias y formaciones a profesionales, cumpliendo en un 100% la meta programada así: 
1.	Seguimiento a las participantes del curso Observo, Identifico y Protejo, identificando que en el mes de diciembre se certificaron 9 personas y en el periodo acumulado de enero a diciembre  se certificaron 272 personas, fortaleciendo sus conocimientos y competencias en el abordaje de temas relacionados con la prevención y atención de violencias contra la niñez y la adolescencia. 
2.	Se realizaron en el tema de empoderamiento corporal y derechos femenino, prevención y atención de violencias basadas en género con enfoque diferencial para el mes de diciembre 3 espacios de formación a 61  funcionarios de vigilancia del Hospital de BOSA y en el periodo acumulado de enero a diciembre un total de 15 transferencias de conocimientos en empoderamiento femenino con la participación en total de 385 profesionales de la SDIS – UNIPAHU – Comité de juventud de Puente Aranda, Casas Refugio, IDEAM y hospital de Bosa. 
3.	En el periodo acumulado de enero a diciembre se certificaron 39 personas del curso Tejiendo redes: derechos humanos, migración y bienestar emocional de las mujeres (dirigido a comunidad). 
4.	En el periodo acumulado de enero a diciembre se certificación de 2 personas del curso virtual Tejiendo redes: derechos humanos, migración y bienestar emocional de las mujeres (Dirigido a servidores públicos)
5.	Se realizaron en el periodo acumulado de enero a diciembre de 2025 10 espacios de cualificación a profesionales en fortalecimiento de herramientas para las capacidades psicoemocionales, reconocimiento de la salud mental como un derecho y promoviendo el  intercambio de saberes desde un enfoque diferencial, de género e interseccional. Estos espacios, se realizaron con equipos interdisciplinarios de IDIPRON, Fundación COLVEN, SENA, Cárcel Distrital de varones, Fundación Huellas de Arte, Casa LGTBI Edward Hernández, DADEP, Centro Intégrate CAD 30, COMPENSAR Proyecto SDE y CORFEINCO.  </t>
  </si>
  <si>
    <t xml:space="preserve">2025-2. Con el fin de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implementó durante el año 2025 un plan de trabajo desarrollado en un 100% de acuerdo con lo planeado, así:
1.	Se realizaron en el periodo acumulado de enero a diciembre 8 Escuelas de Educación Emocional AMARTE presencial con 208 mujeres, de las cuales   participaron 63 mujeres en ASP de la Fundación Miquelina, 79 mujeres jóvenes del SENA Salitre, 26 mujeres con discapacidad del CRAC, 23 mujeres mayores de SDIS Y 17 mujeres rurales del centro día San Luis Chapinero. 
2.	Se realizaron 70 Espacios de Conexión Emocional enfocados en fortalecer capacidades y herramientas para gestionar el bienestar emocional y la salud mental de las mujeres en su diversidad  con la participación de 1641 mujeres en sus diferencias y diversidades. 
3.	En el periodo acumulado de enero a diciembre, se realizaron 7 semilleros para el empoderamiento corporal y femenino con la participación de 216 mujeres, estos espacios se orientaron a la participación de 29 mujeres con discapacidad, 18 jóvenes estudiantes, 71 mujeres palenqueras, 27 mujeres raizales y 71 mujeres negras y afrocolombianas. 
4.	En el periodo acumulado de enero a diciembre, se realizaron 37 jornadas significativas, con 578 mujeres en sus diferencias y diversidades que participaron en estos espacios lúdico-pedagógicos para adquirir herramientas que contribuyan al desarrollo de capacidades que promuevan la transformación de imaginarios y prácticas sexistas que les afectan, a partir del conocimiento de sus derechos, el reconocimiento de factores protectores y mecanismos para la prevención de las violencias, y su empoderamiento. 5. Se realizaron 3 encuentros intergeneracionales con la participación de 45 mujeres indígenas jóvenes y mayoras de la comunidad muisca. </t>
  </si>
  <si>
    <t>2025-3. Con el objetivo de avanzar en la implementación de la Estrategia de educación flexible, la Dirección de Enfoque Diferencial proyecto como meta para el año 2025 la firma de convenios, acuerdos, planes de trabajo conjunto y/o compromisos con entidades educativas públicas o privadas para fortalecer el desarrollo integral  brindando oportunidades educativas inclusivas y con enfoque diferencial a las mujeres en sus diferencias y diversidades, de tal manera que en el perido acumulado de enero a diciembre se logra como gestión: 
 (i) ICFES: Firma de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(ii) SENA: Convenio a través del cual se realizaron seis cursos para mujeres en sus diferencias y diversidades, así: (i) Curso de Acondicionamiento Físico para Danza dirigido a mujeres que realizan ASP 21 participantes  (ii) curso de repostería con 14 mujeres campesinas y rurales – víctimas del conflicto de la localidad de Sumapaz - programa CampeSENA. (iii) Curso de Aceites esenciales- Usme: certificadas 12 mujeres.(iv) Curso de Manipulación de alimento- Sumapaz: certificadas 8 mujeres víctimas del conflicto (v) Curso de patronaje de ropa exterior- Chapinero: certificadas 17 mujeres (vi) formación en repostería con 19 mujeres campesinas y rurales víctimas del conflicto armado, de la localidad de Sumapaz.
(iii) Firma de Acuerdo de Entendimiento  con el objeto de Aunar esfuerzos entre la FUNDACIÓN EDUCAMÁS y la SDMujer para adelantar acciones que promuevan el ejercicio del derecho a la educación con equidad y la autonomía económica para las mujeres en sus diferencias y diversidades, en coherencia con la misionalidad de ambas partes.
(iv)  Fundación EducaMás vinculó 37 mujeres jóvenes al proceso formativo en alfabetización digital referenciadas por la Secretaría Distrital de la Mujer, de las cuales 14 hicieron parte del proceso 2025 liderado por el componente de educación flexible e inclusiva. 
(v) Se realizó una socialización de la oferta de la UNAD para el acceso a educación superior, a la que asistieron 41 mujeres.
(vi) consolidación de acuerdos de trabajo con Academia ATENEA orientados a fortalecer la ruta para una educación flexible e inclusiva, se adelantaron dos espacios de socialización de la oferta de la Agencia Atenea a las ciudadanas vinculadas al componente de educación flexible e inclusiva.
(vii) Realización de ajustes del documento de memorando de entendimiento con la Fundación CIRCOAP y se llevó a cabo el taller de fortalecimiento de capacidades a las ciudadanas participantes del proceso ICFES 2025.
(viii) Se avanzó en la construcción del documento de memorando de entendimiento entre la SDMujer y el Politécnico Grancolombiano.</t>
  </si>
  <si>
    <t>https://secretariadistritald-my.sharepoint.com/:x:/g/personal/kforero_sdmujer_gov_co/IQB35HGzg9ApQ7AxRuLvJzipAW7CazVrZQ6T1UtvqqesHmA?e=l0A41r</t>
  </si>
  <si>
    <t>https://secretariadistritald-my.sharepoint.com/:f:/g/personal/kforero_sdmujer_gov_co/IgAB7K0fVHbzT7gQH_gxSs_RAaY20R0oi1OVisVKGdo1jpo?e=54mULE</t>
  </si>
  <si>
    <t>https://secretariadistritald-my.sharepoint.com/:f:/g/personal/kforero_sdmujer_gov_co/IgDPs_ABjIahRIVaxTXoftQqARkvlCBSFbEsNs-xGNjn0fI?e=xEvugC</t>
  </si>
  <si>
    <t>ACUMULADO</t>
  </si>
  <si>
    <t xml:space="preserve"> Implementar 1 Estrategia Distrital de Cuidado Menstrual, con enfoque diferencial</t>
  </si>
  <si>
    <t xml:space="preserve">Número de estrategias implementadas para la Educación Menstrual para el Autoconocimiento y Autocuidado </t>
  </si>
  <si>
    <t xml:space="preserve"> -     </t>
  </si>
  <si>
    <t xml:space="preserve">Se adelanta el proceso contractual para el equipo técnico que lidera la realización de las acciones de la estrategia de Educación Menstrual  y se realiza proyección de cronogramas, metas y objetivos para el trabajo a adelantar durante el 2025, focalizando la población a trabajar durante el 2025. </t>
  </si>
  <si>
    <t xml:space="preserve">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</si>
  <si>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Acuerdos realizados en esta primera mesa: 1) Compartir el link de la mesa donde quedara reposada toda la
información (plan de trabajo, documentos y actas de la Mesa) Líder Estrategia Cuidado Menstrual 27/02/2025
2) Identificar como se realizara la articulación con Salud para
dar cumplimiento al acuerdo 944
Salud 19/03/2025
3) Entrega del informe de Personería para el 4 de abril Entidades participantes de la Mesa 04/04/2025
4) Envío apartado PPSHC. SDIS- Carolina Galeano 19/03/2025
5) Establecer fechas de las cualificaciones con SDIS y Idipron. SDMujer 19/03/2025
6) Socializar los resultados del Censo realizado por SDIS SDIS 19/03/2025</t>
  </si>
  <si>
    <t xml:space="preserve">Una vez contratado el equipo de profesionales para la estrategia, se realizan reuniones de planeación y organización, con el equipo de la ECM y los diferentes componentes, para el desarrollo del plan de trabajo 2025.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</si>
  <si>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La estrategia Interinstitucional para el Cuidado Menstrual, realiza permanentemente jornadas de Educación Menstrual con niñas y adolescentes rurales y campesinas, negras/Afrocolombianas, migrantes, niñas y niños del sistema escolar que habitan en la diferentes localidades de Bogotá.</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</si>
  <si>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 y se realizan dos espacios de transferencia metodológica de educación menstrual con 18 contratistas de IDIPRON y SDIS.</t>
  </si>
  <si>
    <t>De enero a marzo, se han realizado dos mesas MDCM del presente año, con las entidades que hacen parte del acuerdo 883, en donde se socializo el Acuerdo 944 concejo de Bogotá, se presenta la propuesta para la creación de la resolución la mesa de cuidado menstrual y SDIS y  los resultados del Censo De habitabilidad en calle 2024.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y se han realizado dos espacios de transferencia metodológica de educación menstrual con 18 contratistas de IDIPRON y SDIS.</t>
  </si>
  <si>
    <t xml:space="preserve">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Adicionalmente, se realizó un recorrido en la localidad de ciudad Bolívar, realizando abordaje a nueve (9) mujeres ciudadanas habitantes de calle. En el mes de abril también,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También para el mismo periodo, se realizaron 3 tres espacios de cualificación de equipos con la participación de 62 contratistas, desarrollados en sinergia con SDIS (1) e IDIPRON (2). Estos encuentros, permitieron a los participantes profundizar en los elementos clave de la pedagogía, intercambiar ideas de manera enriquecedora y fortalecer los conocimientos necesarios para el abordaje territorial con personas habitantes de calle. </t>
  </si>
  <si>
    <t>De enero a abril, para dar cumplimiento a la actividad de 1 estrategia de cuidado menstrual con enfoque diferencial,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promoviendo el autocuidado y el autoconocimiento, facilitando herramientas prácticas y teóricas para comprender y gestionar el ciclo menstrual.  Finalmente de enero a abril,  se han realizado cinco  espacios de transferencia metodológica de educación menstrual con 80  contratistas de IDIPRON y SDIS. Estos encuentros, permitieron a los participantes profundizar en los elementos clave de la pedagogía, intercambiar ideas de manera enriquecedora y fortalecer los conocimientos necesarios para el abordaje territorial con personas habitantes de calle.</t>
  </si>
  <si>
    <t>En el mes de mayo con el objetivo de Implementar 1 Estrategia Distrital de Cuidado Menstrual, con enfoque diferencial, se avanzó en: 
1.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2.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3.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</si>
  <si>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De enero a mayo, para dar cumplimiento a la actividad de 1 estrategia de cuidado menstrual con enfoque diferencial:  
•	Se han realizado cuatro mesas MDCM con las entidades que hacen parte del acuerdo 883. 
•	Se realizaron dos jornadas por la dignidad menstrual en la que participaron las entidades IDIPRON, SDIS, SDMUJER, SDS en el cumplimiento del acuerdo 883 y la Sentencia 398 de la corte constitucional. 
•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	Se han realizado 14 espacios EMAA, en los que han participado 254 mujeres en total.</t>
  </si>
  <si>
    <t>Con el objetivo de Implementar 1 Estrategia Distrital de Cuidado Menstrual, con enfoque diferencial, en el mes de Junio con se avanzó en:
1. 2025-4. Con el objetivo de acompañar y liderar la Mesa Distrital de Cuidado Menstrual Distrital, durante el mes de JUNIO se desarrolla el plan de acción acordado, articulando las acciones programadas como Jornadas Distritales y Recorridos por la Dignidad Menstrual así: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Para el desarrollo de la jornada, participaron las entidades IDIPRON, SDIS, SDMUJER, SDS. 
2. 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3. 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</si>
  <si>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acumulado de enero a junio,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</si>
  <si>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Con el objetivo de Implementar 1 Estrategia Distrital de Cuidado Menstrual, con enfoque diferencial, en el mes de Julio con se avanzó en:
1. 2025-4. Acompañar y liderar la Mesa Distrital de Cuidado Menstrual Distrital, desarrollando el plan de acción acordado, articulando las acciones programadas como Jornadas Distritales y Recorridos por la Dignidad Menstrual así: (i) MDCM: En julio, se adelantó la sexta mesa MDCM  en casa de todas, donde asisten las entidades de IDIPRON, SDIS,SDMUJER,SDS. En el espacio se realizó la lectura del proyecto de acuerdo de la formalización de la mesa, y los refrentes de las entidades, realizan sus observaciones. (ii) RECORRIDOS: Se realizó un recorrido en donde se abordaron 7 mujeres, 1 mujer extranjera en riesgo. SDIS hace la entrega de elementos de gestión menstrual. 
2. 2025-5. Durante el mes de julio se realizan cuatro siete 7 Espacios de Educación Menstrual para el Autocuidado y el Autoconocimiento EMAA dirigidas a 144  Mujeres en todo curso de vida, focalizando de manera especial las mujeres con mayor vulnerabilidad en sus diferencias y diversidades, así: (i) EMMA con 31 jóvenes UPI Perdomo (ii) EMMA 12 mujeres con discapacidad CRAC (iii) EMMA 14 Jóvenes SENA Chapinero (iv) EMMA 13 adolescentes rurales Pesquilla (v) EMMA 15 adolescentes colegio CAFAM (vi) EMMA 33 migrantes CDC Kenedy (vii) EMMA 25 habitantes de calle Hogar Porvenir.  
3. 2025-6. En el mes de julio  con el objetivo de Realizar Espacios para la cualificación de equipos, transferencia metodológica y de conocimientos en educación menstrual dirigida a profesionales, técnicos, funcionarios y colaboradores de entidades públicas y privadas, se realizaron cuatro 4 espacios con 85 contratistas así: (i) 17 profesionales Casa de Todas (ii) 28 contratsitas SDIS y SDS territorio (iii) 23 tutores SENA (iv) 17 funcionarios IDPYBA.</t>
  </si>
  <si>
    <t>En el periodo acumulado de enero a julio, para dar cumplimiento a la actividad de implementación de  estrategia de cuidado menstrual con enfoque diferencial:  
•	Se han realizado seis mesas MDCM con las entidades que hacen parte del acuerdo 883. 
•	Se realizaron dos jornadas por la dignidad menstrual atendiendo a 105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en el cumplimiento del acuerdo 883 y la Sentencia 398 de la corte constitucional. 
•	Se han realizado cinco recorridos por la dignidad menstrual, como acciones afirmativas interinstitucionales a través de las cuales se han abordado 61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	Se han realizado 29 Espacios de Educación Menstrual para el Autoconocimiento y Autocuidado – EMAA, en los que han participado 817 mujeres en total como momentos de reflexión, pedagogía y aclaración de inquietudes relacionadas con el autocuidado menstrual.
•	Se han realizado 15 espacios para la cualificación de equipos, transferencia metodológica y de conocimientos en educación menstrual dirigida a profesionales, técnicos, funcionarios y colaboradores de entidades públicas y privadas, con la participación de 272 funcionarios y contratistas.</t>
  </si>
  <si>
    <t>Con el objetivo de Implementar 1 Estrategia Distrital de Cuidado Menstrual, con enfoque diferencial, en el mes de Agosto se avanzó en:
1. 2025-4. Acompañar y liderar la Mesa Distrital de Cuidado Menstrual Distrital, desarrollando el plan de acción acordado, articulando las acciones programadas como Jornadas Distritales y Recorridos por la Dignidad Menstrual así: (i) MDCM: En agosto, se adelantó la séptima mesa MDCM en el marco del acuerdo 883 y sentencia 398-2019, donde asisten las entidades de IDIPRON, SDIS, SDMUJER, SDS.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(ii) RECORRIDOS: Se realizó un recorrido en la localidad de Rafael Uribe, en el que se abordaron 9 mujeres, 4 de ellas en habitabilidad de calle, 3 vendedoras ambulantes y 2 mujeres en riesgo de habitar calle.
2. 2025-5. Durante el mes de agosto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así: (i) Fundación CENDACOL Bosa 19 adolescentes (ii) Fundación CARES 5 adolescentes (iii) Colegio Gimnasio Juan de la Cruz Varela SUMAPAZ 45 Jóvenes rurales (iv) CDC Kenedy 11 Migrantes jóvenes 
3. 2025-6.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t>
  </si>
  <si>
    <t>En el periodo acumulado de enero a agosto, para dar cumplimiento a la actividad de implementación de  estrategia de cuidado menstrual con enfoque diferencial:  
•	Se han realizado siete mesas MDCM con las entidades que hacen parte del acuerdo 883 ( SDIS, IDIPRON, SdMujer y SDS) 
•	Se realizaron dos jornadas por la dignidad menstrual atendiendo a 105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en el cumplimiento del acuerdo 883 y la Sentencia 398 de la corte constitucional. 
•	Se han realizado seis recorridos por la dignidad menstrual, como acciones afirmativas interinstitucionales a través de las cuales se han abordado 70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33 Espacios de Educación Menstrual para el Autoconocimiento y Autocuidado – EMAA, en los que han participado 897 mujeres en total como momentos de reflexión, pedagogía y aclaración de inquietudes relacionadas con el autocuidado menstrual.
•	Se han realizado 18 espacios para la cualificación de equipos, transferencia metodológica y de conocimientos en educación menstrual dirigida a profesionales, técnicos, funcionarios y colaboradores de entidades públicas y privadas, con la participación de 336 funcionarios y contratistas.</t>
  </si>
  <si>
    <t xml:space="preserve">Con el objetivo de Implementar 1 Estrategia Distrital de Cuidado Menstrual, con enfoque diferencial, en el mes de septiembre se avanzó en: 1.	MDCM: La octava mesa se realizó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RECORRIDOS: Se realizó un recorrido en la localidad de Bosa, en el que se abordaron 6 mujeres de las cuales: 5 eran ciudadanas habitantes de calle; una con orientación sexual diversa y una en riesgo de habitar calle. Para el desarrollo de la jornada, participaron las entidades IDIPRON, SDIS, SDMUJER, SDS en el cumplimiento del acuerdo 883 y la Sentencia 398 de la corte constitucional. En el recorrido, se da inicio en Bosa el Retazo y avanza por barrio bicentenario para terminar en barrio Bosa Olarte. 
3. JORNADA POR LA DIGNIDAD MENSTRUAL: Se realizó una jornada en la localidad de Puente Aranda SDMujer: realizo el abordaje de 14 mujeres en edades menstruales, , de las cuales 12 fueron a mujeres en situación de habitabilidad en calle y 2 a mujeres en riesgo.  Durante el mes de septiembre se realizan cinco (5) Espacios de Educación Menstrual para el Autocuidado y el Autoconocimiento EMAA dirigidas a 81 Mujeres en todo curso de vida, focalizando de manera especial las mujeres adolescentes, jóvenes, habitantes de calle y con mayor vulnerabilidad en sus diferencias y diversidades, así: (i) Sumapaz- Bibliored 14 adolescentes entre las edades de 11 a 17 años (ii) CRAC- Localidad de puente Aranda 8 mujeres adultas entre los 30 a 68 años. (iii) IDIPRON UPI Perdomo30 jóvenes (iv) Centro temporal de acopio y separación mártires UAESP 12 mujeres adultas 3 jóvenes (v) CRAC- Localidad de puente Aranda 26 mujeres adultas de las cuales: 1 es víctima del conflicto armado, 2 son madres cabeza de hogar. En el mes de septiembre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21 Contratistas de IDPYBA. </t>
  </si>
  <si>
    <t>En el periodo acumulado de enero a septiembre, para dar cumplimiento a la actividad de implementación de  estrategia de cuidado menstrual con enfoque diferencial:  
•	Se han realizado ocho mesas MDCM con las entidades que hacen parte del acuerdo 883 ( SDIS, IDIPRON, SdMujer y SDS) 
•	Se realizaron tres  jornadas por la dignidad menstrual atendiendo a 129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	Se han realizado siete  recorridos por la dignidad menstrual, como acciones afirmativas interinstitucionales a través de las cuales se han abordado 90 mujeres habitantes de calle dispersas en las localidades, realizados así: (i) Suba, se realiza el abordaje de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38 Espacios de Educación Menstrual para el Autoconocimiento y Autocuidado – EMAA, en los que han participado 978 mujeres en total como momentos de reflexión, pedagogía y aclaración de inquietudes relacionadas con el autocuidado menstrual.
•	Se han realizado 19 espacios para la cualificación de equipos, transferencia metodológica y de conocimientos en educación menstrual dirigida a profesionales, técnicos, funcionarios y colaboradores de entidades públicas y privadas, con la participación de 357 funcionarios y contratistas.</t>
  </si>
  <si>
    <t>Con el objetivo de Implementar 1 Estrategia Distrital de Cuidado Menstrual, con enfoque diferencial, en el mes de octubre se avanzó en: 
1.	Se realiza la Novena mesa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Se realizó un recorrido en la localidad de Tunjuelito. Se da inicio en la subdirección local de Tunjuelito, realizando atención a 5 mujeres de las cuales: 3 eran ciudadanas habitantes de calle y 2 en riesgo de habitar calle
3.	Durante el mes de octubre se realizan SEIS  (6) Espacios de Educación Menstrual para el Autocuidado y el Autoconocimiento EMAA dirigidas a 148 Mujeres en todo curso de vida, focalizando de manera especial las mujeres adolescentes, jóvenes, habitantes de calle y con mayor vulnerabilidad en sus diferencias y diversidades
4.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28 Contratistas del Equipo Psicosocial COMPENSAR.</t>
  </si>
  <si>
    <t>En el periodo acumulado de enero a octubre, para dar cumplimiento a la actividad de implementación de  estrategia de cuidado menstrual con enfoque diferencial:  
•	Se han realizado nueve mesas MDCM con las entidades que hacen parte del acuerdo 883 ( SDIS, IDIPRON, SdMujer y SDS) 
•	Se realizaron tres  jornadas por la dignidad menstrual atendiendo a 129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	Se han realizado ocho recorridos por la dignidad menstrual, como acciones afirmativas interinstitucionales a través de las cuales se han abordado 81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(vii) Bosa se abordaron 6 mujeres (viii) Localidad de Tunjuelito 5 mujeres habitantes de calle abordadas.
•	Se han realizado 44 Espacios de Educación Menstrual para el Autoconocimiento y Autocuidado – EMAA, en los que han participado 1135 mujeres en sus diferencias y diversidades, en estos momentos de reflexión, pedagogía y aclaración de inquietudes relacionadas con el autocuidado menstrual.
•	Se han realizado 20 espacios para la cualificación de equipos, transferencia metodológica y de conocimientos en educación menstrual dirigida a profesionales, técnicos, funcionarios y colaboradores de entidades públicas y privadas, con la participación de 385 funcionarios y contratistas.</t>
  </si>
  <si>
    <t>Con el objetivo de Implementar 1 Estrategia Distrital de Cuidado Menstrual, con enfoque diferencial, en el mes de noviembre  se avanzó en:
1.	MDCM: Se realiza la décima mesa en casa de todas en la localidad de Teusaquillo, donde asisten los referentes de entidades de IDIPRON, SDS, SDIS, SDMUJER, en el marco del acuerdo 883. Se socializa el recorrido realizado en la localidad de bosa y jornada distrital de barrios unidos y Engativá. 
2. RECORRIDOS: Se realizaron dos recorridos así: (i)  En la localidad de Engativá En total se hacen 5 atenciones a mujeres en habitabilidad en calle, una de ellas una ciudadana gestante. (ii) Localidad de Barrios Unidos Durante la jornada fueron identificadas y atendidas 8 mujeres habitantes de calle, una de ella mujer trans migrante, 10 personas en situación de riesgo y 6 personas en riesgo por desarrollo de actividades sexuales pagas (ASP)
3. se realiza un Espacio de Educación Menstrual para el Autocuidado y el Autoconocimiento EMAA dirigidas a 37 Mujeres palenqueras
4. se realizó un 1 espacio de socialización y trasferencia de conocimiento de la estrategia de cuidado menstrual en el marco del acuerdo 883 y sentencia 398-2019 a 13 docentes del Colegio Jairo Aníbal niño</t>
  </si>
  <si>
    <t xml:space="preserve">En el periodo acumulado de enero a noviembre, para dar cumplimiento a la actividad de implementación de  estrategia de cuidado menstrual con enfoque diferencial:  
•	Se han realizado diez mesas MDCM con las entidades que hacen parte del acuerdo 883 ( SDIS, IDIPRON, SdMujer y SDS) 
•	Se realizaron tres  jornadas por la dignidad menstrual atendiendo a 129 mujeres habitantes de calle o en riesgo de estarlo, en circuitos de atención interinstitucional en los que las mujeres son recibidas por la SDIS, IDIPRON, SdMujer y SDS,  para un espacio de autocuidado y para la atención integral relacionada con el cuidado menstrual organizado de forma particular para atender a las mujeres habitantes de calle. 
•	Se han realizado diez recorridos por la dignidad menstrual, como acciones afirmativas interinstitucionales a través de las cuales se han abordado 110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(vii) Bosa se abordaron 6 mujeres (viii) Localidad de Tunjuelito 5 mujeres habitantes de calle abordadas. (ix) En la localidad de Engativá 5 atenciones a mujeres en habitabilidad en calle, una de ellas ciudadana gestante. (ii) Localidad de Barrios Unidos fueron identificadas y atendidas 8 mujeres habitantes de calle, una de ella mujer trans migrante, 10 personas en situación de riesgo y 6 personas en riesgo por desarrollo de actividades sexuales pagas (ASP)
•	Se han realizado 45 Espacios de Educación Menstrual para el Autoconocimiento y Autocuidado – EMAA, en los que han participado 1172 mujeres en sus diferencias y diversidades, en estos momentos de reflexión, pedagogía y aclaración de inquietudes relacionadas con el autocuidado menstrual.
•	Se han realizado 21 espacios para la cualificación de equipos, transferencia metodológica y de conocimientos en educación menstrual dirigida a profesionales, técnicos, funcionarios y colaboradores de entidades públicas y privadas, con la participación de 398 funcionarios y contratistas.
</t>
  </si>
  <si>
    <t xml:space="preserve">Con el objetivo de Implementar 1 Estrategia Distrital de Cuidado Menstrual, con enfoque diferencial, durante el año 2025 se lideró la mesa distrital de cuidado menstrual realizando una reunión de planeación mensual en la que se articularon y acordaron las acciones a desarrollar en la vigencia y adicionalmente se mantuvo permanentemente la oferta para la realización de las jornadas de cualificación y Espacios EMMA, de tal manera que de acuerdo con lo programado se realizaron el 100% de los espacios solicitados en la vigencia, con los siguientes logros: 
1.	MDCM: En el mes de Diciembre se realiza el encuentro número once (11) del año 2025 de la mesa, en casa de todas en la localidad de Teusaquillo, donde asisten los referentes de entidades de IDIPRON, SDS, SDIS, SDMUJER en el marco del acuerdo 883. Se socializa la jornada realizada en la localidad de santa fe, el balance de la estrategia durante el 2025.  En la mesa hace presencia las delegadas de personería distrital, en este espacio se resaltan como logros del año 2025: 
•	JORNADAS POR LA DIGNIDAD MENSTRUAL: Se realiza en el mes de diciembre una Jornada por la Dignidad menstrual en la Localidad de SantaFé Parque Las Cruces, en dónde se atendieron 40 mujeres habitantes de calle o en riesgo de estarlo. 
2025-5. Durante el año 2025 se realizaron de forma permanente Espacios de Educación Menstrual para el Autocuidado y el Autoconocimiento EMAA, espacios donde se abordan creencias culturales asociadas a la menstruación y se socializan los diferentes elementos de gestión menstrual, enfatizando en la importancia del cuidado menstrual como herramienta para fortalecer la autonomía, el conocimiento y el bienestar de las participantes y sus comunidades. De tal manera que para el mes de Diciembre se realizó un EMMA en la feria de servicios organizada por IDIPRON en el marco de la semana de la no violencia en el que participaron 23 mujeres. </t>
  </si>
  <si>
    <t xml:space="preserve">Con el objetivo de Implementar 1 Estrategia Distrital de Cuidado Menstrual, con enfoque diferencial, durante el año 2025 se lideró la mesa distrital de cuidado menstrual realizando una reunión de planeación mensual en la que se articularon y acordaron las acciones a desarrollar en la vigencia y adicionalmente se mantuvo permanentemente la oferta para la realización de las jornadas de cualificación y Espacios EMMA, de tal manera que de acuerdo con lo programado se realizaron el 100% de los espacios solicitados en la vigencia, con los siguientes logros: 
1.	MDCM: En el mes de Diciembre se realiza el encuentro número once (11) del año 2025 de la mesa, en casa de todas en la localidad de Teusaquillo, donde asisten los referentes de entidades de IDIPRON, SDS, SDIS, SDMUJER en el marco del acuerdo 883. Se socializa la jornada realizada en la localidad de santa fe, el balance de la estrategia durante el 2025.  En la mesa hace presencia las delegadas de personería distrital, en este espacio se resaltan como logros del año 2025: (i) JORNADAS POR LA DIGNIDAD MENSTRUAL: Se realizan un total en el año 2025 de cuatro (4) Jornadas por la dignidad menstrual, logrando la atención de 159 mujeres habitantes de calle, estas jornadas son espacios para la atención integral relacionada con el cuidado menstrual para las mujeres habitantes de calle y funcionan como circuitos de atención interinstitucional en los que las mujeres son recibidas por la SDIS e IDIPRON para un espacio de autocuidado (baño, cambio de ropa, refrigerios), posteriormente, pasan a la atención con la SDS, donde se hacen pruebas rápidas de VIH y Sífilis, tamizajes, vacunación y enrutamiento a otro tipo de servicios si se requiere; y, finalmente, las mujeres llegan al espacio de educación menstrual a cargo de la SDMujer, donde se les brinda información pertinente sobre su salud y autocuidado menstrual en calle. La SDIS e IDIPRON entregan elementos de gestión menstrual y aseo básico a las personas beneficiadas. (2) RECORRIDOS: a través de los cuales se llega a mujeres habitantes de calle dispersas en las localidades, a quienes se les dificulta participar en las jornadas, focalizando atención individualizada con la entrega de refrigerios y elementos de autocuidado y gestión menstrual, así como sensibilización sobre cuidado menstrual y enrutamiento en servicios de salud y se realizaron en el periodo acumulado de enero a diciembre de 2025, diez (10) recorridos los cuales se abordaron 104 mujeres habitantes de calle o en riesgo de estarlo y se realizaron en las localidades de Suba, Ciudad Bolívar, Usaquen, SantaFé, Teusaquillo chapinero , Rafael Uribe, Bosa, Tunjuelito, Engativá y Barrios Unidos. 
2.	Durante el año 2025 se realizaron de forma permanente Espacios de Educación Menstrual para el Autocuidado y el Autoconocimiento EMAA, espacios donde se abordan creencias culturales asociadas a la menstruación y se socializan los diferentes elementos de gestión menstrual, enfatizando en la importancia del cuidado menstrual como herramienta para fortalecer la autonomía, el conocimiento y el bienestar de las participantes y sus comunidades. De tal manera que la programación realizada durante el año 2025 logró la realización de 46 EMMA con la participación de 1186 mujeres en sus diferencias y diversidades. 
3.	Espacios para la cualificación de equipos, transferencia metodológica y de conocimientos en educación menstrual dirigida a profesionales, técnicos, funcionarios y colaboradores de entidades públicas y privadas, en el periodo acumulado de enero a diciembre se mantuvo permanentemente la oferta para la realización de las jornadas de cualificación, de tal manera que de acuerdo con lo programado se realizaron el 100% de los espacios solicitados en la vigencia llevando a cabo 21 cualificaciones para equipos interdisciplinarios, en donde participaron  un total de 397 personas. Estos espacios se realizaron para equipos de IDIPRON – SDIS – SDS – CASA DE TODAS – CDC MARIA GORETI – SENA COMPLEJO SUR – IDPYBA – MINISTERIO DE SALUD – SDM – CDC BOSA – COMPENSA y  Colegio Jairo Anibal niño. </t>
  </si>
  <si>
    <t>La estrategia Interinstitucional para el Cuidado Menstrual, Promueve el reconocimiento de la menstruación como un proceso natural que no debe ser estigmatizado, abordándola como una experiencia social, histórica, cultural y personal. Esta perspectiva está asociada a los derechos humanos y, particularmente, a los derechos sexuales y reproductivos, desarrollando acciones concretas en torno a la dignidad menstrual como un derecho humano fundamental, promoviendo el reconocimiento de la menstruación como un derecho fundamental, POR LO QUE SE realiza permanentemente jornadas de Educación Menstrual con niñas y adolescentes rurales y campesinas, negras/Afrocolombianas, migrantes, niñas y niños del sistema escolar que habitan en la diferentes localidades de Bogotá.</t>
  </si>
  <si>
    <t xml:space="preserve">2025-4.Acompañar y liderar la Mesa Distrital de Cuidado Menstrual Distrital, desarrollando el plan de acción acordado y articulando las acciones programadas como Jornadas Distritales y Recorridos por la Dignidad Menstrual. </t>
  </si>
  <si>
    <t>2025-5. Realizar Espacios de Educación Menstrual para el Autocuidado y el Autoconocimiento EMAA dirigidas a las Mujeres en todo curso de vida, focalizando de manera especial las mujeres con mayor vulnerabilidad en sus diferencias y diversidades.</t>
  </si>
  <si>
    <t>2025-6. Realizar Espacios para la cualificación de equipos, transferencia metodológica y de conocimientos en educación menstrual dirigida a profesionales, técnicos, funcionarios y colaboradores de entidades públicas y privadas.</t>
  </si>
  <si>
    <t xml:space="preserve">La tarea no estaba programada para este mes </t>
  </si>
  <si>
    <t>https://secretariadistritald-my.sharepoint.com/:f:/g/personal/kforero_sdmujer_gov_co/EuGfzC3hoJhFu2ggqhGyGKcBNJns-3XhmeAC7mJ3mLNlog?e=1EOcVH</t>
  </si>
  <si>
    <t xml:space="preserve">Una vez contratado el equipo de profesionales para la estrategia, se realizan reuniones de planeación y organización, con el equipo de la ECM y los diferentes componentes, para el desarrollo del plan de trabajo 2025. </t>
  </si>
  <si>
    <t>Una vez contratado el equipo de profesionales para la estrategia, se realizan reuniones de planeación y organización, con el equipo de la ECM , para el desarrollo del plan de trabajo 2025.</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</si>
  <si>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Se da inicio en el sector de La Salitrosa, continuando por el humedal Los Almendros, en la zona rural de Suba. Se continúa por el barrio Villa hermosa donde se encuentra con mayor frecuencia, hombres habitantes de calle. Posterior a ello se da continuidad al recorrido sobre la av. Cali. Luego el equipo se dirigió al interior del humedal El Laguito donde las condiciones de seguridad comprometían la integridad del personal, por lo que se determinó retirar al equipo de manera preventiva de este sector. Para dar cierre al recorrido el equipo se dirige hacia el cai del sector de suba rincón.</t>
  </si>
  <si>
    <t>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t>
  </si>
  <si>
    <t>En marzo se realizan dos espacios de transferencia metodológica de educación menstrual con 18 contratistas de IDIPRON y SDIS.</t>
  </si>
  <si>
    <t>https://secretariadistritald-my.sharepoint.com/:f:/g/personal/kforero_sdmujer_gov_co/EuGfzC3hoJhFu2ggqhGyGKcBNJns-3XhmeAC7mJ3mLNlog?e=2FcIw2</t>
  </si>
  <si>
    <t>https://secretariadistritald-my.sharepoint.com/:f:/g/personal/kforero_sdmujer_gov_co/Eqmn8ma_mUtBli3uoZwO8UgBubqxD8e3VNGYJsUKe7kwuw?e=OnEHME</t>
  </si>
  <si>
    <t>https://secretariadistritald-my.sharepoint.com/:f:/g/personal/kforero_sdmujer_gov_co/EvyUjMHXzxlDlomCF7nxS5ABJ2zN3CG7IVe8rc_gFSGj3w?e=gsvhre</t>
  </si>
  <si>
    <t>En el mes de abril se realizó, la tercera mesa MDCM del año con  SDIS, Salud e IDIPRON y SdMujer, para la presentación y evaluación del recorrido llevado a cabo en abril en Ciudad Bolívar, socialización del Acuerdo 994 y análisis de los insumos para el informe que se presentará al Concejo con la presentación de las rutas de atención diseñadas para mujeres habitantes de calle. Finalmente, se realizó la proyección de las actividades para la jornada y el recorrido del mes de mayo, con la colaboración de las instituciones presentes. Adicionalmente, se realizó un recorrido en la localidad de ciudad Bolívar, realizando abordaje a nueve (9) mujeres ciudadanas habitantes de calle. Se inicia el recorrido en la alcaldía local de Ciudad Bolívar, posterior se continúa en el sector de la avenida 61 sur # 28-10. Se realizaron varios intentos de acudir a varios lugares que referían de SDIS  por el humedal Lima, pero no fue posible, se encontraron varios cambuches desocupados. Luego el equipo se dirige hacia la cra 17 # 69—39 y allí en esta calle se realiza el mayor abordaje de mujeres ciudadanas habitantes de calle. Algunas con alto índice de consumo, lo que impedía realizar el acercamiento, identificando agresividad de su parte. Se aborda un hombre trans ciudadano habitante de calle, población de IDIPRON Se da continuidad sobre el barrio México, el cual se aborda a una ciudadana habitante de calle con la pareja perfil IDIPRON. Posterior a ello se hace el cierre de la jornada.</t>
  </si>
  <si>
    <t>En el mes de abril,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Estos encuentros buscaron fomentar el autocuidado y el autoconocimiento, proporcionando recursos prácticos y teóricos para entender y manejar el ciclo menstrual desde una perspectiva informada, en derechos  y que fortalece la autonomía.</t>
  </si>
  <si>
    <t>En abril se realizaron 3 tres espacios de cualificación de equipos con la participación de 62 contratistas, desarrollados en sinergia con SDIS (1) e Idipron (2).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y fueron realizados en las instalaciones de IDIPRON en la sede de calle 15 en la subdirección local de Engativá.</t>
  </si>
  <si>
    <t>https://secretariadistritald-my.sharepoint.com/:f:/g/personal/kforero_sdmujer_gov_co/Eg6Y4BQjyWVItv_2veyxyZEB5CdFxFdgaKrbxAPdlMxWyg?e=e7M0p9</t>
  </si>
  <si>
    <t>https://secretariadistritald-my.sharepoint.com/:f:/g/personal/kforero_sdmujer_gov_co/EpCLJ3iuEH9KpH4a3HmyK7AB_W4iNJ6e3z-GEdh2HFLpew?e=13jSau</t>
  </si>
  <si>
    <t>https://secretariadistritald-my.sharepoint.com/:f:/g/personal/kforero_sdmujer_gov_co/ErnmzyVcGDhFpNjpOOOjL5YBlh2BNVsnIhrikwu6IMEWLA?e=fhbpkO</t>
  </si>
  <si>
    <t xml:space="preserve">2025-4. Con el objetivo de acompañar y liderar la Mesa Distrital de Cuidado Menstrual Distrital, durante el mes de MAYO se desarrolla el plan de acción acordado, articulando las acciones programadas como Jornadas Distritales y Recorridos por la Dignidad Menstrual así: 
1.	MDCM: Se adelanto la cuarta mesa MDCM del año congregó a equipos de SDIS, Salud e IDIPRON para la presentación del recorrido realizado y la jornada distrital del cuidado menstrual, realizados en las localidades de Usaquén y Kennedy. Se socializa el informe que se entregó el 28 de mayo al concejo de Bogotá acuerdo 883, se socializa el acuerdo 944 por parte de salud quienes están en la construcción de un plan de trabajo para el acuerdo 944. se hace planeación de las próximas actividades y compromisos de la mesa.
2.	JORNADAS: Se llevó a cabo la jornada de cuidado menstrual en Kennedy en el CDC de Britalia y se realizó una búsqueda activa y articulada por parte de los equipos de campo de la SDIS, SDMujer, UAESP e IDIPRON, quienes recorrieron los puntos previamente identificados para facilitar el transporte de estas mujeres hacia la jornada. SDMUJER: Desarrollo de la pedagogía EMAA, se logró sensibilizar a 39 mujeres en riesgo social de las cuales: 2 mujeres en habitabilidad de calle en el punto de la jornada, 2 durante la búsqueda activa que se realizó. Se conto con la participación de dos academias de bellezas Academia fundación educación social para el cuidado de las manos y corte de cabello, quienes prestaron sus servicios durante el desarrollo de la jornada.
3.	RECORRIDOS: Se realizó un recorrido en la localidad de Usaquen, donde se realiza el abordaje de 6 mujeres ciudadanas habitantes de calle. Inicio de recorrido en el barrio San Cristóbal norte. </t>
  </si>
  <si>
    <t>2025-5. Durante el mes de Mayo se realizan cuatro 4 Espacios de Educación Menstrual para el Autocuidado y el Autoconocimiento EMAA dirigidas a las Mujeres en todo curso de vida, focalizando de manera especial las mujeres con mayor vulnerabilidad en sus diferencias y diversidades,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t>
  </si>
  <si>
    <t>2025-6. En el mes de mayo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IDIPRON: del esquipo de territorio ESCNAA participaron 9 profesionales de territorio. SDIS 20 profesionales del equipo de territorio contratistas</t>
  </si>
  <si>
    <t>https://secretariadistritald-my.sharepoint.com/:f:/g/personal/kforero_sdmujer_gov_co/Eg6Y4BQjyWVItv_2veyxyZEB5CdFxFdgaKrbxAPdlMxWyg?e=fGXCJf</t>
  </si>
  <si>
    <t>https://secretariadistritald-my.sharepoint.com/:f:/g/personal/kforero_sdmujer_gov_co/EiIk-B2k5qxAms0hgYhbByMBCe5OFoPdPZlpgYXKfRZNVA?e=xYRikS</t>
  </si>
  <si>
    <t>https://secretariadistritald-my.sharepoint.com/:f:/g/personal/kforero_sdmujer_gov_co/EqFJp8eM_H9HlTCqHB_VtF8BS5Kpfi9nt68-TfcKLS8k9A?e=TlejuB</t>
  </si>
  <si>
    <t xml:space="preserve">2025-4. Con el objetivo de acompañar y liderar la Mesa Distrital de Cuidado Menstrual Distrital, durante el mes de JUNIO se desarrolla el plan de acción acordado, articulando las acciones programadas como Jornadas Distritales y Recorridos por la Dignidad Menstrual así: 
1.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Las cualificaciones realizadas a SDIS Y SDS. Se acordó llevar a cabo una cualificación del equipo de SDS y SDIS en un mismo espacio, queda pendiente acordar las fechas y el lugar, se considera que será para la segunda o tercera semana de julio.
2. RECORRIDOS: Se realizó un recorrido Se da inicio en el sector de la carrera 10 hasta llegar a la calle tercera, Allí se hace la atención del mayor número de mujeres ciudadanas habitantes de calle. En el recorrido se realiza el abordaje a 33 mujeres ciudadanas habitantes de calle; 2 de ellas víctimas de conflicto armado, de las cuales 3 mujeres de pertenencia a la comunidad afrocolombiana; 4 mujeres extranjeras; 2 mujeres con orientación sexual diversa. Durante el abordaje se brinda la información con relación al autocuidado y autoconocimiento menstrual, identificar el color de los flujos y con ello signos de alarma, además de mencionar la importancia de realizar la citología y dudas e inquietudes sobre la etapa de la menopausia. Para el desarrollo de la jornada, participaron las entidades IDIPRON, SDIS, SDMUJER, SDS. </t>
  </si>
  <si>
    <t xml:space="preserve">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t>
  </si>
  <si>
    <t>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</si>
  <si>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https://secretariadistritald-my.sharepoint.com/:f:/g/personal/kforero_sdmujer_gov_co/EqDCqFeowTdJmLvREEgQSG0B4ybx935AXuK55qISEB4Q2Q?e=8JKacM</t>
  </si>
  <si>
    <t>https://secretariadistritald-my.sharepoint.com/:f:/g/personal/kforero_sdmujer_gov_co/Eq16BZsOMMpMvfXUM0YdNIgBf0Gel8XcqH0f-9dvCn3ivg?e=haByxk</t>
  </si>
  <si>
    <t>https://secretariadistritald-my.sharepoint.com/:f:/g/personal/kforero_sdmujer_gov_co/Et9nLStOX6RDkpLKX-F-MboBqJDqivGLssywQsYKIRChPA?e=UaQA9b</t>
  </si>
  <si>
    <t>2025-4. Con el objetivo de acompañar y liderar la Mesa Distrital de Cuidado Menstrual Distrital, durante el mes de Julio se desarrolla el plan de acción acordado, articulando las acciones programadas como Jornadas Distritales y Recorridos por la Dignidad Menstrual así: 
1.	MDCM: Se adelanto la sexta mesa MDCM  en casa de todas, donde asisten las entidades de IDIPRON, SDIS,SDMUJER,SDS. En el espacio se realizó la lectura del proyecto de acuerdo de la formalización de la mesa, y los refrentes de las entidades, realizan sus observaciones. Como compromisos quedaron: Mecanismos de Seguimiento Institucional: Cada institución participante deberá presentar una propuesta estructurada para la implementación de un mecanismo de seguimiento que se alinee con los objetivos de la mesa. Visión Estratégica de la Mesa: Se solicita la elaboración de una propuesta que defina la visión a largo plazo y el alcance estratégico de la mesa de trabajo. Seguimiento a Ciudadana en Teusaquillo: El área de Salud se compromete a realizar un seguimiento específico a la ciudadana identificada en el recorrido por el sector de Teusaquillo, quien requiere una cita médica. Planificación de Jornada: Se invita a los participantes a aportar ideas y sugerencias para la organización y contenido de la próxima jornada.
2. RECORRIDOS: Se realizó un recorrido en el que se abordaron 7 mujeres, 1 mujer extranjera en riesgo y SDIS hace la entrega de 7 elementos de gestión menstrual. En el recorrido, se da inicio en sectores de Teusaquillo y Chapinero, iniciando en carrera 45 # 13-6, se continua por la calle 65 # 10-92 en la localidad de Chapinero. Luego se continúa en el parque de los hippies hasta el parque Lourdes</t>
  </si>
  <si>
    <t>2025-5. Durante el mes de julio se realizan 7 siete Espacios de Educación Menstrual para el Autocuidado y el Autoconocimiento EMAA dirigidas a 144 Mujeres en todo curso de vida, focalizando de manera especial las mujeres adolescentes, jóvenes, habitantes de calle y con mayor vulnerabilidad en sus diferencias y diversidades, así: (i) UPI Perdomo 31 mujeres jóvenes (ii) CRAC 12 mujeres con discapacidad (iii) SENA Chapinero 14 jóvenes (iv) Colegio Rural Pasquilla 13 mujeres rurales (v) Colegio Santa Lucia CAFAM 15 adolescentes (vi) CDC Kenedy 33 mujeres migrantes (vii) Hogar Nuevo porvenir 26 Habitantes de Calle.</t>
  </si>
  <si>
    <t>2025-6. En el mes de julio  con el objetivo de realizar espacios para la cualificación de equipos, transferencia metodológica y de conocimientos en educación menstrual dirigida a profesionales, técnicos, funcionarios y colaboradores de entidades públicas y privadas, se realizaron cuatro 4 espacios de cualificación a contratistas, así: (i) 17 profesionales contratistas estrategia Casa de Todas (ii) 28 contratistas SDIS y SDS territorio (iii) 23 tutores SENA (iv) 17 funcionarios IDPYBA</t>
  </si>
  <si>
    <t>https://secretariadistritald-my.sharepoint.com/:f:/g/personal/kforero_sdmujer_gov_co/EqDCqFeowTdJmLvREEgQSG0B4ybx935AXuK55qISEB4Q2Q?e=40nSmi</t>
  </si>
  <si>
    <t>https://secretariadistritald-my.sharepoint.com/:f:/g/personal/kforero_sdmujer_gov_co/EpCLJ3iuEH9KpH4a3HmyK7AB_W4iNJ6e3z-GEdh2HFLpew?e=iOkgU3</t>
  </si>
  <si>
    <t>https://secretariadistritald-my.sharepoint.com/:f:/g/personal/kforero_sdmujer_gov_co/ErnmzyVcGDhFpNjpOOOjL5YBlh2BNVsnIhrikwu6IMEWLA?e=16iFaN</t>
  </si>
  <si>
    <t>2025-4. Con el objetivo de acompañar y liderar la Mesa Distrital de Cuidado Menstrual Distrital, durante el mes de agosto se desarrolla el plan de acción acordado, articulando las acciones programadas como Jornadas Distritales y Recorridos por la Dignidad Menstrual así: 
1.	MDCM: Se adelanto la séptima mesa MDCM en casa de todas, donde asisten las entidades de IDIPRON, SDIS,SDMUJER,SDS en el marco del acuerdo 883.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en el marco del acuerdo 883, en territorio con SDIS Y IDIPRON
2. RECORRIDOS: Se realizó un recorrido en la localidad de Rafael Uribe, en el que se abordaron 9 mujeres, 4 de ellas en habitabilidad de calle, 3 vendedoras ambulantes y 2 mujeres en riesgo de habitar calle. En el recorrido, se da inicio en sectores de la calle 31 Sur #14-05, cerca de la IPS Compensar, Barrio Gustavo Restrepo En la ribera del canal  Albina (calle 31 Sur #13H-09), (calle 31 Sur #13-23), Sector Subdirección Local y Olaya Cerca del jardín infantil Travesuras de Colores, En el barrio Olaya (calle 22 Sur #15-26), Finalmente, en el Parque Metropolitano Olaya Herrera  (calle 26 Sur #20- 54)</t>
  </si>
  <si>
    <t xml:space="preserve">2025-5. Durante el mes de agosto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así: (i) Fundación CENDACOL Bosa 19 adolescentes (ii) Fundación CARES 5 adolescentes (iii) Colegio Gimnasio Juan de la Cruz Varela SUMAPAZ 45 Jóvenes rurales (iv) CDC Kenedy 11 Migrantes jóvenes </t>
  </si>
  <si>
    <t xml:space="preserve">2025-6.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 </t>
  </si>
  <si>
    <t>https://secretariadistritald-my.sharepoint.com/:f:/g/personal/kforero_sdmujer_gov_co/EoxieAG0BPRMpRN4iaV0busBngHNpzVCe9D8M3ecSK6uFw?e=rMkfgu</t>
  </si>
  <si>
    <t>https://secretariadistritald-my.sharepoint.com/:f:/g/personal/kforero_sdmujer_gov_co/EpCLJ3iuEH9KpH4a3HmyK7AB_W4iNJ6e3z-GEdh2HFLpew?e=mZRTC9</t>
  </si>
  <si>
    <t>https://secretariadistritald-my.sharepoint.com/:f:/g/personal/kforero_sdmujer_gov_co/ErnmzyVcGDhFpNjpOOOjL5YBlh2BNVsnIhrikwu6IMEWLA?e=M9AZqB</t>
  </si>
  <si>
    <t>2025-4. Con el objetivo de acompañar y liderar la Mesa Distrital de Cuidado Menstrual Distrital, durante el mes de SEPTIEMBRE se desarrolla el plan de acción acordado, articulando las acciones programadas como Jornadas Distritales y Recorridos por la Dignidad Menstrual así: 
1.	MDCM: La octava mesa se realizó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RECORRIDOS: Se realizó un recorrido en la localidad de Bosa, en el que se abordaron 6 mujeres de las cuales: 5 eran ciudadanas habitantes de calle; una con orientación sexual diversa y una en riesgo de habitar calle. Para el desarrollo de la jornada, participaron las entidades IDIPRON, SDIS, SDMUJER, SDS en el cumplimiento del acuerdo 883 y la Sentencia 398 de la corte constitucional. En el recorrido, se da inicio en Bosa el Retazo y avanza por barrio bicentenario para terminar en barrio Bosa Olarte. 
3. JORNADA POR LA DIGNIDAD MENSTRUAL: Se realizó una jornada en la localidad de Puente Aranda SDMujer: realizo el abordaje de 14 mujeres en edades menstruales, , de las cuales 12 fueron a mujeres en situación de habitabilidad en calle y 2 a mujeres en riesgo</t>
  </si>
  <si>
    <t>2025-5. Durante el mes de septiembre se realizan cinco (5) Espacios de Educación Menstrual para el Autocuidado y el Autoconocimiento EMAA dirigidas a 81 Mujeres en todo curso de vida, focalizando de manera especial las mujeres adolescentes, jóvenes, habitantes de calle y con mayor vulnerabilidad en sus diferencias y diversidades, así: (i) Sumapaz- Bibliored 14 adolescentes entre las edades de 11 a 17 años (ii) CRAC- Localidad de puente Aranda 8 mujeres adultas entre los 30 a 68 años. (iii) IDIPRON UPI Perdomo30 jóvenes (iv) Centro temporal de acopio y separación mártires UAESP 12 mujeres adultas 3 jóvenes (v) CRAC- Localidad de puente Aranda 26 mujeres adultas de las cuales: 1 es víctima del conflicto armado, 2 son madres cabeza de hogar.</t>
  </si>
  <si>
    <t xml:space="preserve">2025-6. En el mes de septiembre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21 Contratistas de IDPYBA. </t>
  </si>
  <si>
    <t>https://secretariadistritald-my.sharepoint.com/:f:/g/personal/kforero_sdmujer_gov_co/EiTcu5Ce1BVKhpA3xmi-h34BX2iKCmrNUctCL0UJ6JU8-A?e=ZZPBPp</t>
  </si>
  <si>
    <t>https://secretariadistritald-my.sharepoint.com/:f:/g/personal/kforero_sdmujer_gov_co/Emt8OUQOVQ9NplZl1jLuotwBojuhT_cDeN5fyeEg4CQmPA?e=XRNNu8</t>
  </si>
  <si>
    <t>https://secretariadistritald-my.sharepoint.com/:f:/g/personal/kforero_sdmujer_gov_co/EhTSA0BP1MJHnz6-1V6vM7wB31RrvPLWYEH-AMsnNmQRkw?e=f2wQLO</t>
  </si>
  <si>
    <t xml:space="preserve">2025-4. Con el objetivo de acompañar y liderar la Mesa Distrital de Cuidado Menstrual Distrital, durante el mes de octubre se desarrolla el plan de acción acordado, articulando las acciones programadas como Jornadas Distritales y Recorridos por la Dignidad Menstrual así: 
1.	MDCM: Se realiza la Novena mesa en casa de todas en la localidad de Teusaquillo, donde asisten los referentes de entidades de IDIPRON, SDS, SDIS, SDMUJER, en el marco del acuerdo 883. Se socializa el recorrido realizado en la localidad de bosa y jornada distrital de puente Aranda, las acciones que se realizan internamente en lo local en el marco del cuidado menstrual.  En la mesa hace presencia las delegadas de personería distrital.
2. RECORRIDOS: Se realizó un recorrido en la localidad de Tunjuelito. Se da inicio en la subdirección local de Tunjuelito. Durante el abordaje se brinda la información con relación al autocuidado y autoconocimiento menstrual, identificar el color de los flujos y con ello signos de alarma, además de mencionar la importancia de realizar la citología, partes del útero y la vulva. SDIS hace la entrega de los insumos menstruales y de aseo, además de un refrigerio. Se realizó atención a 5 mujeres de las cuales: 3 eran ciudadanas habitantes de calle y 2 en riesgo de habitar calle </t>
  </si>
  <si>
    <t>2025-5. Durante el mes de octubre se realizan SEIS  (6) Espacios de Educación Menstrual para el Autocuidado y el Autoconocimiento EMAA dirigidas a 148 Mujeres en todo curso de vida, focalizando de manera especial las mujeres adolescentes, jóvenes, habitantes de calle y con mayor vulnerabilidad en sus diferencias y diversidades, así: 
(i) Casa indígena: En el espacio participaron 12 mujeres indígenas del pueblo NAZA víctimas del conflicto armado (ii) Hogar Bakata feria  de servicios: En el espacio participaron 5 mujeres en habitabilidad en calle (iii) Hogar Bakata Puente Aranda En el espacio participaron 10 mujeres en habitabilidad de calle. (iv) Se realizó un taller de cuidado menstrual con mujeres del ICBF de la Asociación Lacitos de Amor y Crecer y crear,  En el espacio participaron 21 mujeres en sus diferencias y diversidades. (v) Se acompaño con espacio EMAA al festival de personas migrantes que se encuentran en Bogotá  En el espacio participaron 70 mujeres migrantes  (vi) Hogar Nuevo Porvenir En el espacio participaron 30 mujeres en habitabilidad de calle en sus diferencias y diversidades.</t>
  </si>
  <si>
    <t xml:space="preserve">2025-6. En el mes de octubre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28 Contratistas del Equipo Psicosocial COMPENSAR </t>
  </si>
  <si>
    <t>https://secretariadistritald-my.sharepoint.com/:f:/g/personal/kforero_sdmujer_gov_co/EqzVBzUMDf9FoO42SF6IiN4BH9kJHsa_Bsptc6aShZMuGA?e=cIZVAY</t>
  </si>
  <si>
    <t>https://secretariadistritald-my.sharepoint.com/:f:/g/personal/kforero_sdmujer_gov_co/Ej_UQbixhFhNlwp5JUv145gBFIwU_7iii3bTGuKsQ-hCWg?e=hQJxPp</t>
  </si>
  <si>
    <t>https://secretariadistritald-my.sharepoint.com/:f:/g/personal/kforero_sdmujer_gov_co/EpZBntL77-NGsMxmOoMHUpUBCuFAHNtTEX1he_cIVrg_WA?e=zHVFZc</t>
  </si>
  <si>
    <t>2025-4. Con el objetivo de acompañar y liderar la Mesa Distrital de Cuidado Menstrual Distrital, durante el mes de noviembre se desarrolla el plan de acción acordado, articulando las acciones programadas como Jornadas Distritales y Recorridos por la Dignidad Menstrual así: 
1.	MDCM: Se realiza la décima mesa en casa de todas en la localidad de Teusaquillo, donde asisten los referentes de entidades de IDIPRON, SDS, SDIS, SDMUJER, en el marco del acuerdo 883. Se socializa el recorrido realizado en la localidad de bosa y jornada distrital de barrios unidos y Engativá, las acciones que se realizan internamente en lo local en el marco del cuidado menstrual.  En la mesa hace presencia las delegadas de personería distrital.
2. RECORRIDOS: Se realizaron dos recorridos así: (i)  En la localidad de Engativá En total se hacen 5 atenciones a mujeres en habitabilidad en calle, una de ellas una ciudadana gestante. (ii) Localidad de Barrios Unidos Durante la jornada fueron identificadas y atendidas 8 mujeres habitantes de calle, una de ella mujer trans migrante, 10 personas en situación de riesgo y 6 personas en riesgo por desarrollo de actividades sexuales pagas (ASP), quienes participaron activamente en las actividades y acompañamientos brindados desde el componente de autocuidado y gestión menstrual en contextos de calle</t>
  </si>
  <si>
    <t>2025-5. Durante el mes de noviembre se realiza un Espacio de Educación Menstrual para el Autocuidado y el Autoconocimiento EMAA dirigidas a 37 Mujeres palenqueras, en este espacio se abordaron las creencias culturales asociadas a la menstruación y se socializaron los diferentes elementos de gestión menstrual, entre ellos la copa y el disco menstrual. Asimismo, se enfatizó en la importancia de replicar la información relacionada con el cuidado menstrual como herramienta para fortalecer la autonomía, el conocimiento y el bienestar de las participantes y sus comunidades.</t>
  </si>
  <si>
    <t xml:space="preserve">2025-6. En el mes de noviembre con el objetivo de realizar espacios para la cualificación de equipos, transferencia metodológica y de conocimientos en educación menstrual dirigida a profesionales, técnicos, funcionarios y colaboradores de entidades públicas y privadas, se realizó un 1 espacio de socialización y trasferencia de conocimiento de la estrategia de cuidado menstrual en el marco del acuerdo 883 y sentencia 398-2019 a 13 docentes del Colegio Jairo Aníbal niño. </t>
  </si>
  <si>
    <t>https://secretariadistritald-my.sharepoint.com/:f:/g/personal/kforero_sdmujer_gov_co/IgCMYngBtAT0TKUTeImldG7rAZ4Bzac1QnvQ_DN3nEiurhc?e=9y4Ha6</t>
  </si>
  <si>
    <t>https://secretariadistritald-my.sharepoint.com/:f:/g/personal/kforero_sdmujer_gov_co/IgCQiyd4rhB_SqR-Gtx5siuwAf1uIjSent8_hhHYdhxS6Xs?e=4lYAqF</t>
  </si>
  <si>
    <t>https://secretariadistritald-my.sharepoint.com/:f:/g/personal/kforero_sdmujer_gov_co/IgC55s8lXBg4RaTY6Tjjoy-WAZYdgTVbJyIa4pMLuiDBFiw?e=E5tLFE</t>
  </si>
  <si>
    <t xml:space="preserve">2025-4. Con el objetivo de acompañar y liderar la Mesa Distrital de Cuidado Menstrual Distrital, durante el año 2025 se realizaron 11 encuentros de la mesa para el  desarrollo del plan de acción acordado, articulando las acciones programadas como Jornadas Distritales y Recorridos por la Dignidad Menstrual, realizados de forma permanente durante el año, con los siguientes logros: 
1.	Mesa Distrital de Cuidado Menstrual: En el mes de Diciembre se realiza el encuentro número once (11) del año 2025 de la mesa, en casa de todas en la localidad de Teusaquillo, donde asisten los referentes de entidades de Instituto Distrital para la Protección de la Niñez y la Juventud IDIPRON, Secretaria de Salud, Secretaría Distrital de Integración Social​​ , Secretaria de la mujer en el marco del acuerdo 883. Se socializa la jornada realizada en la localidad de santa fe, el balance de la estrategia durante el 2025.  En la mesa hace presencia las delegadas de personería distrital, en este espacio se resaltan como logros del año 2025: 
•	JORNADAS POR LA DIGNIDAD MENSTRUAL: Se realiza en el mes de diciembre una Jornada por la Dignidad menstrual en la Localidad de SantaFé Parque Las Cruces, en dónde se atendieron 40 mujeres habitantes de calle o en riesgo de estarlo, para un total en el año 2025 de cuatro (4) Jornadas realizadas, logrando la atención de 159 mujeres habitantes de calle. 
•	RECORRIDOS: Se realizaron en el periodo acumulado de enero a diciembre de 2025 diez (10) recorridos los cuales se abordaron 104 mujeres habitantes de calle o en riesgo de estarlo y se programaron durante el 2025 para recorrer las localidades de Suba, Ciudad Bolívar, Usaquen, SantaFé, Teusaquillo chapinero , Rafael Uribe, Bosa, Tunjuelito, Engativá y Barrios Unidos. </t>
  </si>
  <si>
    <t xml:space="preserve">2025-5. Durante el año 2025 se realizaron de forma permanente Espacios de Educación Menstrual para el Autocuidado y el Autoconocimiento EMAA, espacios donde se abordan creencias culturales asociadas a la menstruación y se socializan los diferentes elementos de gestión menstrual, enfatizando en la importancia del cuidado menstrual como herramienta para fortalecer la autonomía, el conocimiento y el bienestar de las participantes y sus comunidades. De tal manera que durante el año 2025 se logró la realización de 46 Espacios de Educación Menstrual para el Autocuidado y el Autoconocimiento EMAA con la participación de 1186 mujeres en sus diferencias y diversidades. Para el mes de Diciembre se realizó un  Espacios de Educación Menstrual para el Autocuidado y el Autoconocimiento EMAA en la feria de servicios organizada por  Instituto Distrital para la Protección de la Niñez y la Juventud IDIPRONen el marco de la semana de la no violencia en el que participaron 23 mujeres. </t>
  </si>
  <si>
    <t>2025-6. Con el objetivo de realizar espacios para la cualificación de equipos, transferencia metodológica y de conocimientos en educación menstrual dirigida a profesionales, técnicos, funcionarios y colaboradores de entidades públicas y privadas, en el periodo acumulado de enero a diciembre  se mantuvo permanentemente la oferta para la realización de las jornadas de cualificación, (la meta se cumplió en noviembre, pero la oferta se mantuvo hasta diciembre pero no se recibieron solicitudes para este mes) de tal manera que de acuerdo con lo programado se realizaron el 100% de los espacios solicitados en la vigencia llevando a cabo 21 cualificaciones para equipos interdisciplinarios, en donde participaron  un total de 397 personas. Estos espacios se realizaron para equipos de CASA DE TODAS – Centro de Desarrollo Ccomunitario MARIA GORETI – SENA COMPLEJO SUR – Instituto Distrital de Protección y Bienestar Animal - IDPYBA – MINISTERIO DE SALUD  – Centro de Desarrollo Comunitario BOSA – COMPENSAR y  Colegio Jairo Anibal niño, Instituto Distrital para la Protección de la Niñez y la Juventud IDIPRON, Secretaria de Salud, Secretaría Distrital de Integración Social​​ , Secretaria de la mujer</t>
  </si>
  <si>
    <t>https://secretariadistritald-my.sharepoint.com/:f:/g/personal/kforero_sdmujer_gov_co/IgBm7_PST_zSS4wJWxX0DiOvAVA3k7eTje0EKJ_vGa5PuPU?e=3mtsot</t>
  </si>
  <si>
    <t>https://secretariadistritald-my.sharepoint.com/:f:/g/personal/kforero_sdmujer_gov_co/IgCQiyd4rhB_SqR-Gtx5siuwAf1uIjSent8_hhHYdhxS6Xs?e=Ubpfhw</t>
  </si>
  <si>
    <t>https://secretariadistritald-my.sharepoint.com/:f:/g/personal/kforero_sdmujer_gov_co/IgC55s8lXBg4RaTY6Tjjoy-WAZYdgTVbJyIa4pMLuiDBFiw?e=c4z1fk</t>
  </si>
  <si>
    <t>Código: DE-FO-5</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</si>
  <si>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</si>
  <si>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</si>
  <si>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</si>
  <si>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</si>
  <si>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 xml:space="preserve">Constante </t>
  </si>
  <si>
    <t>Se adelanta el proceso contractual para el equipo técnico que realizará los documentos técnicos y guías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</si>
  <si>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</si>
  <si>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</si>
  <si>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 adicionalmente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</si>
  <si>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 xml:space="preserve">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mes, se llevaron a cabo tres espacios en los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</si>
  <si>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Para el el periodo acumulado de enero a marzo,En total, se prestaron once (11) servicios  de interpretación en lengua de señas,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periodo  se llevaron a cabo un espacio en el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</si>
  <si>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 </t>
  </si>
  <si>
    <t xml:space="preserve">En el mes de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4.	Realización de un total de 14 servicios, destinados a garantizar la inclusión y el acceso de las mujeres sordas a una variedad de servicios esenciales. (i) 5 cinco servicios fueron proporcionados a la Dirección de Territorialización de la Subsecretaría de Fortalecimiento. Estos servicios fueron en 1. atención psicosocial individual a mujeres sordas de las localidades de Los Mártires y Kennedy (24, 28 y 29/04) 2. Formación y sensibilización sobre el servicio a la ciudadanía con enfoque diferencial (30/04) 3. Coordinación de acciones específicas La reunión de coordinación de la charla sobre atención a mujeres con discapacidad (25/04) (ii) 8 servicios solicitados por la referenta sorda para la Dirección de Enfoque, (iii)  1 servicio solicitado por los diferentes equipos de la Dirección de Enfoque donde tienen participación las mujeres sordas.
5.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t>
  </si>
  <si>
    <t xml:space="preserve">En el periodo acumulado de enero a abril, se avanzó en la ejecución de actividades para dar cumplimiento a la meta de 1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</si>
  <si>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mayo: 
1.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</si>
  <si>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En el periodo acumulado de enero a mayo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</si>
  <si>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junio: 
1.	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2025-8. Con el objetivo de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5.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</si>
  <si>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En el periodo acumulado de enero a Junio,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</si>
  <si>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Con el objetivo de Implementar 1 estrategia de asistencia técnica dirigidas a los Sectores de la Administración Distrital y al Sector Privado, para la incorporación del enfoque diferencial en los servicios, programas y estrategias dirigidas a mujeres, en el mes de Julio se avanza así: 
1.	Con el objetivo de avanzar en Realizar Asistencia Técnica para la incorporación del enfoque diferencial a los sectores de la Administración Distrital,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Con el objetivo de Sistematizar y organizar una caja de herramientas de las estrategias de la Dirección de Enfoque Diferencial, que aporten a la incorporación del enfoque diferencial en los sectores de la Administración Distrital y el sector privado, en el mes de julio se avanza así: (i) Lineamiento para atención diferencial con enfoque étnico palenquero, dirigido a sectores de la Administración Distrital (Kuagro Mona ri Palenge andi Bakata): con las referentas de mujeres palenqueras y negras/afrocolombianas: se validó el cierre del componente normativo, acordando los pasos a seguir en la construcción de la línea de tiempo de hitos históricos y proyectar la organización metodológica para la elaboración de las orientaciones para la  atención diferencial a mujeres palenqueras en los sectores priorizados. (ii) Sistematización, caja herramientas pedagógicas y metodológicas para visibilizar saberes y prácticas culturales de mujeres palenqueras: se definió el cronograma para la construcción participativa de las herramientas del Apartado 1 y 2 que se estableció con la comunidad palenquera avanzar en 2025,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(iii) 
Sistematización Caja de herramientas Estrategias de Dirección de Enfoque Diferencial: (i) Aprobación de los formatos de Caracterización para la Estrategia Distrital del Cuidado Menstrual y el Instrumento de Medición -Estrategia de Cuidado Menstrual (ii) Aprobación de la Metodología Jornada Significativa “Juego y aprendo sobre rutas y violencias”. (iii) Revisión y retroalimentación de la Metodología de la Escuela Amarte Versión 2.0 mujeres con discapacidad visual.
3.	Con el fin de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(i) Se iniciaron dos grupos para el taller de acercamiento a la lengua de señas y formación en conceptos básicos para la atención a mujeres con discapacidad auditiva, con 54 profesionales de la SdMujer así: - 24 profesionales de la subsecretaria de fortalecimiento de capacidades y oportunidades (y 30 Profesionales de las manzanas de cuidado.  (ii)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t>
  </si>
  <si>
    <t>En el periodo acumulado de enero a Julio, se avanzó en la ejecución de actividades para dar cumplimiento a la meta de 1 Asistencia Técnica para la incorporación del enfoque diferencial a los sectores de la Administración Distrital así:
1.	Se realizaron 12 jornadas de Asistencia Técnica para tres sectores del Distrito, en donde participaron 127 profesionales así: (i) cinco sesiones con el Equipo de comunicaciones de la Lotería de Bogotá 10 contratistas (ii) 20 profesionales de equipos de albergues de la Consejería Distrital de Paz, Víctimas y Reconciliación (iii) Con el sector Hacienda se llevó a cabo el taller sobre antirracismo, con la participación de 5 contratistas del equipo de comunicaciones de la Lotería de Bogotá, (iv) tres (3) asistencias técnicas dirigidas a los equipos psicosociales de los Centros de Encuentro de la Oficina Consejería Distrital de Paz, Víctimas y Reconciliación - Participaron en total 50 profesionales de la OCDPVR. (iv)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Se realizaron 19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86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</si>
  <si>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Con el objetivo de Implementar 1 estrategia de asistencia técnica dirigidas a los Sectores de la Administración Distrital y al Sector Privado, para la incorporación del enfoque diferencial en los servicios, programas y estrategias dirigidas a mujeres, en el mes de Agosto se avanza así: 
1.	Se realizan dos espacios de Asistencia Técnica con la participación de 26 profesionales contratistas en dos sectores del Distrito Habitad y Gestión Pública, así: (i) Sector Habitad –  20 personas: 8 profesionales de arquitectura 3 profesionales contratistas de la caja de vivienda popular y 9 personas de la comunidad de Bilbao. (ii) Sector Gestión Pública 6 profesionales (2 contratistas + 4 planta)  funcionarios que hacen parte del equipo de cuidadores de la confianza de la secretaria general; este equipo tiene como prioridad dar pautas de atención a quienes están de cara a la ciudadanía. 
2.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(i)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(ii)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(iii)  Sistematización Caja de herramientas Estrategias de Dirección de Enfoque Diferencial: En el mes de agosto se realizaron las siguientes acciones (i)  Se adelanto segunda revisión los ajustes realizados por parte de la líder del COMPONENTE DE GESTIÓN Y FORTALECIMIENTO DE CAPACIDADES PSICOEMOCIONALES a la metodología Espacio de conexión emocional para mujeres jóvenes – "Tierra de jóvenes”. (ii) Se remitió para segunda revisión los ajustes realizados a la metodología Espacio de conexión emocional para mujeres jóvenes – "Tierra de jóvenes”
3.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(i)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(ii) SERVICIOS DE INTERPRETACIÓN LENGUA DE SEÑAS: En agosto  se realizaron 16 servicios de interpretación de lengua de señas, brindando a poyo a la SdMujer + DED- Equipo Estrategias Enfoque Diferencial - CIOM Puente Aranda - URI ciudad Bolívar – CIOM Fontibón - CIOM Engativá - URI san Cristóbal – Oficina de Comunicaciones y CRAC.</t>
  </si>
  <si>
    <t>En el periodo acumulado de enero a Agosto, se avanzó en la ejecución de actividades para dar cumplimiento a la meta de 1 Asistencia Técnica para la incorporación del enfoque diferencial a los sectores de la Administración Distrital así:
1.	Se realizaron 14 jornadas de Asistencia Técnica para 4 cuatro sectores del Distrito (Hacienda – Movilidad – Gestión Pública – Habitad), en donde participaron 138 profesionales así: 
(i)	HACIENDA: cinco sesiones con el Equipo de comunicaciones de la Lotería de Bogotá 10 contratistas.
(ii)	HACIENDA: Con el sector Hacienda se llevó a cabo un  taller sobre antirracismo, con la participación de 5 contratistas del equipo de comunicaciones de la Lotería de Bogotá.
(iii)	GESTIÓN PÚBLICA:. Una AT con  20 profesionales de equipos de albergues de la Consejería Distrital de Paz, Víctimas y Reconciliación.
(iv)	GESTIÓN PÚBLICA: Una AT con 8 contratistas del equipo psicosocial que atiende población víctimas en albergues de la consejería distrital para la paz, víctimas y la reconciliación.
(v)	GESTIÓN PÚBLICA: tres (3) asistencias técnicas dirigidas a los equipos psicosociales de los Centros de Encuentro de la Oficina Consejería Distrital de Paz, Víctimas y Reconciliación - Participaron en total 50 profesionales de la OCDPVR.
(vi)	GESTIÓN PÚBLICA: Una AT con 6 profesionales (2 contratistas + 4 planta)  funcionarios que hacen parte del equipo de cuidadores de la confianza de la secretaria general; este equipo tiene como prioridad dar pautas de atención a quienes están de cara a la ciudadanía
(vii)	MOVILIDAD: Una AT con 19 contratistas del equipo Territorio de Transmilenio Taller sobre Enfoque poblacional - diferencial: Marco normativo y avances en el Distrito Capital
(viii)	HABITAD: Una AT con 20 personas: 8 profesionales de arquitectura 3 profesionales contratistas de la caja de vivienda popular y 9 personas de la comunidad de Bilbao. 
2.	Se realizaron 23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102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</si>
  <si>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Con el objetivo de Implementar 1 estrategia de asistencia técnica dirigidas a los Sectores de la Administración Distrital y al Sector Privado, para la incorporación del enfoque diferencial en los servicios, programas y estrategias dirigidas a mujeres, en el mes de Septiembre se avanza así: 
1.	Se realizan cuatro espacios de Asistencia Técnica con la participación de profesionales contratistas en cuatro sectores del Distrito así: (i) Sector Salud: se realizó reunión de la mesa interna de salud mental para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(ii)	Sector Hábitat: se hicieron aportes para incorporar el enfoque poblacional-diferencial en los mensajes de señalética que se instalará en el barrio Bilbao de Suba y se apoyó la primera sesión del curso sobre transversalización de enfoques en el trabajo territorial donde se abordó el tema de ciudades seguras incorporando elementos del enfoque poblacional – diferencial (15 profesionales participantes) .  (iii)	Sector Movilidad: se hizo reunión con la Unidad Administrativa Especial de Rehabilitación y Mantenimiento Vial – UMV donde se acordó aportar a la incorporación del enfoque poblacional – diferencial en la estrategia de participación ciudadana, sensibilizar a personal de la entidad en este enfoque y coordinar acciones en la vereda Mochuelo de Ciudad Bolívar. (iv) Sector de Integración Social - Subdirección de Juventud de la Secretaría Distrital de Integración Social. Se realizó una asistencia técnica con la lideresa y los gestores de los grupos étnicos de las Casas de Juventud de la Subdirección de Juventud de la SDIS; dicho espacio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SDIS2.	
2.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(i) Lineamiento para atención diferencial con enfoque étnico palenquero, dirigido a sectores de la Administración Distrital (Kuagro Mona ri Palenge andi Bakata): En Septiembre el capítulo de recomendaciones para el Lineamiento Palenquero , se replanteó, y existe una nueva propuesta que recoge los insumos de espacios realizados por la referente de mujeres palenqueras de la DED. Así mismo, la referente se encuentra construyendo la metodología a implementar con la comunidad para ultimar los capítulos de conceptos e hitos históricos y marco conceptual. (ii) Sistematización, caja herramientas pedagógicas y metodológicas para visibilizar saberes y prácticas culturales de mujeres palenqueras: se organizó el encuentro con la comunidad palenquera en septiembre y otra que fue el encuentro en mención. Se revisaron los avances en las herramientas de los Apartados 1 y 2 evidenciando progreso en la Sistematización de las metodologías de semilleros de empoderamiento dirigidas a mujeres palenqueras y en el Carrete con “SABÍAS QUÉ” sobre la comunidad palenquera, frente a lo que se plantearon compromisos para las lideres de las herramientas restantes en vía de avanza. (iii) Sistematización Caja de herramientas Estrategias de Dirección de Enfoque Diferencial: En el mes de septiembre (i) Se concluyó la revisión y posterior aprobación por parte de asistencia técnica de la Metodología de la Escuela Amarte Versión 2.0 mujeres con discapacidad visual. (ii) Se concluyó la revisión y posterior aprobación por parte de asistencia técnica de la metodología Espacio de conexión emocional para mujeres jóvenes – "Tierra de jóvenes”.
3.	Con el fin de acompañar espacios para la transversalización del enfoque diferencial a demanda de entidades del sector público y privado, el equipo de la DED acompañó El 1er Encuentro Distrital Raizal 2025 “Bitwiin Dih Raizal Comiunitii” fue un espacio de encuentro, diálogo y reconocimiento con la comunidad Raizal residente en Bogotá D.C. Convocado por la Secretaría Distrital de Gobierno, a través de la Dirección de Asuntos Étnicos, el evento tuvo como propósito fortalecer los lazos entre la institucionalidad distrital y la comunidad, en el marco del compromiso por promover y garantizar los derechos individuales y colectivos de los pueblos étnicos en la ciudad. Durante la jornada, la Secretaría Distrital de la Mujer compartió los avances de los productos de la Política Pública Raizal (PPRaizal), construidos de manera concertada entre el sector mujer y la comunidad Raizal, en el marco del CONPES 38.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(i) TALLERES: Se inicio un nuevo grupo  de taller de acercamiento a la lengua de señas y formación en conceptos básicos para la atención a mujeres con discapacidad auditiva dirigido a  15 contratistas abogados estrategia URI (ii)  SERVICIOS DE INTERPRETACIÓN LENGUA DE SEÑAS: En septiembre se realizaron 18 servicios de interpretación de lengua de señas, brindando a poyo a la SdMujer + DED- Equipo Estrategias Enfoque Diferencial - CIOM Puente Aranda - URI ciudad Bolívar – CIOM Fontibón - CIOM Engativá - URI san Cristóbal – Oficina de Comunicaciones, CRAC, DADEP, CIOM Kenedy, casa refugio, CIOM SUBA .</t>
  </si>
  <si>
    <t>En el periodo acumulado de enero a septiembre, se avanzó en la ejecución de actividades para dar cumplimiento a la meta de 1 Asistencia Técnica para la incorporación del enfoque diferencial a los sectores de la Administración Distrital así:
1.	Se realizaron 18  jornadas de Asistencia Técnica para 6 seis sectores del Distrito (Hacienda – Movilidad – Gestión Pública – Habitad – salud – Integración Social), en donde participaron 157 profesionales así: 
•	HACIENDA: cinco sesiones con el Equipo de comunicaciones de la Lotería de Bogotá 10 contratistas.
•	HACIENDA: Con el sector Hacienda se llevó a cabo un taller sobre antirracismo, con la participación de 5 contratistas del equipo de comunicaciones de la Lotería de Bogotá.
•	GESTIÓN PÚBLICA:. Una AT con  20 profesionales de equipos de albergues de la Consejería Distrital de Paz, Víctimas y Reconciliación.
•	GESTIÓN PÚBLICA: Una AT con 8 contratistas del equipo psicosocial que atiende población víctimas en albergues de la consejería distrital para la paz, víctimas y la reconciliación.
•	GESTIÓN PÚBLICA: tres (3) asistencias técnicas dirigidas a los equipos psicosociales de los Centros de Encuentro de la Oficina Consejería Distrital de Paz, Víctimas y Reconciliación - Participaron en total 50 profesionales de la OCDPVR.
•	GESTIÓN PÚBLICA: Una AT con 6 profesionales (2 contratistas + 4 planta) funcionarios que hacen parte del equipo de cuidadores de la confianza de la secretaria general; este equipo tiene como prioridad dar pautas de atención a quienes están de cara a la ciudadanía
•	MOVILIDAD: Una AT con 19 contratistas del equipo Territorio de Transmilenio Taller sobre Enfoque poblacional - diferencial: Marco normativo y avances en el Distrito Capital
•	MOVILIDAD: se hizo reunión con la Unidad Administrativa Especial de Rehabilitación y Mantenimiento Vial – UMV donde se acordó aportar a la incorporación del enfoque poblacional – diferencial en la estrategia de participación ciudadana
•	HABITAT: Una AT con 20 personas: 8 profesionales de arquitectura 3 profesionales contratistas de la caja de vivienda popular y 9 personas de la comunidad de Bilbao. 
•	HABITAT: se abordó el tema de ciudades seguras incorporando elementos del enfoque poblacional – diferencial (15 profesionales participantes) .  
•	SALUD mesa interna de salud mental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	INTEGRACIÓN SOCIAL - Subdirección de Juventud de la Secretaría Distrital de Integración Social. lideresa y los gestores de los grupos étnicos de las Casas de Juventud de la Subdirección de Juventud de la SDIS;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SDIS2.
2.	Se realizaron 24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120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seis (6)  grupos para el taller de acercamiento a la lengua de señas y formación en conceptos básicos para la atención a mujeres con discapacidad auditiva con la participación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Lineamiento para atención diferencial con enfoque étnico palenquero, dirigido a sectores de la Administración Distrital (Kuagro Mona ri Palenge andi Bakata): Logros: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</si>
  <si>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Con el objetivo de Implementar 1 estrategia de asistencia técnica dirigidas a los Sectores de la Administración Distrital y al Sector Privado, para la incorporación del enfoque diferencial en los servicios, programas y estrategias dirigidas a mujeres, en el mes de octubre se avanza así: 
1.	Se realizan cuatro espacios de Asistencia Técnica con la participación de profesionales contratistas en cuatro sectores del Distrito así: (i) Sector Hábitat: se abordó el derecho a la cultura libre de sexismo, la comunicación y el lenguaje incluyente, con la participación de 16 personas integrantes de los equipos territoriales de la Caja de Vivienda Popular. (ii) Sector de Integración Social - asistencia técnica al equipo de profesionales de la Estrategia Intercultural Étnica de la Subdirección de Vejez de la SDIS, barreras de acceso que pueden vivir personas de pueblos indígenas víctimas del conflicto armado en los servicios que se presentan desde las entidades del Distrito y brindar recomendaciones de atención digna a mujeres víctimas del conflicto armado de estos grupos étnicos. Con la participación de 7 contratistas.
2. Con el objetivo de Sistematizar y organizar una caja de herramientas de las estrategias de la Dirección de Enfoque Diferencial, que aporten a la incorporación del enfoque diferencial en los sectores de la Administración Distrital y el sector privado, en el mes de octubre se avanza así: (i) Lineamiento para atención diferencial con enfoque étnico palenquero, dirigido a sectores de la Administración Distrital (Kuagro Mona ri Palenge andi Bakata): se avanza en una metodología que permita recopilar los conceptos que quieren construir desde la misma comunidad, respetando sus saberes, conocimientos y formas de nombrarse, lo cual permite respetar la concertación constante con la comunidad en la construcción del lineamiento. De otro lado, respecto al capítulo de recomendaciones, se acogieron aquellas que han sido elaboradas a partir de espacios de asistencia técnica y documentos elaborados por la DED,  las recomendaciones se encuentran en revisión y ajuste (ii) Sistematización, caja herramientas pedagógicas y metodológicas para visibilizar saberes y prácticas culturales de mujeres palenqueras: se avanzó en los Podcast de expresiones artísticas y gastronomía, otra en la que se revisaron las metodologías de semilleros de empoderamiento dirigidos a mujeres palenqueras y socializar los avances de las herramientas de los apartados 1, 2 y 4 que irán en la caja de herramientas., se elaboró texto introductorio a estas metodologías Y envío correo al Politécnico Grancolombiano quienes diagramarán esta herramienta. Se tiene la versión final del carrete con "SABÍAS QUÉ" sobre la comunidad palenquera, el cual fue socializado a la comunidad quien emitió observaciones al mismo. De igual modo, se realizó búsqueda de cantos, juegos, poemas y demás para incluir en la cartilla digital sobre la mujer palenquera encontrando 2 cartillas de esta comunidad, la cual se revisó y se programó jornada en noviembre con el equipo de la DED para trabajar los contenidos de esta. (iii) Sistematización Caja de herramientas Estrategias de Dirección de Enfoque Diferencial: se realizó la caracterización de la Guía Pedagógica EDUCACIÓN MENSTRUAL PARA EL AUTOCUIDADO Y EL AUTOCONOCIMIENTO – EMAA,.
3.	Con el fin de acompañar espacios para la transversalización del enfoque diferencial a demanda de entidades del sector público y privado, el equipo de la DED ha realizado 6 espacios de transversalización con diferentes sectores y entidades así: (i) 38 estudiantes del Colegio Gimnasio Juan de la Cruz Varela localidad de Usme. enfoque diferencial- Diversidad Cultural (ii) CID Santafé, Temas: Interseccionalidad, Enfoques de: Género, Diferencial, Identidades, Derechos Humanos, Discapacidad, Territorial y Poblacional, Tips en la atención a población en sus diversidades.  Participaron 23 personas, Contratistas de la SDMujer de la Dirección de Gestión del Conocimiento/Equipo de centros de inclusión digital (iii) 35 profesionales del equipo. ICFES/ Oficina Asesora de Planeación, Secretaria General y Unidad de Atención al Ciudadano.  Temas: Interseccionalidad, Enfoques de: Género, Diferencial, Identidades, Derechos Humanos, Discapacidad, Territorial y Poblacional, Tips en la atención a población en sus diversidades. (iv) CIOM Santa Fe – Salón Norma Barrera Medina , con 24 participantes del Equipo de Transformaciones Culturales – Subsecretaría de Cuidado y Políticas de Igualdad. Temas: Interseccionalidad, Enfoques de: Género, Diferencial, Identidades, Derechos Humanos, Discapacidad, Territorial y Poblacional, Tips en la atención a población en sus diversidades. (v) 10 profesionales del Instituto Distrital de Turismo. Temas: Interseccionalidad, Enfoques de: Género, Diferencial, Identidades, Derechos Humanos, Discapacidad, Territorial y Poblacional, Tips en la atención a población en sus diversidades. (vi) 13 participantes funcionarios y funcionarias del IDT de las oficinas de control interno, planeación, gestión del conocimiento y corporativa. Subdirección de planeación del IDT. Transversalización del enfoque de género y diferencial.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octubre:  (i) TALLERES: Se dio por terminado el ultimo taller de acercamiento a la lengua de señas y formación en conceptos básicos para la atención a mujeres con discapacidad auditiva dirigido a  15 contratistas abogados estrategia URI (ii) SERVICIOS DE INTERPRETACIÓN LENGUA DE SEÑAS: En octubre se realizaron 18 servicios de interpretación de lengua de señas, brindando a poyo a la SdMujer + DED- Equipo Estrategias Enfoque Diferencial -– Oficina de Comunicaciones, , CIOM SUBA .</t>
  </si>
  <si>
    <t>En el periodo acumulado de enero a octubre, se avanzó en la ejecución de actividades para dar cumplimiento a la meta de 1 Asistencia Técnica para la incorporación del enfoque diferencial a los sectores de la Administración Distrital así: 1. Se realizaron 18  jornadas de Asistencia Técnica para 6 seis sectores del Distrito (Hacienda – Movilidad – Gestión Pública – Hábitat – Integración Social), en donde participaron 119 profesionales así: SECTOR HACIENDA Se han realizado 6 AT con la participación de 6 profesionales así: (i, ii, iii) 6 profesionales del equipo de comunicaciones de la Lotería de Bogotá participan de 3 Jornadas de recomendaciones acerca de cómo representar y visibilizar adecuadamente a las mujeres en sus diferencias y diversidad en los medios de comunicación de las entidades. (iv) 5 profesionales del equipo de comunicaciones de la Lotería de Bogotá, asiste al Panel con referentes de mujeres palenqueras, raizales y jóvenes: ¿Quiénes son las mujeres del grupo poblacional?, recomendaciones para visibilizar a las mujeres de este grupo poblacional en la comunicación y socialización de cómo quieren ser representadas (v) 5 profesionales del equipo de comunicaciones de la Lotería de Bogotá, asisten al panel con referentes de mujeres migrantes y refugiadas, mujeres que realizan ASP y mujeres gitanas: ¿Quiénes son las mujeres del grupo poblacional?, recomendaciones para visibilizar a las mujeres de este grupo poblacional en la comunicación y socialización de cómo quieren ser representadas (vi) 5 profesionales del equipo de comunicaciones de la Lotería de Bogotá asiste al Taller sobre antirracismo en la comunicación.  SECTOR GESTIÓN PÚBLICA: Se han realizado 6 AT con la participación de 32 profesionales, así: (i,ii,iii;iv) 18 profesionales de equipos psicosociales de los Centros de Encuentro de la Oficina Consejería Distrital de Paz, Víctimas y Reconciliación -OCDPVR  y 20 profesionales de equipos de albergues de la Consejería Distrital de Paz, Víctimas y Reconciliación, participan en las cuatro sesiones:  Huellas del Conflicto Armado: Mujeres indígenas y sus afectaciones, (v y vi) 8 profesionales contratistas de los equipos psicosociales de albergues que atienden población víctima del conflicto armado; puntualmente, de la Oficina Consejería Distrital de Paz, Víctimas y Reconciliación – OCDPVR y 6 profesionales del equipo de equipo de cuidadores de la confianza de la Secretaría General; este equipo tiene como prioridad dar pautas de atención a quienes están de cara a la ciudadanía, participan en dos sesiones de recomendaciones para la atención a mujeres indígenas víctimas del conflicto armado, el cual tuvo como objetivo reconocer quiénes son los pueblos indígenas que habitan en Bogotá, reflexionar colectivamente sobre las barreras de acceso institucional que enfrentan las mujeres indígenas víctimas del conflicto armado. SECTOR MOVILIDAD 19 contratistas del equipo territorial de Transmilenio Taller sobre Enfoque poblacional - diferencial: Marco normativo y avances en el Distrito Capital, taller sobre enfoque poblacional – diferencial con el equipo territorial de la estrategia de género. SECTOR HABITAT Se realizan 3 AT con la participación de 51 personas, así: (i) 3 personas de la Caja de Vivienda Popular; 2 personas de la comunidad del barrio Bilbao; 7 estudiantes de arquitectura y 8 profesionales en arquitectura del Colectivo de Estudiantes de la Sociedad Colombiana de Arquitectos, participan del Taller: Recomendaciones para la incorporación de los enfoques de género y población - diferencial en la señalética - Suba Bilbao. taller de arquitectura social liderado por la Caja de Vivienda Popular - CPV donde se hicieron aportes sobre señalética con enfoque poblacional – diferencial a los equipos de diseño de la señalética que se instalará en el barrio Bilbao de Suba y se hizo entrega de documentos con recomendaciones. (ii) 15 profesionales de los equipos territoriales de la Caja de Vivienda Popular, asisten a la primera sesión curso de Transversalización de enfoques para el trabajo territorial: tema Ciudades seguras, donde se abordó el tema de ciudades seguras incorporando elementos del enfoque poblacional – diferencial.	(iii) 16 personas integrantes de los equipos territoriales de la Caja de Vivienda Popular asisten a la Tercera sesión curso de Transversalización de enfoques para el trabajo territorial: tema Lenguaje incluyente, comunicación no sexista y libre de discriminaciones. SECTOR DE INTEGRACIÓN SOCIAL: Se realizan 2 AT con la participación de 11 profesionales, así: (i) una lideresa y 3 gestores de los grupos étnicos de las Casas de Juventud de la Subdirección de Juventud de la SDIS. Recomendaciones para la atención a mujeres indígenas víctimas del conflicto armado, el cual tuvo como objetivo reconocer quiénes son los pueblos indígenas que habitan en Bogotá,. (ii) 7 profesionales de la Estrategia Intercultural Étnica de la Subdirección de Vejez de la Secretaría Distrital de Integración Social -SDIS; dicho equipo está en el nivel central pero tienen a su cargo equipos de profesionales en territorio que atienden población vulnerable. Recomendaciones para la atención a mujeres indígenas víctimas del conflicto armado,.
2. Se realizaron 29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139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han finalizado seis (6)  grupos para el taller de acercamiento a la lengua de señas y formación en conceptos básicos para la atención a mujeres con discapacidad auditiva con la certificación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t>
  </si>
  <si>
    <t>Con el objetivo de Implementar 1 estrategia de asistencia técnica dirigidas a los Sectores de la Administración Distrital y al Sector Privado, para la incorporación del enfoque diferencial en los servicios, programas y estrategias dirigidas a mujeres, en el mes de noviembre se avanza así: 
1.	Con el objetivo de avanzar en Realizar Asistencia Técnica para la incorporación del enfoque diferencial a los sectores de la Administración Distrital, en el mes de noviembre se realizan dos espacios de Asistencia Técnica: (i) Sector Hábitat - Caja de Vivienda: Cuarta sesión curso de Transversalización de enfoques para el trabajo territorial: tema derecho a una vida libre de violencias - Popular con la participación de 6 personas integrantes de los equipos territoriales de la Caja de Vivienda Popular y 5 personas de la Alcaldía Local de Suba (ii) Sector Movilidad – Transmilenio: Panel sobre atención diferencial a mujeres migrantes y refugiadas; mujeres víctimas del conflicto y mujeres indígenas  con la participación de 22 personas de la Dirección Técnica de Seguridad de Transmilenio (equipo territorial y grupo de enfoque diferencial)
2.	Con el objetivo de Sistematizar y organizar una caja de herramientas de las estrategias de la Dirección de Enfoque Diferencial, que aporten a la incorporación del enfoque diferencial en los sectores de la Administración Distrital y el sector privado, en el mes de noviembre se avanza así: (i) Lineamiento para atención diferencial con enfoque étnico palenquero, dirigido a sectores de la Administración Distrital (Kuagro Mona ri Palenge andi Bakata): En el mes de noviembre se avanzó en tener el capítulo de recomendaciones con los ajustes incorporados por parte de la referente palenquera; así mismo, se construyó la metodología para la construcción de 9 conceptos con la comunidad palenquera, dicha metodología es participativa y recoge las definiciones desde los saberes de la comunidad. (ii) Sistematización, caja herramientas pedagógicas y metodológicas para visibilizar saberes y prácticas culturales de mujeres palenqueras: se consolidaron ideas para la construcción de la cartilla digital que busca resaltar a las mujeres palenqueras. Asimismo, la líder del Podcast del semillero Somalá del Politécnico Grancolombiano envió los bocetos de las escaletas de los 2 primeros capítulos que corresponde a las categorías de Expresiones artísticas y Gastronomía propuestas para el podcast asociado a saberes y prácticas de las mujeres palenqueras. Se finalizó la herramienta Carrete con “SABÍAS QUÉ” acerca de la comunidad palenquera. (iii) Sistematización Caja de herramientas Estrategias de Dirección de Enfoque Diferencial: se realizó la caracterización de la Guía Pedagógica Escuela AMARTE Segunda versión - Mujeres con discapacidad visual.
3.	En noviembre con el fin de acompañar espacios para la transversalización del enfoque diferencial a demanda de entidades del sector público y privado, el equipo de la DED ha realizado 2 espacios de transversalización con diferentes sectores y entidades así: (i) Transversalización del enfoque de género y diferencial con la participación de 7 Estudiantes Universidad Distrital Francisco José de Caldas (ii) Se realizó un espacio de sensibilización con 8 profesionales en el Fondo de Cultura económica, para abordar el tema de la cultura de la Lengua de Señas Colombiana (LSC) y las dificultades que enfrentan las personas sordas, especialmente las mujeres, al momento de acercarse a los servicios de las entidades.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noviembre se realizaron  10 SERVICIOS DE INTERPRETACIÓN LENGUA DE SEÑAS, brindando a poyo a la SdMujer + DED- Equipo Estrategias Enfoque Diferencial -– Oficina de Comunicaciones, , CIOM Engativá y la Dirección de derechos y diseño de política.</t>
  </si>
  <si>
    <t>En el periodo acumulado de enero a noviembre, se avanzó en la ejecución de actividades para dar cumplimiento a la meta de 1 Asistencia Técnica para la incorporación del enfoque diferencial a los sectores de la Administración Distrital así: 1. Se realizaron 21  jornadas de Asistencia Técnica para 6 seis sectores del Distrito (Hacienda – Movilidad – Gestión Pública – Hábitat – Integración Social-salud), en donde participaron 204 profesionales. 
2. Se realizaron 31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149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han finalizado seis (6)  grupos para el taller de acercamiento a la lengua de señas y formación en conceptos básicos para la atención a mujeres con discapacidad auditiva con la certificación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t>
  </si>
  <si>
    <t>Con el objetivo de Implementar 1 estrategia de asistencia técnica dirigidas a los Sectores de la Administración Distrital y al Sector Privado, para la incorporación del enfoque diferencial en los servicios, programas y estrategias dirigidas a mujeres, para el periodo de enero a diciembre de 2025, la Dirección de Enfoque Diferencial desarrollo de forma permanente el plan de trabajo planeado para responder a la demanda de los diferentes sectores y del sector privado, desarrollando espacios de asistencia técnica, transversalización del enfoque, terminación de cursos de señas y prestación del servicio de lengua de señas, de estas acciones se destacan los siguientes logros para el mes de diciembre: 
1.	Con el objetivo de avanzar en Realizar Asistencia Técnica para la incorporación del enfoque diferencial a los sectores de la Administración Distrital, durante el año 2025 se mantuvo de manera permanente la oferta para la realización de espacios de Asistencia Técnica en Enfoque Diferencial, para los diferentes sectores del Distrito, atendiendo el 100% de las solicitudes recibidas y logrando en Diciembre:  realización del segundo y tercer panel del proceso de sensibilización en reconocimiento de las mujeres en sus diferencias y diversidad y recomendaciones para su atención, dirigido al equipo territorial de Transmilenio, donde se abordaron las situaciones que afectan de manera particular a las mujeres negras – afrocolombianas, palenqueras, raizales, a las niñas, adolescentes y jóvenes, a las mujeres mayores y a las mujeres campesinas y rurales, en el espacio y transporte público. 
2.	Con el objetivo de Sistematizar y organizar una caja de herramientas de las estrategias de la Dirección de Enfoque Diferencial, que aporten a la incorporación del enfoque diferencial en los sectores de la Administración Distrital y el sector privado, durante la vigencia 2025, se lograron los siguientes resultados: (i) Lineamiento para atención diferencial con enfoque étnico palenquero, dirigido a sectores de la Administración Distrital (Kuagro Mona ri Palenge andi Bakata): En el mes de diciembre, se incluyó en el capítulo de recomendaciones algunos aspectos de un brief trabajado para otra herramienta; así mismo, se construyó una metodología borrador para luego trabajar los hitos históricos con la comunidad y se envió correo a equipo de apoyo con la metodología. (ii)  Sistematización, caja herramientas pedagógicas y metodológicas para visibilizar saberes y prácticas culturales de mujeres palenqueras: En el mes de diciembre, la referenta de mujeres palenqueras de la DED realizó la revisión de los bocetos de las escaletas de los 2 primeros capítulos que corresponde a las categorías de Expresiones artísticas y Gastronomía propuestas para el podcast asociado a saberes y prácticas de las mujeres palenqueras, los cuales se enviaron a la comunidad palenquera, así como se retornaron a la líder del Podcast del semillero Somalá del Politécnico Grancolombiano para los respectivos ajustes y consideraciones. Se avanzó en la compilación del contenido para la cartilla digital que busca resaltar a las mujeres palenqueras y se envío el documento a la comunidad. Se envió a la comunidad la herramienta: Carrete con “SABÍAS QUÉ” acerca de la comunidad palenquera.(iii) Sistematización Caja de herramientas Estrategias de Dirección de Enfoque Diferencial: En el mes de diciembre se realizó la caracterización de la guía pedagógica Guía Metodológica: Taller de Lengua de Señas Colombiana para las servidoras(es), funcionarias(os) y contratistas de la Secretaría Distrital de la Mujer – SDM.
3.	En diciembre con el fin de acompañar espacios para la transversalización del enfoque diferencial a demanda de entidades del sector público y privado, el equipo de la DED ha realizado un espacio de transversalización con diferentes sectores y entidades así: (i) sensibilización de Acercamiento a la Lengua de Señas Colombiana, con el grupo contratistas del hospital de Bosa. Con la participación de 57 trabajadores del Hospital.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diciembre se realizaron  7 SERVICIOS DE INTERPRETACIÓN LENGUA DE SEÑAS, brindando a poyo a la SdMujer + DED- Equipo Estrategias Enfoque Diferencial -– Oficina de Comunicaciones, , CIOM Cuidad Bolívar, Engativa y Kanedy y el Hospital de Bosa.</t>
  </si>
  <si>
    <t>Con el objetivo de Implementar 1 estrategia de asistencia técnica dirigidas a los Sectores de la Administración Distrital y al Sector Privado, para la incorporación del enfoque diferencial en los servicios, programas y estrategias dirigidas a mujeres, para el periodo de enero a diciembre de 2025, la Dirección de Enfoque Diferencial desarrollo de forma permanente el plan de trabajo planeado para responder a la demanda de los diferentes sectores y del sector privado, desarrollando espacios de asistencia técnica, transversalización del enfoque, terminación de cursos de señas y prestación del servicio de lengua de señas. De estas acciones se destacan los siguientes logros: 
1.	Durante 2025: En el periodo acumulado de enero a diciembre, se realizaron 22 actividades de sensibilización, capacitación, información, paneles o talleres en el marco de la asistencia técnica con cinco (5) sectores de la Administración Distrital, así: (i) En el primer semestre de 2025 se trabajó con los sectores de Hacienda (Lotería de Bogotá) y Gestión Pública (Oficina Consejería Distrital de Paz, Víctimas y Reconciliación y Secretaría General).(ii) En el segundo semestre de 2025 con los sectores de Hábitat (Caja de Vivienda Popular), Movilidad (Transmilenio) e Integración Social (Secretaría Distrital de Integración Social). En estas actividades participaron en total 159 personas. 
2.	En el marco de la asistencia técnica también se realizaron siete (7) actividades de elaboración o revisión de documentos, diseño de metodologías y participación en instancias de articulación interinstitucional, con dos sectores, así: (i) En el primer semestre de 2025 se trabajó con el sector Educación (Secretaría de Educación del Distrito). (ii) En el segundo semestre se trabajó con el sector Salud (Secretaría Distrital de Salud)
3.	lineamiento para la atención diferencial con enfoque étnico palenquero, dirigido a los sectores de la Administración Distrital, construido en concertación con Kuagro Mona ri Palenge andi Bakata: (i) Formulado y avalado por la Asociación Kuagro y la SDMujer el marco normativo internacional, nacional y distrital y los conceptos clave del Lineamiento de atención diferencial palenquero (ii) Capítulo de conceptos clave importantes para las mujeres palenqueras, se encuentra en elaboración y está pendiente el aval por parte de la Asociación Kuagro (iii) Construcción que está en proceso, de la línea de hitos históricos de la comunidad palenquera en Bogotá y las orientaciones para la atención diferencial con enfoque étnico palenquero, dirigido a los sectores de la Administración Distrital. (iv) Respecto al capítulo de recomendaciones, se acogieron aquellas que han sido elaboradas a partir de espacios de asistencia técnica y documentos elaborados por la DED, tales recomendaciones se encuentran en revisión y ajuste por parte de la referente de mujeres palenqueras. 
4.	Una caja de herramientas pedagógicas y metodológicas para visibilizar los saberes y prácticas culturales de las mujeres palenqueras que contribuya al reconocimiento y garantía de sus derechos en el Distrito Capital, sistematizada: (i) Construcción, consolidación y aprobación de la propuesta metodológica para la sistematización y preparación de una caja de herramientas para visibilizar saberes y prácticas culturales de las mujeres palenqueras, en concertación con la instancia de participación del pueblo palenquero. (ii) Definición de un cronograma para la construcción participativa de la comunidad palenquera, en la elaboración de las herramientas a incluir en la caja. (iii) Se consolidó la sistematización de 5 metodologías dirigidas a mujeres palenqueras, de las cuales 4 fueron semilleros de empoderamiento y 1 espacio respiro que fueron enviadas por la líder del componente de Empoderamiento a niñas, adolescentes y mujeres jóvenes, y del componente de Gestión y fortalecimiento de capacidades psicoemocionales, respectivamente, las cuales se presentaron a la comunidad. (iv) Se concretó la propuesta de las herramientas a incluir en la caja de herramientas para visibilizar saberes y prácticas culturales de las mujeres palenqueras que se estructuró en 4 apartados: 1) Sistematización de las metodologías dirigidas a mujeres palenqueras trabajadas en la Dirección de Enfoque Diferencial, 2) ¿Quién es la mujer palanquera? Ma muje Ri Palenge, 3) Raíces que Caminan: Arraigo, identidad, liderazgo y empoderamiento con mujeres palenqueras en Bogotá y 4) Palenque Prácticas y saberes que se preservan, propuesta que se socializó a la comunidad palenquera el 26 de junio, la cual se ajustó para alcanzar su validación.	(v) Se elaboró la herramienta Carrete con “SABÍAS QUÉ” acerca de la comunidad palenquera.(vi) Se logró los bocetos de las escaletas de los 2 primeros capítulos del Podcast asociado a saberes y prácticas de las mujeres palenqueras, que corresponden a las categorías de Expresiones artísticas y Gastronomía, los cuales se encuentran en revisión de la referenta palenquera. Se avanzó en la estructura del contenido de la cartilla digital que busca resaltar a las mujeres palenqueras. 
5.	Se realizaron 32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6.	Se prestaron 156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7.	En el periodo acumulado han finalizado seis (6)  grupos para el taller de acercamiento a la lengua de señas y formación en conceptos básicos para la atención a mujeres con discapacidad auditiva con la certificación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t>
  </si>
  <si>
    <t xml:space="preserve">2025-7. 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</si>
  <si>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</si>
  <si>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2025-9. Acompañar espacios y actividades para la transversalización del enfoque diferencial  a demanda de entidades del  sector público y privado. </t>
  </si>
  <si>
    <t xml:space="preserve">2025-10.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t>
  </si>
  <si>
    <t xml:space="preserve">Esta tarea no esta programada para este mes </t>
  </si>
  <si>
    <t>Se adelanta el proceso contractual para el equipo técnico que realizará los documentos técnicos y guías para la Caja de Herramientas de la DED  y se realiza proyección de cronogramas, metas y objetivos para el trabajo a adelantar durante el 2025.</t>
  </si>
  <si>
    <t>Se adelanta el proceso contractual para el equipo de profesionales  que realizará las actividades para la transversalización del enfoque diferencial  y se realiza proyección de cronogramas, metas y objetivos para el trabajo a adelantar durante el 2025.</t>
  </si>
  <si>
    <t>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El 31 de enero se realizó una primera reunión para contextualizar las necesidades urgentes de la estrategia. Durante el encuentro, se identificó la necesidad de programar una reunión adicional para la próxima semana, con el fin de abordar temas relacionados con las políticas públicas, el reporte y el plan de acción para el año 2025.</t>
  </si>
  <si>
    <t>https://secretariadistritald-my.sharepoint.com/:f:/g/personal/kforero_sdmujer_gov_co/EnTuEg0Ug3pFl1WzrEPa2J0Bk2YmT4mHhUAllNBXv2ROUQ?e=fFKszV</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</si>
  <si>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así: (i) Se realizaron dos reuniones con las profesionales de la DED para definir coordinación y equipos de trabajo de las tareas de transversalización y se realizó reunión con el equipo de la Dirección de Derechos y Diseño de Política para identificar los sectores de la Administración Distrital a los que se les brindará la asistencia técnica para la transversalización del enfoque diferencial, en el 2025. (ii) se ha desarrollado una reunión con profesionales de la DED para construir colectivamente la propuesta preliminar de asistencia técnica - AT que se realizará a 2 sectores de la Administración Distrital para la incorporación del enfoque diferencial en atención a mujeres indígenas víctimas del conflicto armado. La propuesta preliminar contiene: Objetivos y justificación, posibles sectores de la Administración Distrital con los cuales se va a realizar la AT en el año, los temas que se pueden implementar en los sectores y cronograma tentativo (iii)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t>
  </si>
  <si>
    <r>
      <rPr>
        <sz val="11"/>
        <color theme="1"/>
        <rFont val="Arial"/>
        <family val="2"/>
      </rPr>
      <t>En el periodo de febrero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(ii)	Para el periodo de febrero se han realizado 2 reuniones: una con la líder de la meta 3, y otra con la referente de mujeres palenqueras y el equipo de profesionales que apoyan esta tarea; con el fin de construir la propuesta preliminar para la sistematización y preparación de una caja de herramientas para visibilizar saberes y prácticas culturales de las mujeres palenqueras, esta propuesta contiene: justificación, objetivo, el paso a paso y el cronograma, el cual será socializado a la comunidad palenquera. Asimismo, mediante correo a las líderes de los componentes de la DED se solicitó enviaran las metodologías que han trabajado con mujeres palenqueras.
(iii)	Se realizaron reuniones con profesionales de la DED para definir los roles y coordinación de las diferentes tareas relacionadas con la transversalización del enfoque diferencial. Se elaboró propuesta preliminar para avanzar en la caja de herramientas y se elaboró propuesta preliminar que contiene las fases y cronograma para avanzar en la construcción de la caja de herramientas de las estrategias de la Dirección de Enfoque Diferencial.</t>
    </r>
    <r>
      <rPr>
        <sz val="11"/>
        <color theme="6" tint="-0.249977111117893"/>
        <rFont val="Arial"/>
        <family val="2"/>
      </rPr>
      <t xml:space="preserve"> </t>
    </r>
  </si>
  <si>
    <t>1. Se llevó a cabo una reunión con el objetivo de identificar las acciones que la líder del componente implementará para cumplir con las actividades programadas. En esta reunión se socializaron dichas acciones, haciendo énfasis en la meta de realizar 24 actividades de transversalización alineadas con los indicadores poblacionales.
2.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3. Se realizó una reunión con el equipo de la estrategia "Casa de Todas" con el propósito de acordar una ruta de trabajo que facilite la transversalización del enfoque diferencial (ASP) en los diferentes sectores del Distrito.
4. Se sostuvo una conversación con el equipo de Territorialización de la Secretaría de Integración Social, Subdirección LGBTI, con el fin de concretar la transferencia de conocimiento para el equipo.
5. Se llevó a cabo una reunión para dar cumplimiento a la ejecución y seguimiento de los procesos del componente, en la cual se identificaron posibles acciones que permitan la realización de las actividades de transversalización.
6. En la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t>
  </si>
  <si>
    <t>Se continuo con el proceso contractual de dos interpretes de legua de señas colombiana quienes tienen a su cargo el cumplimiento de las obligaciones relacionadas con la interpretación y el apoyo a las mujeres con discapacidad auditiva.</t>
  </si>
  <si>
    <t>En marzo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t>
  </si>
  <si>
    <t>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la primera reunión se efectuó el 19 de marzo con el propósito de socializar la propuesta preliminar para la sistematización y organización de la caja de herramientas de las estrategias de la DED con el equipo que lidera la actividad y la segunda reunión se ejecutó el 27 de marzo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t>
  </si>
  <si>
    <t>Se llevaron a cabo tres espacios en los que se evidenció la transversalización del enfoque diferencial. Primero, se socializó la estrategia de cuidado menstrual, se realizó un conversatorio sobre este tema,  en el mismo espacio se se firmó el Sello en Igualdad, con el cual la Personería de Bogotá se sumó a esta apuesta por las mujeres.
Desde la estrategia Casa de Todas, se llevó a cabo una transferencia de conocimiento con enfoque en la atención a mujeres que realizan actividades sexuales pagadas (ASP), dirigida uno, al equipo de la DED y dos, a la Secretaría de Integración Social. El objetivo fue realizar un taller de transferencia y sensibilización sobre la estrategia Casa de Todas, las actividades sexuales pagadas y las mujeres que las ejercen, con el fin de comprender las dinámicas de esta población y ofrecer lineamientos adecuados para su atención.</t>
  </si>
  <si>
    <t xml:space="preserve">Para el mes de marzo, se prestaron servicios de interpretación en lengua de señas, tanto virtuales como presenciales, en atención psicosocial y sociojurídica a mujeres sordas de las localidades de Los Mártires y Kennedy, así como en la elección del representante de discapacidad auditiva en Fontibón.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De estos once, 8 servicios fueron virtuales y 3 presenciales.  Frente a los cursos de introducción a la lengua de señas, se avanzó en la estructura metodológica de los talleres propuestos. En este proceso, se definieron los sectores del distrito a los que estarán dirigidos los cuatro cursos de lenguaje de señas, así como sus objetivos. Estos cursos estarán orientados al servicio y la atención de personas sordas, brindando a los y las  funcionarias del distrito herramientas básicas para comunicarse en el ámbito de atención al cliente. El propósito es que las personas sordas, especialmente las mujeres, que acudan a la entidad puedan conocer las rutas de atención y los servicios disponibles. </t>
  </si>
  <si>
    <t>https://secretariadistritald-my.sharepoint.com/:f:/g/personal/kforero_sdmujer_gov_co/EokKVjH_DuNOsSUYg9GGhwwBxKxjKoTHZB2lR84R6l8vww?e=5WDGbI</t>
  </si>
  <si>
    <t>https://secretariadistritald-my.sharepoint.com/:f:/g/personal/kforero_sdmujer_gov_co/Eo5d0eURIO5Blp6q3Sk94FMBJhVkXkLAhkVX7ATqNyDZaA?e=6nb5PI</t>
  </si>
  <si>
    <t>https://secretariadistritald-my.sharepoint.com/:f:/g/personal/kforero_sdmujer_gov_co/Epsd821vrOpBhA4-yV1va8gBX_JmiB11OCk6CgZ-UN41bQ?e=05XHSN</t>
  </si>
  <si>
    <t>https://secretariadistritald-my.sharepoint.com/:f:/g/personal/kforero_sdmujer_gov_co/EqXWgInmmspMsT5MFRfV9WYBfQM62VxxnHrTdG7m3PmKnQ?e=FlRuNv</t>
  </si>
  <si>
    <t xml:space="preserve">En el mes de abril se avanzó en la realización de Asistencia Técnica para la incorporación del enfoque diferencial a los sectores de la Administración Distrital así: •	Se realizaron 3 tres jornadas A.T.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AT1. Participaron 6 contratistas, enfoques de la Política Publica de Mujeres y Equidad de Género, derecho a una cultura libre de sexismo, reconocimiento de las mujeres en sus diferencias y diversidad, recomendaciones a tener en cuenta para la incorporación de los enfoques de derechos de las mujeres, género y diferencial en la comunicación interna y externa de la Lotería de Bogotá. AT2. Participaron 4 contratistas Panel con referentes de mujeres lesbianas y bisexuales  y mujeres víctimas del conflicto armado: ¿Quiénes son las mujeres del grupo poblacional?, recomendaciones para visibilizar a las mujeres de este grupo poblacional en la comunicación y socialización de cómo quieren ser representadas y ejercicio práctico. AT3. Participaron 5 contratistas Panel con referentes de mujeres campesinas y rurales, mujeres indígenas y mujeres con discapacidad: ¿Quiénes son las mujeres del grupo poblacional?, recomendaciones para visibilizar a las mujeres de este grupo poblacional en la comunicación y socialización de cómo quieren ser representadas y ejercicio práctico.
•	En el mes de abril se realizaron tres (3) reuniones acerca de: (i) Una reunión para revisar el avance en la construcción de las metodologías para la asistencia técnica para la incorporación del enfoque diferencial a 2 sectores de la Administración Distrital; (ii) una reunión para definir la versión final de las cuatro (4) metodologías que serán implementadas en el marco de la asistencia técnica (metodologías elaboradas con los siguientes temas: Identificación de prácticas revictimizantes e imaginarios estigmatizantes para la atención plena que garantice los derechos de las mujeres; Dinámicas del conflicto armado y afectaciones en mujeres indígenas; Barreras comunicativas y; Normatividad sobre Víctimas del conflicto armado) así como revisión de la presentación para la reunión que se tuvo con el sector de Gestión Pública y (iii) una reunión  con el sector de Gestión Pública para socializar la propuesta de asistencia técnica  para la incorporación del enfoque diferencial y llegar a acuerdos que permitan iniciar la asistencia en el mes de mayo. 
•	Reunión con el referente del sector educación de la DDYDP, un profesional de la Oficina de Convivencia Escolar de la SED y la docente que lidera el Semillero Muntú del Colegio Van Uden para revisar estrategia de articulación y proponer la creación de una metodología que integre el enfoque antirracista y de género en este semillero, incorporando perspectivas interseccionales, en la que se concretó encuentro el 7 de mayo en este colegio para articular la propuesta.
•	 Se asistió a la reunión de la Mesa Acuerdo 909 de la SED en la que se abordó el aporte del enfoque antiracista en el Semillero Muntú y a otros semilleros del distrito.  </t>
  </si>
  <si>
    <t>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en lo siguiente: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Reunión en la que se organizó la metodología y los contenidos para el encuentro con la comunidad palenquera del 8 de mayo, en el que se busca definir las herramientas que se incluirán en la caja de herramientas, así como el nombre de esta; 4. Reunión en la que se elaboraron las diapositivas de las metodologías previamente recogidas que se han trabajado en la DED con mujeres palenqueras con el fin de ser presentadas en el encuentro con la comunidad. De igual manera, en solicitud a la líder del componente de Empoderamiento a niñas, adolescentes y jóvenes la revisión de las metodología de semilleros de empoderamiento ya recogidas, ella envío la sistematización de 4 semilleros de empoderamiento dirigidos a mujeres palenqueras, siendo estas las metodologías que serán presentadas en el encuentro. 5. Se avanzó en la organización del encuentro con la comunidad palenquera que se llevará a cabo el 8 de mayo, en el que se busca definir las herramientas que se incluirán en la caja de herramientas para visibilizar saberes y prácticas culturales de las mujeres palenqueras, así como el nombre que la comunidad le otorgue a la caja. Se tiene la sistematización de 4 metodologías de semilleros de empoderamiento dirigidas a mujeres palenqueras que fueron enviadas por la líder del componente de Empoderamiento a niñas, adolescentes y jóvenes, las cuales van a ser presentadas en el encuentro con esta comunidad. 6. Una reunión se efectuó el 19 de marzo con el propósito de socializar la propuesta preliminar para la sistematización y organización de la caja de herramientas de las estrategias de la DED con el equipo que lidera la actividad 7. Reunión para realizar los ajustes técnicos pertinentes a la propuesta preliminar por parte de las líderes de las estrategias.
En la reunión realizada con las líderes de los componentes el 4 de abril de 2025 con el fin identificar las metodologías existentes y las metodologías nuevas que se incluirán en la caja de herramientas de los componentes de la Dirección de Enfoque Diferencial. Se concluyó lo siguiente:  Se identificó que existe una caja de herramientas versión No 1 trabajada en los años 2021-2022-2023 y 2024 con 14 metodologías, liderada por Catherine Niño y Ángela Ruiz, y la cual se encuentra diagramada y finalizada. Se reconoció también una caja de herramientas en construcción por el equipo de asistencia técnica en el año 2024. Esta está en poder de Lina Lozano, quien está revisando el documento preliminar entregado por Mireya Leuro y Ángela Ruiz el día 11 de diciembre de 2024, y la cual consta de las siguientes guías metodológicas. En el componente de Reconocimiento de la Diversidad Personal se incluirán las metodologías validadas 2024 y las nuevas de otros componentes de las poblaciones étnicos, discapacidad, LBT, ruralidad y ASP. El esquema propuesto para la caja de herramienta, queda sujeto a modificaciones que se puedan presentar en la medida que avance su diseño. 	 El componente de educación flexible e inclusiva no entraría con herramientas metodológicas dado que su propósito se enfoca en la articulación con otras entidades y busca la consolidación de convenios estratégicos. El componente de educación flexible e inclusiva propone utilizar el informe que emite el ICFES de resultados de las pruebas Saber-11 que presentan las mujeres en sus diferencias y diversidad en cada vigencia desde el 2021 para realizar análisis y evaluación de impacto. El componente de empoderamiento a niñas, adolescentes y mujeres jóvenes se compromete a entregar 5 metodologías en el tiempo estipulado del cronograma 2025, pero si se pueden elaborar más metodologías se incluirían. El componente de Gestión y Fortalecimiento de Capacidades Psicoemocionales se compromete a entregar 10 metodologías nuevas en el tiempo estipulado del cronograma 2025, las cuales ya están construidas, sin embargo, faltaría ajustarlas al nuevo formato. En la guía metodológica de actividades de formación en el marco de la asistencia técnica en este momento hay 7 metodologías las cuales van dirigidas a servidoras y servidores de los diferentes sectores del distrito y al sector privado.</t>
  </si>
  <si>
    <t xml:space="preserve">Los espacios y actividades para la transversalización del enfoque diferencial  que se realizaron en el mes de abril son: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t>
  </si>
  <si>
    <t>En el mes de abril se avanza en con acciones de  transversalización del enfoque diferencial a través de la lengua de señas con la realización de un total de 14 servicios, destinados a garantizar la inclusión y el acceso de las mujeres sordas a una variedad de servicios esenciales. (i) 5 cinco fueron proporcionados a la Dirección de Territorialización de la Subsecretaría de Fortalecimiento, enfocados en acompañar atenciones y seguimientos psicosociales y sociojurídicos a mujeres sordas en las CIOM, asegurando su acceso a servicios vitales que favorecen su bienestar emocional y legal. Estos servicios fueron en 1. atención psicosocial individual a mujeres sordas de las localidades de Los Mártires y Kennedy (24, 28 y 29/04) y respondieron a necesidades de apoyo emocional y jurídico, mostrando un compromiso con la atención directa y diferenciada. 2. Formación y sensibilización sobre el servicio a la ciudadanía con enfoque diferencial (30/04) permitió fortalecer la comprensión de los equipos sobre los derechos y necesidades de las mujeres con discapacidad, promoviendo un trato más inclusivo y accesible. 3. Coordinación de acciones específicas La reunión de coordinación de la charla sobre atención a mujeres con discapacidad (25/04) fue clave para preparar acciones formativas o de sensibilización orientadas a públicos internos o externos. (ii) 8 servicios solicitados por la referenta sorda para la Dirección de Enfoque, (iii)  1 servicio solicitado por los diferentes equipos de la Dirección de Enfoque donde tienen participación las mujeres sordas.
Durante abril se establecieron las inscripciones a la entidad y el sector a las que se ofreció el curso de lengua de señas. Se definieron las sesiones y horarios, se elaboró el formulario de inscripción y se envió el reporte e información correspondiente a las personas participantes,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t>
  </si>
  <si>
    <t>https://secretariadistritald-my.sharepoint.com/:f:/g/personal/kforero_sdmujer_gov_co/EokKVjH_DuNOsSUYg9GGhwwBxKxjKoTHZB2lR84R6l8vww?e=ID192L</t>
  </si>
  <si>
    <t>https://secretariadistritald-my.sharepoint.com/:f:/g/personal/kforero_sdmujer_gov_co/EqdbDTEL5WZAk1-Jo8Lg8poBofPruCeBIamn9vljPdBaSA?e=8nGQY0</t>
  </si>
  <si>
    <t>https://secretariadistritald-my.sharepoint.com/:f:/g/personal/kforero_sdmujer_gov_co/Ej1hA_8PSS9HpF7rr5CGNOEB3GvKZoDi_h9RC0rPT3lV4w?e=h2Xu5l</t>
  </si>
  <si>
    <t>https://secretariadistritald-my.sharepoint.com/:f:/g/personal/kforero_sdmujer_gov_co/Elt9-3efoF1AsSM9_WTw-O4BNo3WPeSKpevGCuHy1sPUBw?e=08uVjs</t>
  </si>
  <si>
    <t>2025-7. Con el objetivo de avanzar en Realizar Asistencia Técnica para la incorporación del enfoque diferencial a los sectores de la Administración Distrital, en el mes de mayo: 
1.	Una (1) asistencia técnica mediante fortalecimiento técnico dirigido a equipos de albergues de la Consejería Distrital de Paz, Víctimas y Reconciliación con el objetivo de generar una reflexión sobre las dinámicas del conflicto armado en Colombia y su impacto específico en mujeres indígenas, a través de los enfoques de derechos, género, diferencial e interseccional. Participaron 20 profesionales contratistas de los equipos psicosociales de albergues que atienden población víctima del conflicto armado; puntualmente, de la Oficina Consejería Distrital de Paz, Víctimas y Reconciliación.
2.	2 jornadas de sensibilización con 5 contratistas del equipo de comunicaciones de la Lotería de Bogotá en: 1. Panel con referentes de mujeres palenqueras, raizales y jóvenes: ¿Quiénes son las mujeres del grupo poblacional?, recomendaciones para visibilizar a las mujeres de este grupo poblacional en la comunicación y socialización de cómo quieren ser representadas y ejercicio práctico. 2. Panel con referentes de mujeres migrantes y refugiadas, mujeres que realizan ASP y mujeres gitanas: ¿Quiénes son las mujeres del grupo poblacional?, recomendaciones para visibilizar a las mujeres de este grupo poblacional en la comunicación y socialización de cómo quieren ser representadas y ejercicio práctico.</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</si>
  <si>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MAYO: 
1.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2.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denominadas tentativamente, así: 1. ¿Quiénes son las mujeres palenqueras? 2. Roles y liderazgos de las mujeres palenqueras en Bogotá. 3.Prácticas y saberes de las mujeres palenqueras, a incluir en la caja de herramientas para visibilizar saberes y prácticas culturales de las mujeres palenqueras.
3.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así: COMPONENTE DE EMPODERAMIENTO A NIÑAS, ADOLESCENTES Y MUJERES JÓVENES se retroalimentaron 2 metodologías:1 jornada significativa de mujeres en Actividades Sexuales Pagadas - ASP tema de empoderamiento y cartografía.1 jornada significativa de mujeres jóvenes, tema de empoderamiento y violencias, esta va acompañada de la presentación en power point. COMPONENTE DE GESTIÓN Y FORTALECIMIENTO DE CAPACIDADES PSICOEMOCIONALES Se retroalimentó 1 metodología, así: Metodología espacio de conexión emocional mujeres jóvenes</t>
  </si>
  <si>
    <t>2025-9.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 23 personas del Sector de Gestión Pública (incluidos profesionales de la DED) (iii) Fundación Educamás. revisión detallada de un documento técnico con énfasis en la incorporación de los enfoques mencionados, entregando observaciones y recomendaciones a manera de concepto dirigido a la Fundación Educamás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</si>
  <si>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MAYO: 
1.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2.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
</t>
  </si>
  <si>
    <t>https://secretariadistritald-my.sharepoint.com/:f:/g/personal/kforero_sdmujer_gov_co/EokKVjH_DuNOsSUYg9GGhwwBxKxjKoTHZB2lR84R6l8vww?e=TNlAVH</t>
  </si>
  <si>
    <t>https://secretariadistritald-my.sharepoint.com/:f:/g/personal/kforero_sdmujer_gov_co/Ehgnz0OLSphLkhb-XH_cS28BnP103oddoSyfj1SKij7rWw?e=DM1SEw</t>
  </si>
  <si>
    <t>https://secretariadistritald-my.sharepoint.com/:f:/g/personal/kforero_sdmujer_gov_co/EoYx9_DFlDtCpVuHJRVDk3IBr3sX6RaiDEuOSNHMdyPwlg?e=K3v5kf</t>
  </si>
  <si>
    <t>https://secretariadistritald-my.sharepoint.com/:f:/g/personal/kforero_sdmujer_gov_co/Elt9-3efoF1AsSM9_WTw-O4BNo3WPeSKpevGCuHy1sPUBw?e=u84sra</t>
  </si>
  <si>
    <t>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con este taller se dio cierre al proceso de sensibilización dirigido al equipo de comunicaciones de la Lotería de Bogotá sobre recomendaciones acerca de cómo representar y visibilizar adecuadamente a las mujeres en sus diferencias y diversidad en los medios de comunicación de las entidades. De otra parte, se realizó reunión con la DDYDP para definir los 3 sectores a los que se brindará asistencia técnica en el segundo semestre del 2025, los cuales son: Salud, Movilidad y Hábitat.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17 de junio: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</si>
  <si>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JUNIO: 
1.	Se realizó reunión con el objetivo de Retomar propuesta vigencia 2024 para el diseño de las nuevas metodologías de la caja de herramientas de los componentes de la Dirección de Enfoque Diferencial, en esta se efectuó un análisis de la estructura para la construcción de metodologías y se brindaron recomendaciones. 
2.	Se concretó la propuesta de la caja de herramientas para visibilizar saberes y prácticas culturales de las mujeres palenqueras que se estructuró en 4 apartados: 1) Sistematización de las metodologías dirigidas a mujeres palenqueras trabajadas en la Dirección de Enfoque Diferencial, 2) ¿Quién es la mujer palanquera? Changaina Ri Palenge, 3) Raíces que Caminan: Arraigo, identidad, liderazgo y empoderamiento con mujeres palenqueras en Bogotá y 4) Palenque_Prácticas y saberes que se preservan, propuesta que se socializó a la comunidad palenquera el 26 de junio, que se ajustó para alcanzar su validación.
3.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</si>
  <si>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definiendo los aportes específicos desde el proyecto de inversión, las acciones a socializar, y la estrategia de articulación con las mujeres mayores y las entidades, con miras a una planeación conjunta,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donde se presentó la promoción de las líneas de atención para ellas y temas de interés para la participación de mujeres sordas en espacios de empoderamiento. Con la participación de 13 mujeres sordas. Esta tarea ha superado su cumplimiento, ya que adicional a lo planeado se ha realizado, una Transferencia de conocimiento componente empoderamiento en Grupo Primario: espacio que tiene como objetivo socializar el componente de empoderamiento a través de un encuentro de reflexión colectiva, que permita conocer las acciones desarrolladas, profundizar en sus dimensiones técnicas, compartir los avances sistematizados y promover la comprensión del empoderamiento como una categoría política y social, con la participación de 41 mujeres del equipo de la dirección de enfoque diferencial (De las cuales 4 se reportaron como lesbianas, una mujer trans y una mujer pansexual) y Se realiza una actividad de transversalización del Enfoque de género en una reunión para Socializar los lineamientos que desde la Dirección de Enfoque Diferencial de la SDMujer se consideren necesario para la inclusión en el curso de gestión básica de datos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</si>
  <si>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I.	Virtual	CIOM, los Mártires	Atención psicosocial y socio jurídica, Laura Espitia, los Mártires. II.	Virtual 	CIOM bosa	Atención socio jurídica, Karen Ríos, bosaIII.	Virtual	CIOM bosa Atención psicosocial, Karen Ríos, Bosa IV.	Virtual	CIOM, bosa	atención psicosocial, Karen Ríos, bosa. V.	Virtual 	CIOM, Fontibón	atención psicosocial, Vanesa Rodríguez, Fontibón. VI.	Virtual	CIOM, Fontibón Atención socio jurídica, Vanesa Rodríguez, Fontibón VII.	Virtual	CIOM, Fontibón	Atención socio jurídica Yeicy Pulgarín, Fontibón. VIII.	Virtual	CIOM, Fontibón	atención socio jurídica Yeicy Pulgarín, Fontibón. IX.	Virtual	Subsecretaria de cuidado y políticas de igualdad X.	Reunión consejo consultivo de mujeres 2025-2028. resolución 168 del 30 de mayo 2025. XI.	Presencial	DED	Reunión comité primario. XII.	Presencial	Referente de discapacidad-DED	Casa de todas  XIII.	Virtual	Referente de mujeres sordas DED	 XIV.	Reunión de traducción a lengua de señas colombiana tema línea purpura distrital. XV.	Presencial	Referente de mujeres sorda-DED	Cierre taller acercamiento a la LSC-grupo 1 XVI.	Presencial Referente de mujeres sorda-DED Cierre taller acercamiento a la LSC-grupo 2 XVII.	Presencial	Referente de mujeres sorda-DED Cierre taller acercamiento a la LSC-grupo 3 XVIII.	Virtual	DED	Reunión capacitación plataforma simisional2 XIX.	Presencial	Referente de mujeres sordas	Reunión semillero de empoderamiento a través de la moda con participación de mujeres con discapacidad. XX.	Virtual 	 Educación flexible e inclusiva 	Reunión proceso ICFES y acuerdo apoyos de las referentes de la DED. XXI.	Virtual	Educación flexible e inclusiva	reunión ICFES discapacidad referentes. XXII.	Virtual	Cámara de comercio de Bogotá - CCB	reunión clúster moda, organización desfile de moda para la conmemoración del día de la discapacidad y cierre del semillero
2.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</si>
  <si>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https://secretariadistritald-my.sharepoint.com/:f:/g/personal/kforero_sdmujer_gov_co/EgYBYOnocIpFuVvy58w1smIBoE7wZtmIaBiAYOGW4CPtMg?e=1HPXOb</t>
  </si>
  <si>
    <t>https://secretariadistritald-my.sharepoint.com/:f:/g/personal/kforero_sdmujer_gov_co/EuQ9vTk0XmlPspmzUuNFoDUB345UFP0Cf0ASvIIKsDL9yA?e=DrHRLV</t>
  </si>
  <si>
    <t>https://secretariadistritald-my.sharepoint.com/:f:/g/personal/kforero_sdmujer_gov_co/Eimya5qWDwtMpPOPbm6xT6YB2_ccskFIpXid-ynHa_3zxw?e=esLbti</t>
  </si>
  <si>
    <t>https://secretariadistritald-my.sharepoint.com/:f:/g/personal/kforero_sdmujer_gov_co/Elt9-3efoF1AsSM9_WTw-O4BNo3WPeSKpevGCuHy1sPUBw?e=LJ3cQO</t>
  </si>
  <si>
    <t xml:space="preserve">2025-7. Con el objetivo de avanzar en Realizar Asistencia Técnica para la incorporación del enfoque diferencial a los sectores de la Administración Distrital, en el mes de Julio se avanza así:  
•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Recomendaciones para la atención a mujeres indígenas víctimas del conflicto armado, el cual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</si>
  <si>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julio se avanza así: 
•	Lineamiento para atención diferencial con enfoque étnico palenquero, dirigido a sectores de la Administración Distrital (Kuagro Mona ri Palenge andi Bakata): Se realizó una (1) reunión de la Dirección de Enfoque Diferencial -DED con las referentas de mujeres palenqueras y negras/afrocolombianas con el objetivo de: Validar el cierre del componente normativo, acordar los pasos a seguir en la construcción de la línea de tiempo de hitos históricos y proyectar la organización metodológica para la elaboración de las orientaciones para la  atención diferencial a mujeres palenqueras en los sectores priorizados.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
•	Sistematización, caja herramientas pedagógicas y metodológicas para visibilizar saberes y prácticas culturales de mujeres palenqueras: se realizó 1 reunión en la que se definió el cronograma para la construcción participativa de las herramientas del Apartado 1 y 2 que se estableció con la comunidad palenquera avanzar en 2025, así como se acordó el liderazgo de una profesional para cada herramienta. De igual manera,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Por otro lado, se revisaron 2 metodologías de semilleros de empoderamiento a mujeres palenqueras que fueron enviadas a la referenta de este grupo poblacional de la DED para que surta una revisión.
•	Sistematización Caja de herramientas Estrategias de Dirección de Enfoque Diferencial: En el mes de julio se realizaron las siguientes acciones (i)  Aprobación de los formatos de Caracterización para la Estrategia Distrital del Cuidado Menstrual y el Instrumento de Medición -Estrategia de Cuidado Menstrual y fueron enviados a la directora de la Dirección de Enfoque Diferencial para su revisión y retroalimentación. (ii) Aprobación de la Metodología Jornada Significativa “Juego y aprendo sobre rutas y violencias” y fue enviada a la directora de la Dirección de Enfoque Diferencial para su revisión y comentarios. (iii) Revisión y retroalimentación de la Metodología de la Escuela Amarte Versión 2.0 mujeres con discapacidad visual.</t>
  </si>
  <si>
    <t>2025-9. En Julio con el fin de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</si>
  <si>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1.	TALLERES: Se iniciaron dos grupos para el taller de acercamiento a la lengua de señas y formación en conceptos básicos para la atención a mujeres con discapacidad auditiva así: (i) 24 profesionales de la subsecretaria de fortalecimiento de capacidades y oportunidades pertenecientes a: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(ii) 30 Profesionales de las manzanas de cuidado 26 Coordinadoras de Manzanas. 3 Enlaces territoriales. 1 Líder distrital. 
2.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t>
  </si>
  <si>
    <t>https://secretariadistritald-my.sharepoint.com/:f:/g/personal/kforero_sdmujer_gov_co/EokKVjH_DuNOsSUYg9GGhwwBxKxjKoTHZB2lR84R6l8vww?e=DPf7RL</t>
  </si>
  <si>
    <t>https://secretariadistritald-my.sharepoint.com/:f:/g/personal/kforero_sdmujer_gov_co/EgdiUm48IgpKjO2_8n5z7mkBeF_CGjLPns9CIyccw6p9Sw?e=xbPrMZ</t>
  </si>
  <si>
    <t>https://secretariadistritald-my.sharepoint.com/:f:/g/personal/kforero_sdmujer_gov_co/Ema_PYxWLCRAril1dZrzR-QBsrunxN4kAu4VvVdEeRTMXg?e=tRbnX0</t>
  </si>
  <si>
    <t>https://secretariadistritald-my.sharepoint.com/:f:/g/personal/kforero_sdmujer_gov_co/Elt9-3efoF1AsSM9_WTw-O4BNo3WPeSKpevGCuHy1sPUBw?e=MWaTwv</t>
  </si>
  <si>
    <t xml:space="preserve">2025-7. Con el objetivo de avanzar en Realizar Asistencia Técnica para la incorporación del enfoque diferencial a los sectores de la Administración Distrital, en el mes de Agosto se realizan dos espacios de Asistencia Técnica: 
(i) con el sector Hábitat: se coordinó y participó en el taller de arquitectura social liderado por la Caja de Vivienda Popular - CPV donde se hicieron aportes sobre señalética con enfoque poblacional – diferencial a los equipos de diseño de la señalética que se instalará en el barrio Bilbao de Suba y se hizo entrega de documentos con recomendaciones. De igual forma, se hicieron aportes para la inclusión del enfoque poblacional – diferencial en la propuesta del curso sobre transversalización de enfoques en el trabajo territorial, dirigido a equipos sociales de la CVP que desarrollan procesos comunitarios y se construyó la metodología de la primera sesión sobre Ciudades seguras. Con la participación de 20 personas: 8 profesionales de arquitectura 3 profesionales contratistas de la caja de vivienda popular y 9 personas de la comunidad de Bilbao. 
(ii) Con el Sector Gestión Pública: asistencia técnica al equipo de cuidadores de la confianza de la Secretaría General del sector de Gestión Pública que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6 profesionales en la asistencia técnica, 2 contratistas y 4 funcionarios/as de carrera administrativa, que hacen parte del equipo de cuidadores de la confianza; este equipo tiene como prioridad dar pautas de atención a quienes están de cara a la ciudadanía. </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</si>
  <si>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Sistematización Caja de herramientas Estrategias de Dirección de Enfoque Diferencial: En el mes de agosto se realizaron las siguientes acciones (i)  Se adelanto segunda revisión los ajustes realizados por parte de la líder del COMPONENTE DE GESTIÓN Y FORTALECIMIENTO DE CAPACIDADES PSICOEMOCIONALES a la metodología Espacio de conexión emocional para mujeres jóvenes – "Tierra de jóvenes”. (ii) Se remitió para segunda revisión los ajustes realizados a la metodología Espacio de conexión emocional para mujeres jóvenes – "Tierra de jóvenes”</t>
  </si>
  <si>
    <t xml:space="preserve">2025-9. En Agosto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así: (i) CIOM Usme 9 contratistas eflexionar sobre qué es el prejuicio, sus impactos en las relaciones humanas y cómo incide en la forma en que atendemos a la ciudadanía. Posteriormente, se definió el concepto de prejuicio, su origen evolutivo y sus implicaciones en el ejercicio profesional, destacando la importancia de nutrir el conocimiento en enfoque diferencial, orientaciones sexuales e identidades de género para evitar relacionamientos empobrecidos y discriminatorios. (ii) Casa LGBTI Sebastián Romero 10 participantes: fortalecer la participación social y el ejercicio de derechos de las personas LGBTI de Bogotá, mediante espacios de socialización de rutas institucionales, intercambio solidario y reconocimiento de la diversidad, promoviendo el acceso a servicios del estado y la apropiación de la ciudadanía. (iii) Plataforma Virtual Google Meet con 24 funcionarios de IDT: nfoque de género y enfoque diferencial, explicando su importancia más allá del uso del lenguaje inclusivo. </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</si>
  <si>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1.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2.	 SERVICIOS DE INTERPRETACIÓN LENGUA DE SEÑAS: En agosto  se realizaron 16 servicios de interpretación de lengua de señas, brindando a poyo a la SdMujer + DED- Equipo Estrategias Enfoque Diferencial - CIOM Puente Aranda - URI ciudad Bolívar – CIOM Fontibón - CIOM Engativá - URI san Cristóbal – Oficina de Comunicaciones y CRAC. </t>
  </si>
  <si>
    <t>https://secretariadistritald-my.sharepoint.com/:f:/g/personal/kforero_sdmujer_gov_co/EokKVjH_DuNOsSUYg9GGhwwBxKxjKoTHZB2lR84R6l8vww?e=MNA9QT</t>
  </si>
  <si>
    <t>https://secretariadistritald-my.sharepoint.com/:f:/g/personal/kforero_sdmujer_gov_co/EnWBuEvRSwNOhqamJ-y0QMwBICtRxtCjpUhpz3uyYFEU1A?e=CszchK</t>
  </si>
  <si>
    <t>https://secretariadistritald-my.sharepoint.com/:f:/g/personal/kforero_sdmujer_gov_co/Ej1hA_8PSS9HpF7rr5CGNOEB3GvKZoDi_h9RC0rPT3lV4w?e=bnUN4u</t>
  </si>
  <si>
    <t>https://secretariadistritald-my.sharepoint.com/:f:/g/personal/kforero_sdmujer_gov_co/Elt9-3efoF1AsSM9_WTw-O4BNo3WPeSKpevGCuHy1sPUBw?e=G0HpO9</t>
  </si>
  <si>
    <t>2025-7. Con el objetivo de avanzar en Realizar Asistencia Técnica para la incorporación del enfoque diferencial a los sectores de la Administración Distrital, en el mes de septiembre se realizan dos espacios de Asistencia Técnica: 
(i)	Sector Salud: se realizó reunión de la mesa interna de salud mental para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asimismo se brindó información sobre el desarrollo de esta conmemoración y se construyeron acuerdos sobre la convocatoria de mujeres en sus diferencias y diversidad a este evento. Se acompañó la conmemoración que permitió visibilizar los hallazgos del estudio sobre salud mental de las mujeres en Bogotá y como la conducta suicida afecta de manera particular y diferenciada a mujeres que hacen parte de algunos grupos poblacionales, de igual modo, se difundieron los resultados del estudio a través de las redes sociales de la SDMujer y en la página web de la entidad. 
(ii)	Sector Hábitat: se hicieron aportes para incorporar el enfoque poblacional-diferencial en los mensajes de señalética que se instalará en el barrio Bilbao de Suba y se apoyó la primera sesión del curso sobre transversalización de enfoques en el trabajo territorial donde se abordó el tema de ciudades seguras incorporando elementos del enfoque poblacional – diferencial (15 profesionales participantes) . 
(iii)	Sector Movilidad: se hizo reunión con la Unidad Administrativa Especial de Rehabilitación y Mantenimiento Vial – UMV donde se acordó aportar a la incorporación del enfoque poblacional – diferencial en la estrategia de participación ciudadana, sensibilizar a personal de la entidad en este enfoque y coordinar acciones en la vereda Mochuelo de Ciudad Bolívar.
(iv)	Sector de Integración Social - Subdirección de Juventud de la Secretaría Distrital de Integración Social. realizó  una asistencia técnica con la lideresa y los gestores de los grupos étnicos de las Casas de Juventud de la Subdirección de Juventud de la SDIS; dicho espacio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</si>
  <si>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1.	Lineamiento para atención diferencial con enfoque étnico palenquero, dirigido a sectores de la Administración Distrital (Kuagro Mona ri Palenge andi Bakata): En Septiembre el capítulo de recomendaciones para el Lineamiento Palenquero , se replanteó, y existe una nueva propuesta que recoge los insumos de espacios realizados por la referente de mujeres palenqueras de la DED. Así mismo, la referente se encuentra construyendo la metodología a implementar con la comunidad para ultimar los capítulos de conceptos e hitos históricos y marco conceptual. 
2.	Sistematización, caja herramientas pedagógicas y metodológicas para visibilizar saberes y prácticas culturales de mujeres palenqueras: se organizó el encuentro con la comunidad palenquera en septiembre y otra que fue el encuentro en mención. Se revisaron los avances en las herramientas de los Apartados 1 y 2 evidenciando progreso en la Sistematización de las metodologías de semilleros de empoderamiento dirigidas a mujeres palenqueras y en el Carrete con “SABÍAS QUÉ” sobre la comunidad palenquera, frente a lo que se plantearon compromisos para las lideres de las herramientas restantes en vía de avanza.
3.	Sistematización Caja de herramientas Estrategias de Dirección de Enfoque Diferencial: En el mes de septiembre (i) Se concluyó la revisión y posterior aprobación por parte de asistencia técnica de la Metodología de la Escuela Amarte Versión 2.0 mujeres con discapacidad visual. (ii) Se concluyó la revisión y posterior aprobación por parte de asistencia técnica de la metodología Espacio de conexión emocional para mujeres jóvenes – "Tierra de jóvenes”.</t>
  </si>
  <si>
    <t>2025-9. En septiembre con el fin de acompañar espacios para la transversalización del enfoque diferencial a demanda de entidades del sector público y privado, el equipo de la DED acompañó El 1er Encuentro Distrital Raizal 2025 “Bitwiin Dih Raizal Comiunitii” fue un espacio de encuentro, diálogo y reconocimiento con la comunidad Raizal residente en Bogotá D.C. Convocado por la Secretaría Distrital de Gobierno, a través de la Dirección de Asuntos Étnicos, el evento tuvo como propósito fortalecer los lazos entre la institucionalidad distrital y la comunidad, en el marco del compromiso por promover y garantizar los derechos individuales y colectivos de los pueblos étnicos en la ciudad. Durante la jornada, la Secretaría Distrital de la Mujer compartió los avances de los productos de la Política Pública Raizal (PPRaizal), construidos de manera concertada entre el sector mujer y la comunidad Raizal, en el marco del CONPES 38. La socialización estuvo a cargo de la Directora de la Dirección de Enfoque Diferencial, quien presentó los logros alcanzados y los procesos de articulación que buscan fortalecer la participación y el reconocimiento de las mujeres raizales en Bogotá.</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</si>
  <si>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1.	TALLERES: Se inicio un nuevo grupo  de taller de acercamiento a la lengua de señas y formación en conceptos básicos para la atención a mujeres con discapacidad auditiva dirigido a  15 contratistas abogados estrategia URI - 
2.	 SERVICIOS DE INTERPRETACIÓN LENGUA DE SEÑAS: En septiembre se realizaron 18 servicios de interpretación de lengua de señas, brindando a poyo a la SdMujer + DED- Equipo Estrategias Enfoque Diferencial - CIOM Puente Aranda - URI ciudad Bolívar – CIOM Fontibón - CIOM Engativá - URI san Cristóbal – Oficina de Comunicaciones, CRAC, DADEP, CIOM Kenedy, casa refugio, CIOM SUBA .</t>
  </si>
  <si>
    <t>https://secretariadistritald-my.sharepoint.com/:f:/g/personal/kforero_sdmujer_gov_co/En47pXsdZS9Oq-dh2wC12akBClwVK0bxq1I69l3HOtrd1w?e=fgVqr6</t>
  </si>
  <si>
    <t>https://secretariadistritald-my.sharepoint.com/:f:/g/personal/kforero_sdmujer_gov_co/EpDxB1GKL_lCvYNX8125zMwBSLKJZNXMGHgDl0zVxsOTMA?e=4AVxoh</t>
  </si>
  <si>
    <t>https://secretariadistritald-my.sharepoint.com/:f:/g/personal/kforero_sdmujer_gov_co/EqDbxK0a9-5CloqofQX3o70ByonM8b8ZivxcJZKaoywicw?e=HiDHyz</t>
  </si>
  <si>
    <t>https://secretariadistritald-my.sharepoint.com/:f:/g/personal/kforero_sdmujer_gov_co/Elt9-3efoF1AsSM9_WTw-O4BNo3WPeSKpevGCuHy1sPUBw?e=FeLm9G</t>
  </si>
  <si>
    <t>2025-7. Con el objetivo de avanzar en Realizar Asistencia Técnica para la incorporación del enfoque diferencial a los sectores de la Administración Distrital, en el mes de octubre se realizan dos espacios de Asistencia Técnica: 
(i)	Sector Hábitat: se apoyó el diseño metodológico y realización de la tercera sesión del curso sobre transversalización de enfoques en el trabajo territorial donde se abordó el derecho a la cultura libre de sexismo, la comunicación y el lenguaje incluyente, con la participación de 16 personas integrantes de los equipos territoriales de la Caja de Vivienda Popular. 
(ii)	Sector de Integración Social - asistencia técnica al equipo de profesionales de la Estrategia Intercultural Étnica de la Subdirección de Vejez de la SDIS, dicho espacio tuco como objetivo reflexionar acerca de las barreras de acceso que pueden vivir personas de pueblos indígenas víctimas del conflicto armado en los servicios que se presentan desde las entidades del Distrito y brindar recomendaciones de atención digna a mujeres víctimas del conflicto armado de estos grupos étnicos. Con la participación de 7 contratistas.</t>
  </si>
  <si>
    <t xml:space="preserve">2025-8. Con el objetivo de Sistematizar y organizar una caja de herramientas de las estrategias de la Dirección de Enfoque Diferencial, que aporten a la incorporación del enfoque diferencial en los sectores de la Administración Distrital y el sector privado, en el mes de octubre se avanza así: 
1.	Lineamiento para atención diferencial con enfoque étnico palenquero, dirigido a sectores de la Administración Distrital (Kuagro Mona ri Palenge andi Bakata): se avanza en afianzar una metodología que permita recopilar los conceptos que quieren construir desde la misma comunidad, respetando sus saberes, conocimientos y formas de nombrarse, lo cual permite respetar la concertación constante con la comunidad en la construcción del lineamiento. De otro lado, respecto al capítulo de recomendaciones, se acogieron aquellas que han sido elaboradas a partir de espacios de asistencia técnica y documentos elaborados por la DED, tales recomendaciones se encuentran en revisión y ajuste por parte de la referente de mujeres palenqueras.
2.	Sistematización, caja herramientas pedagógicas y metodológicas para visibilizar saberes y prácticas culturales de mujeres palenqueras: se avanzó en los Podcast de expresiones artísticas y gastronomía, otra en la que se revisaron las metodologías de semilleros de empoderamiento dirigidos a mujeres palenqueras y otra para socializar al equipo los avances de las herramientas de los apartados 1, 2 y 4 que irán en la caja de herramientas. Se colocaron las normas Apa en las metodologías de los semilleros de empoderamiento, se elaboró texto introductorio a estas metodologías y la directora de la DED envío correo al Politécnico Grancolombiano quienes diagramarán esta herramienta, para definnir los términos de la articulación. Se tiene la versión final del carrete con "SABÍAS QUÉ" sobre la comunidad palenquera, el cual fue socializado a la comunidad quien emitió observaciones al mismo. De igual modo, se realizó búsqueda de cantos, juegos, poemas y demás para incluir en la cartilla digital sobre la mujer palenquera encontrando 2 cartillas de esta comunidad, la cual se revisó y se programó jornada en noviembre con el equipo de la DED para trabajar los contenidos de esta.
3.	Sistematización Caja de herramientas Estrategias de Dirección de Enfoque Diferencial: se realizó la caracterización de la Guía Pedagógica EDUCACIÓN MENSTRUAL PARA EL AUTOCUIDADO Y EL AUTOCONOCIMIENTO – EMAA, la cual se encuentra en revisión y retroalimentación por parte de la Directora de la Dirección de Enfoque Diferencial, para la caracterización de la herramienta se tuvieron en consideración las variables: Nombre de la herramienta - Tipo de herramienta - Estado actual - Objetivo de la herramienta - Grupo o sector al cual está dirigida la herramienta - Estructura de la herramienta - Pertinencia y utilidad de la herramienta - Conceptos básicos que aporta y Observaciones. </t>
  </si>
  <si>
    <t>2025-9. En octubre con el fin de acompañar espacios para la transversalización del enfoque diferencial a demanda de entidades del sector público y privado, el equipo de la DED ha realizado 6 espacios de transversalización con diferentes sectores y entidades así: (i) 38 estudiantes del Colegio Gimnasio Juan de la Cruz Varela localidad de Usme. enfoque diferencial- Diversidad Cultural (ii) CID Santafé, Temas: Interseccionalidad, Enfoques de: Género, Diferencial, Identidades, Derechos Humanos, Discapacidad, Territorial y Poblacional, Tips en la atención a población en sus diversidades.  Participaron 23 personas, Contratistas de la SDMujer de la Dirección de Gestión del Conocimiento/Equipo de centros de inclusión digital (iii) 35 profesionales del equipo. ICFES/ Oficina Asesora de Planeación, Secretaria General y Unidad de Atención al Ciudadano.  Temas: Interseccionalidad, Enfoques de: Género, Diferencial, Identidades, Derechos Humanos, Discapacidad, Territorial y Poblacional, Tips en la atención a población en sus diversidades. (iv) CIOM Santa Fe – Salón Norma Barrera Medina , con 24 participantes del Equipo de Transformaciones Culturales – Subsecretaría de Cuidado y Políticas de Igualdad. Temas: Interseccionalidad, Enfoques de: Género, Diferencial, Identidades, Derechos Humanos, Discapacidad, Territorial y Poblacional, Tips en la atención a población en sus diversidades. (v) 10 profesionales del Instituto Distrital de Turismo. Temas: Interseccionalidad, Enfoques de: Género, Diferencial, Identidades, Derechos Humanos, Discapacidad, Territorial y Poblacional, Tips en la atención a población en sus diversidades. (vi) 13 participantes funcionarios y funcionarias del IDT de las oficinas de control interno, planeación, gestión del conocimiento y corporativa. Subdirección de planeación del IDT. Tranversalización del enfoque de género y diferencial</t>
  </si>
  <si>
    <t>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octubre
1.	TALLERES: Se dio por terminado el ultimo taller de acercamiento a la lengua de señas y formación en conceptos básicos para la atención a mujeres con discapacidad auditiva dirigido a  15 contratistas abogados estrategia URI 
2.	 SERVICIOS DE INTERPRETACIÓN LENGUA DE SEÑAS: En octubre se realizaron 18 servicios de interpretación de lengua de señas, brindando a poyo a la SdMujer + DED- Equipo Estrategias Enfoque Diferencial -– Oficina de Comunicaciones, , CIOM SUBA .</t>
  </si>
  <si>
    <t>https://secretariadistritald-my.sharepoint.com/:f:/g/personal/kforero_sdmujer_gov_co/Egy-5_c25IdJhFf3Bynqrv8B5vwCR0puNrnZN6dvq7lb9g?e=Nu9eNs</t>
  </si>
  <si>
    <t>https://secretariadistritald-my.sharepoint.com/:f:/g/personal/kforero_sdmujer_gov_co/EifO98kh63ZEjH2EMGoR9tABewu8afD24HTxbMhqe_UM8w?e=2SmKCj</t>
  </si>
  <si>
    <t>https://secretariadistritald-my.sharepoint.com/:f:/g/personal/kforero_sdmujer_gov_co/EjIqfdmc8zZGhOvO1u1ZmHwBFdOniYjcc_B84AlMbxGTHQ?e=4jeFNd</t>
  </si>
  <si>
    <t>https://secretariadistritald-my.sharepoint.com/:f:/g/personal/kforero_sdmujer_gov_co/Elt9-3efoF1AsSM9_WTw-O4BNo3WPeSKpevGCuHy1sPUBw?e=cc7Cat</t>
  </si>
  <si>
    <t>2025-7. Con el objetivo de avanzar en Realizar Asistencia Técnica para la incorporación del enfoque diferencial a los sectores de la Administración Distrital, en el mes de noviembre se realizan dos espacios de Asistencia Técnica:
1.	Sector Hábitat - Caja de Vivienda: Cuarta sesión curso de Transversalización de enfoques para el trabajo territorial: tema derecho a una vida libre de violencias - Popular con la participación de 6 personas integrantes de los equipos territoriales de la Caja de Vivienda Popular y 5 personas de la Alcaldía Local de Suba
2.	Sector Movilidad – Transmilenio: Panel sobre atención diferencial a mujeres migrantes y refugiadas; mujeres víctimas del conflicto y mujeres indígenas  con la participación de 22 personas de la Dirección Técnica de Seguridad de Transmilenio (equipo territorial y grupo de enfoque diferencial)</t>
  </si>
  <si>
    <t xml:space="preserve">2025-8. Con el objetivo de Sistematizar y organizar una caja de herramientas de las estrategias de la Dirección de Enfoque Diferencial, que aporten a la incorporación del enfoque diferencial en los sectores de la Administración Distrital y el sector privado, en el mes de noviembre  se avanza así:
1.	Lineamiento para atención diferencial con enfoque étnico palenquero, dirigido a sectores de la Administración Distrital (Kuagro Mona ri Palenge andi Bakata): En el mes de noviembre se avanzó en tener el capítulo de recomendaciones con los ajustes incorporados por parte de la referente palenquera; así mismo, se construyó la metodología para la construcción de 9 conceptos con la comunidad palenquera, dicha metodología es participativa y recoge las definiciones desde los saberes de la comunidad.
2.	Sistematización, caja herramientas pedagógicas y metodológicas para visibilizar saberes y prácticas culturales de mujeres palenqueras: se consolidaron ideas para la construcción de la cartilla digital que busca resaltar a las mujeres palenqueras. Asimismo, la líder del Podcast del semillero Somalá del Politécnico Grancolombiano envió los bocetos de las escaletas de los 2 primeros capítulos que corresponde a las categorías de Expresiones artísticas y Gastronomía propuestas para el podcast asociado a saberes y prácticas de las mujeres palenqueras, los cuales se encuentran en revisión de la referenta de mujeres palenqueras de la DED. Se finalizó la herramienta Carrete con “SABÍAS QUÉ” acerca de la comunidad palenquera.
3.	Sistematización Caja de herramientas Estrategias de Dirección de Enfoque Diferencial: se realizó la caracterización de la Guía Pedagógica Escuela AMARTE Segunda versión - Mujeres con discapacidad visual. 
</t>
  </si>
  <si>
    <t>2025-9. En noviembre con el fin de acompañar espacios para la transversalización del enfoque diferencial a demanda de entidades del sector público y privado, el equipo de la DED ha realizado 2 espacios de transversalización con diferentes sectores y entidades así: (i) Transversalización del enfoque de género y diferencial con la participación de 7 Estudiantes Universidad Distrital Francisco José de Caldas (ii) Se realizó un espacio de sensibilización con 8 profesionales en el Fondo de Cultura económica, para abordar el tema de la cultura de la Lengua de Señas Colombiana (LSC) y las dificultades que enfrentan las personas sordas, especialmente las mujeres, al momento de acercarse a los servicios de las entidades, debido al desconocimiento que tienen muchos funcionarios, servidores y servidoras sobre las formas adecuadas de comunicación. Durante el espacio se dialogó sobre quién es una persona sorda y qué es la Lengua de Señas Colombiana (LSC).</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</si>
  <si>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noviembre se realizaron  10 SERVICIOS DE INTERPRETACIÓN LENGUA DE SEÑAS, brindando a poyo a la SdMujer + DED- Equipo Estrategias Enfoque Diferencial -– Oficina de Comunicaciones, , CIOM Engativá y la Dirección de derechos y diseño de política. </t>
  </si>
  <si>
    <t>https://secretariadistritald-my.sharepoint.com/:f:/g/personal/kforero_sdmujer_gov_co/IgCJClYx_w7jTrElGIPRhocMAcSsYyqEx2QdpUfOEepfL8M?e=1WbNwB</t>
  </si>
  <si>
    <t>https://secretariadistritald-my.sharepoint.com/:f:/g/personal/kforero_sdmujer_gov_co/IgCnWw0xC-VmQJNfiaPC4PKaAaHz67gngSGpp_b5Yz3QWkg?e=eZ62OL</t>
  </si>
  <si>
    <t>2025-7. Con el objetivo de avanzar en Realizar Asistencia Técnica para la incorporación del enfoque diferencial a los sectores de la Administración Distrital, durante el año 2025 se mantuvo de manera permanente la oferta para la realización de espacios de Asistencia Técnica en Enfoque Diferencial, para los diferentes sectores del Distrito, atendiendo el 100% de las solicitudes recibidas y logrando en Diciembre:  realización del segundo y tercer panel del proceso de sensibilización en reconocimiento de las mujeres en sus diferencias y diversidad y recomendaciones para su atención, dirigido al equipo territorial de Transmilenio, donde se abordaron las situaciones que afectan de manera particular a las mujeres negras – afrocolombianas, palenqueras, raizales, a las niñas, adolescentes y jóvenes, a las mujeres mayores y a las mujeres campesinas y rurales, en el espacio y transporte público.</t>
  </si>
  <si>
    <t>2025-8. Con el objetivo de Sistematizar y organizar una caja de herramientas de las estrategias de la Dirección de Enfoque Diferencial, que aporten a la incorporación del enfoque diferencial en los sectores de la Administración Distrital y el sector privado, durante la vigencia 2025, se lograron los siguientes resultados: 
1.	Lineamiento para atención diferencial con enfoque étnico palenquero, dirigido a sectores de la Administración Distrital (Kuagro Mona ri Palenge andi Bakata): En el mes de diciembre, se incluyó en el capítulo de recomendaciones algunos aspectos de un brief trabajado para otra herramienta; así mismo, se construyó una metodología borrador para luego trabajar los hitos históricos con la comunidad y se envió correo a equipo de apoyo con la metodología. 
2.	Sistematización, caja herramientas pedagógicas y metodológicas para visibilizar saberes y prácticas culturales de mujeres palenqueras: En el mes de diciembre, la referenta de mujeres palenqueras de la DED realizó la revisión de los bocetos de las escaletas de los 2 primeros capítulos que corresponde a las categorías de Expresiones artísticas y Gastronomía propuestas para el podcast asociado a saberes y prácticas de las mujeres palenqueras, los cuales se enviaron a la comunidad palenquera, así como se retornaron a la la líder del Podcast del semillero Somalá del Politécnico Grancolombiano para los respectivos ajustes y consideraciones. Se avanzó en la compilación del contenido para la cartilla digital que busca resaltar a las mujeres palenqueras y se envío el documento a la comunidad. Se envió a la comunidad la herramienta: Carrete con “SABÍAS QUÉ” acerca de la comunidad palenquera.
3.	Sistematización Caja de herramientas Estrategias de Dirección de Enfoque Diferencial: En el mes de diciembre se realizó la caracterización de la guía pedagógica Guía Metodológica: Taller de Lengua de Señas Colombiana para las servidoras(es), funcionarias(os) y contratistas de la Secretaría Distrital de la Mujer – SDM.</t>
  </si>
  <si>
    <t xml:space="preserve">2025-9. En diciembre con el fin de acompañar espacios para la transversalización del enfoque diferencial a demanda de entidades del sector público y privado, el equipo de la DED ha realizado un espacio de transversalización con diferentes sectores y entidades así: (i) sensibilización de Acercamiento a la Lengua de Señas Colombiana, con el grupo contratistas del hospital de Bosa. Con la participación de 57 trabajadores del Hospital. </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</si>
  <si>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diciembre se realizaron  7 SERVICIOS DE INTERPRETACIÓN LENGUA DE SEÑAS, brindando a poyo a la SdMujer + DED- Equipo Estrategias Enfoque Diferencial -– Oficina de Comunicaciones, , CIOM Cuidad Bolívar, Engativa y Kanedy y el Hospital de Bosa. </t>
  </si>
  <si>
    <t>https://secretariadistritald-my.sharepoint.com/:f:/g/personal/kforero_sdmujer_gov_co/IgCJClYx_w7jTrElGIPRhocMAcSsYyqEx2QdpUfOEepfL8M?e=c7le5Z</t>
  </si>
  <si>
    <t>https://secretariadistritald-my.sharepoint.com/:f:/g/personal/kforero_sdmujer_gov_co/IgCnWw0xC-VmQJNfiaPC4PKaAaHz67gngSGpp_b5Yz3QWkg?e=eGroTE</t>
  </si>
  <si>
    <t>https://secretariadistritald-my.sharepoint.com/:f:/g/personal/kforero_sdmujer_gov_co/IgBbOGZXq-XxTL6kWV9bv_XuAdKWw-ID9p9AGJyRywNrSwA?e=8sh9LQ</t>
  </si>
  <si>
    <t>https://secretariadistritald-my.sharepoint.com/:b:/g/personal/kforero_sdmujer_gov_co/IQBnKOpIcwZhQLw9WWZhiRI6AQegSKepP-08i8VLBxmr928?e=tzQ52V</t>
  </si>
  <si>
    <t>Implementar 1 estrategia de reconocimiento de la diversidad de las mujeres del Distrito Capital.</t>
  </si>
  <si>
    <t xml:space="preserve">Número de  estrategias de reconocimiento de la diversidad de las mujeres del Distrito Capital, implementadas. </t>
  </si>
  <si>
    <t>Se adelanta el proceso contractual para el equipo técnico que realizará los documentos para las guías metodológicas para el abordaje a los diferentes pueblos y comunidades con los que trabaja la DED  y se realiza proyección de cronogramas, metas y objetivos para el trabajo a adelantar durante el 2025.</t>
  </si>
  <si>
    <t xml:space="preserve">no se presentan retrasos </t>
  </si>
  <si>
    <t xml:space="preserve">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 </t>
  </si>
  <si>
    <t>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</si>
  <si>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y adicionalmente 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</si>
  <si>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Estos espacios, no solo fortalecen la incidencia de las mujeres en sus diferencias y diversidades, sino que también impulsan la creación de estrategias colectivas para transformar las estructuras que perpetúan la exclusión y desigualdad, logrando la incorporación del enfoque diferencial en los planes, programas y proyectos que propenden por la garantía de los derechos de las mujeres en sus diferencias y diversidades, para ello se realizaran,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t>
  </si>
  <si>
    <t xml:space="preserve">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 y adicionalmente, en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</si>
  <si>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 xml:space="preserve">De enero a marzo,  se trabajó en la evaluación de las conmemoraciones mediante el diseño y aplicación de herramientas específicas. Como parte de este proceso, se elaboró un formato de evaluación en Excel, el cual fue revisado por el equipo para asegurar su pertinencia y posteriormente enviado a las referentes para su diligenciamiento. También,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y adicionalmente,  se llevó a cabo la revisión y aclaración de las actividades y compromisos del equipo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t>
  </si>
  <si>
    <t>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
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</si>
  <si>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En el periodo acumulado de enero a abril, para dar cumplimiento a la meta de 1 estrategia de reconocimiento de la diversidad de las mujeres de distrito capital,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</si>
  <si>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 xml:space="preserve"> En mayo con el objetivo de Implementar 1 estrategia de reconocimiento de la diversidad de las mujeres del Distrito Capital, se avanzo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</si>
  <si>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En el periodo acumulado de enero a mayo, para dar cumplimiento a la meta de 1 estrategia de reconocimiento de la diversidad de las mujeres de distrito capital, en MAYO se realizaron actividades orientadas a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Adicionalmente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</si>
  <si>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En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</si>
  <si>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En el perido acumulado de enero a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</si>
  <si>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2025-11.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t>
  </si>
  <si>
    <t>1.	En el periodo acumulado de enero a julio,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t>
  </si>
  <si>
    <t>2025-11. En Agosto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t>
  </si>
  <si>
    <t>1.	En el periodo acumulado de enero a agosto,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t>
  </si>
  <si>
    <t>En septiembre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realizó la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2.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3.	Se adelantó la primera parte del encuentro diferencial con 15 mujeres mayores en Chapinero. En el espacio se trabajó sobre el cuerpo y el deseo en la vejez y se construyeron insumos para el Fanzine “antimanual para envejecer” de la artista Paola Sierra. 
4.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
Para avanzar en sistematizar guías metodológicas para el abordaje a los diferentes pueblos y comunidades con los que trabaja la DED, en septiembre :se realiza consolidación y revisión  de metodologías, iniciando con la formulación del plan de trabajo para sistematizar las metodologías, adicionalmente se hace una verificación del proceso de información y  diligenciamiento de las fichas de sistematización, proponiendo algunos ajustes.</t>
  </si>
  <si>
    <t>En el periodo acumulado de enero a septiembre,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mujeres negras y Afrocolombianas Día Distrital de las Mujeres Negras y Afrocolombianas, con la participación de 327 mujeres afrocolombianas y negras, siendo un espacio  para reconocer sus derechos, liderazgo y grandes logros a nivel personal y comunitario tanto en la ciudad como a nivel nacional
2.	Apertura al Fiestón Lesbiarte con la realización de una toma cultural en articulación con SDIS y otras entidades participantes (IDPAC, SDM, SDSCJ, IDRD, SDP), así como la articulación con el proyecto tejidos urbanos para la realización de mural itinerante en rechazo a las violencias y entrega de incentivos a mujeres LB, tiene una participación de 67 personas de las cuales 41 son lesbianas, 5 son pansexuales y 12 bisexuales Toma cultural en rechazo a las violencias dirigidas hacia las mujeres LB.  
3.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
4.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5.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6.	Se adelantó la primera parte del encuentro diferencial con 15 mujeres mayores en Chapinero. En el espacio se trabajó sobre el cuerpo y el deseo en la vejez y se construyeron insumos para el Fanzine “antimanual para envejecer” de la artista Paola Sierra
7.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t>
  </si>
  <si>
    <t>En octubre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programados para 2025: En octubre se realizaron 9 eventos de Conmemoración así: (i) Primer Encuentro intergeneracional con jóvenes  muiscas realizado en la casa muisca con la participación de 23 mujeres muiscas (ii) Segundo encuentro intergeneracional con 5 mujeres privadas de la libertad en la Carcél Distrital  (iii) Como parte del Fiestón Lesbiarte se realizo en octubre la celebración de los 10 años del festival con la participación de 92 mujeres en un coctel y  show de comedia lésbica a cargo de Yela Quim y Neisser, Se inauguró la feria de emprendimientos LB fortaleciendo los procesos de formación y acompañamiento brindados desde la academia financiera de la SDDE, también  se proyectó el video conmemorativo de los 10 años del Lesbiarte, seguido por las palabras de apertura de las directivas Laura Tami y Elizabeth Castillo, quienes resaltaron la importancia de las acciones afirmativas para la garantía de derechos de las mujeres lesbianas y bisexuales, finalmente se proyectó el documental “Amores y resistencias: Memorias de mujeres lesbianas y bisexuales en Bogotá”, que dio paso a un diálogo con las asistentes sobre sus impresiones.(iv) Conmemoración mujer indígena MUISCA  Bosa en la Plaza Fundacional de Bosa con la participación de 250 mujeres muiscas. (v) Conmemorar el día Internacional de las Mujeres Indígenas Muisca Suba el 25 de octubre de 2025 en la Plaza Fundacional de Suba, con la participación de 200 mujeres muiscas. (vi) Conmemoración Palenquera: Se desarrollo un conversatorio alrededor del papel de la mujer palenquera en la ritualidad fúnebre de San Basilio de Palenque, con el fin de visibilizar, salvaguardar y dialogar sobre esta manifestación del pueblo palenquero, destacando su valor cultural, espiritual y comunitario, promoviendo el reconocimiento de la diversidad afrocolombiana dentro del contexto urbano de Bogotá. (vii) Se desarrolló el primer Encuentro Distrital Raizal 2025 “Bitwiin Dih Raizal Comiunitii” para la Comunidad Raizal en Bogotá D.C. con la participación de 87 mujeres se logró socializar los avances de los productos de la Política Pública Raizal concertados entre el sector mujer y la comunidad Raizal. (viii y ix) Evento con mujeres con discapacidad EMPODERAMIENTO DE LAS MUJERES CON DISCAPACIDAD A TRAVÉS DE LA MODA: Este evento será un proceso que se realizará en 3 momentos durante el mes de octubre. Con la participación de 90 mujeres.</t>
  </si>
  <si>
    <t>En el periodo acumulado de enero a octubre,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(i)	Primer Encuentro intergeneracional con jóvenes  muiscas 
(ii)	Segundo encuentro intergeneracional con mujeres privadas de la libertad en la Carcél Distrital  
(iii)	Como parte del Fiestón Lesbiarte se realizó en octubre la celebración de los 10 años del festival con la participación de 92 mujeres en un coctel y  show de comedia lésbica a cargo de Yela Quim y Neisser, Se inauguró la feria de emprendimientos LB fortaleciendo los procesos de formación y acompañamiento brindados desde la academia financiera de la SDDE, también  se proyectó el video conmemorativo de los 10 años del Lesbiarte, y  finalmente se proyectó el documental “Amores y resistencias: Memorias de mujeres lesbianas y bisexuales en Bogotá”, que dio paso a un diálogo con las asistentes sobre sus impresiones.
(iv)	Conmemoración mujer indígena MUISCA  Bosa en la Plaza Fundacional de Bosa con la participación de 250 mujeres muiscas. 
(v)	Conmemorar el día Internacional de las Mujeres Indígenas Muisca Suba el 25 de octubre de 2025 en la Plaza Fundacional de Suba, con la participación de 200 mujeres muiscas.
(vi)	Conmemoración Palenquera: Se desarrollo un conversatorio alrededor del papel de la mujer palenquera en la ritualidad fúnebre de San Basilio de Palenque. 
(vii)	Se desarrolló el primer Encuentro Distrital Raizal 2025 “Bitwiin Dih Raizal Comiunitii” para la Comunidad Raizal en Bogotá D.C. 
(viii)	Dos eventos con mujeres con discapacidad EMPODERAMIENTO DE LAS MUJERES CON DISCAPACIDAD A TRAVÉS DE LA MODA. Desfile de modas en Gran San y cierre con conversatorio Politécnico Gran Colombiano. 
(ix)	Conmemoración de mujeres negras y Afrocolombianas Día Distrital de las Mujeres Negras y Afrocolombianas. 
(x)	Apertura al Fiestón Lesbiarte con la realización de una toma cultural en articulación con SDIS así como la articulación con el proyecto tejidos urbanos para la realización de mural itinerante en rechazo a las violencias. 
(xi)	EMPODERAMIENTO DE LAS MUJERES CON DISCAPACIDAD A TRAVÉS DE LA MODA: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Desfile de modas Universidad Nacional y Mural callejero. 
(xii)	Dos encuentros  encuentros diferenciales con 25 mujeres mayores donde se abordó el derecho a la participación y la importancia de posicionar la voz de las mujeres mayores. 
(xiii)	Se adelantó la primera parte del encuentro diferencial con 15 mujeres mayores en Chapinero. En el espacio se trabajó sobre el cuerpo y el deseo en la vejez y se construyeron insumos para el Fanzine “antimanual para envejecer” de la artista Paola Sierra</t>
  </si>
  <si>
    <t>En noviembre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nueve 9 eventos como  acción afirmativa para visibilizar y exaltar el aporte de los grupos poblacionales excluidos e invisibilizados del tejido social y cultural de Bogotá, convirtiéndolos en espacios para destacar el rol de las mujeres en sus diferencias y diversidades en la construcción de ciudad (desde el punto de vista rural-urbano), reconociendo su papel central en prácticas culturales y familiares, promoviendo su inclusión activa en los procesos organizativos y decisiones que impactan su comunidad, así: (i) Fortalecimiento del Consejo de Mujeres del Pueblo Muisca de Suba, contribuyendo al fortalecimiento de los saberes tradicionales, en armonía con su cosmovisión y cosmogonía, así como con los conocimientos transmitidos por las mujeres mayores.	20 participantes. (ii) Conmemoración MUISCAS BOSA 	en la Plaza Fundacional de Bosa, se realiza un acto simbólico y político de visibilización, reconocimiento y fortalecimiento colectivo. 250 participantes  (iii) DESFILE DE MODA EN GRAN SAN moda protagonizado por mujeres con discapacidad. 	DESFILARON: 11 mujeres con discapacidad y 2 mujeres cuidadoras de personas con discapacidad a este evento asistieron 50 personas. (iv)  “Conversatorio y Manifiesto: Innovación Social: Crear para Contar. Mujeres Discapacidad en Resistencia”	70 mujeres con discapacidad  (v) caminata en el “Sendero Vicachá”, un espacio que buscaba conectar con la actividad física y la parte emocional a las mujeres que habitan la calle o están en riego de estarlo, 46 mujeres habitantes de calle. (vi)  TRANSINSCIDENCIAS 		Centro de Memoria, Paz y Reconciliación, reunió expresiones artísticas, conversatorios, performances y un homenaje simbólico a las Madres Trans, consolidándose como un espacio de memoria, resistencia y reivindicación con 147 Mujeres LGTBI. (vii) TRANSINSCIDENCIAS CARCEL Conmemoración del Día Internacional de la Memoria Trans – TransInscidencias 2025 cuyo propósito central fue honrar la memoria de las personas Trans-víctimas de violencias  a las personas Trans privadas de la libertad con la participación de 17 mujeres Trans privadas de la libertad. (viii) conmemoración del Festival de Mujeres Jóvenes  inició con una bici rodada desde la Plaza Fundacional de Bosa hasta la Casa de la Juventud, mientras de forma paralela se desarrollaba la feria de emprendimientos. Se realizó un espacio audiovisual, un conversatorio con mujeres jóvenes y un taller de rap con enfoque creativo y social. La jornada continuó con presentaciones artísticas de rap en tarima, mensajes institucionales y la intervención del colectivo Ruedala. 	37 personas participantes en el evento. (ix) ENCUENTRO INTERGENERACIONAL MUISCAS SUBA profundizando en la reflexión sobre la conexión entre el Sol y la Luna, avanzar en la construcción de mándalas y fortalecer la integración entre los dos cabildos en el marco de este espacio intergeneracional con 18 MUJERES INDIGENAS MUISCAS</t>
  </si>
  <si>
    <t>Durante el periodo acumulado de enero a noviembre se han realizado 29  Actividades culturales, recreativas, deportivas, conmemoraciones y encuentros diferenciales de visibilización y de reconocimiento de las diferencias, diversidades, luchas, aportes, derechos y biografías de las mujeres en sus diferencias y diversidades en Bogotá, con la participación de 1927 personas, para promover la transformación cultural, combatir estereotipos y reducir imaginarios y factores de discriminación que históricamente han afectado a las mujeres, y se han desarrollado así:  1. Apertura del Fiestón LesBiarte, construcción conjunta de un Mural itinerante en rechazo a las violencias hacia mujeres LBT Participaron  67 personas LBT . 2. Con 15 mujeres LBT caminata quebrada la vieja, con charla pedagogía ambiental  3. Lectura al oído, creación narrativa con 25 mujeres LBT 4. CONMEMORACIÓN AFRO, con 327 mujeres afrocolombianas y negras participantes. 5. Bici rodada Lésbica y bisexual, en el que se promueve la apropiación del espacio público por parte de mujeres LB, con 22 mujeres LBTQ. 6. Realización de mural  multisensorial  y cierre de la Escuela de Educación Emocional AMARTE	con 21 mujeres con discapacidad que participaron en la elaboración del mural. 7.  Desfile de moda mujeres con discapacidad	60 participantes. 8. Espacio de maternidades y familia en donde se promueve un espacio seguro con 21 mujeres LB. 9. Conmemoración del Día de la Mujer Palenquera en el marco de la Semana de la Diáspora Palenquera, con una participación de 75 mujeres palenqueras 10. PROCESO CON MAYORAS MANZANA DE CUIDADO ENCUENTRO DIFERENCIAL (2 EN CIUDAD BOLIVAR) con 25 mujeres mayoras participantes. 11. PROCESO MAYORAS CHAPINERO ENCUENTRO DIFERENCIAL espacio encuentro diferencial de  reconocimiento y creación con mujeres mayores, a partir de la reflexión sobre el cuerpo y el deseo, que permita cuestionar paradigmas sociales del envejecimiento, visibilizar las memorias inscritas en el cuerpo y fortalecer la confianza y el disfrute mediante experiencias artísticas y colectivas con 15 participantes. 12. Conmemoración del Día Distrital de las Mujeres Indígenas, proceso de Movilización desde la Torre Colpatria hacia el Parque de Los Periodistas Gabriel García Márquez, en aras de resaltar y reivindicar los Derechos Propios de las Mujeres Indígenas, con la participación de 160 personas de los 15 pueblos indígenas asentados en Bogotá: Eperara Siapidara -  Inga -  Kamentzá Biyá -  Kichwa -  Kankuamo -  Misak Misak -  Tubú Hummurimassa -  Muisca Suba -  Muisca Bosa -  Nasa -  Pastos -   Uitoto -  Wayuu -  Wounaan Nonam -  Yanacona13. Ciclo de formación del programa academia financiera con emprendedoras LB quienes reciben herramientas para la inversión, ahorro y financiamiento y además de fortalecer sus habilidades y negocios con 9 mujeres LB emprendedoras. 14. Lesbivelada – y conmemoración 10 años del Fiestón LesbiArte con la participación de 92 mujeres LBT. 15. Conmemoración MUISCAS SUBA actividad nocturna “Una Lunada” en la Plaza Fundacional de Suba con el pueblo muisca, este evento se configura como un acto íntimo de encuentro ancestral, donde las memorias, los saberes y los sentires se comparten en un círculo de confianza, bajo la guía de la luna y el abrigo del territorio con 200 participantes. 16. Prencuentro Círculo de Palabra del Sistema Femenino del consejo de Mujeres Muiscas Bosa, con 60 participantes  del pueblo muisca. 17. CONMEMORACION RAIZALEZ 	EN EL MARCO DE LA SEMANA RAIZAL. Con 87 mujeres raizales 18. ENCUENTRO INTERGENERACIONAL CARCEL DISTRITAL  Espacio para compartir experiencias significativas de personas privadas de la libertad Reflexión en torno a las etiquetas y prejuicios sociales hacia las personas que han pasado por centros penitenciarios, promoviendo el reconocimiento de la dignidad, la superación y las rutas institucionales disponibles para su apoyo con la participación de 5 jóvenes privadas de la libertad. 19. ENCUENTRO INTERGENRACIONAL MUISCAS BOSA taller de mándalas, donde las mujeres tejieron con lanas de colores representando emociones y experiencias significativas con 23 MUJERES INDIGENAS MUISCAS . 20.	Festival Movimiento Vivo: Conmemoración de Mujeres que Realizan Actividades Sexuales Pagadas, articulado con el lanzamiento de la Unidad Móvil de Atención de la Estrategia Casa de Todas. 	Participaron 100 mujeres en ASP y 10 mujeres migrantes. 21.Fortalecimiento del Consejo de Mujeres del Pueblo Muisca de Suba, contribuyendo al fortalecimiento de los saberes tradicionales, en armonía con su cosmovisión y cosmogonía, así como con los conocimientos transmitidos por las mujeres mayores.	20 participantes. 22.	Conmemoración MUISCAS BOSA en la Plaza Fundacional de Bosa, se realiza un acto simbólico y político de visibilización, reconocimiento y fortalecimiento colectivo. 250 participantes  23.	DESFILE DE MODA EN GRAN SAN moda protagonizado por mujeres con discapacidad. DESFILARON: 11 mujeres con discapacidad y 2 mujeres cuidadoras de personas con discapacidad a este evento asistieron 50 personas. 24. “Conversatorio y Manifiesto: Innovación Social: Crear para Contar. Mujeres Discapacidad en Resistencia” 70 mujeres con discapacidad  25. caminata en el “Sendero Vicachá”, un espacio que buscaba conectar con la actividad física y la parte emocional a las mujeres que habitan la calle o están en riego de estarlo, 46 mujeres habitantes de calle. 26. TRANSINSCIDENCIAS Centro de Memoria, Paz y Reconciliación, reunió expresiones artísticas, conversatorios, performances y un homenaje simbólico a las Madres Trans, consolidándose como un espacio de memoria, resistencia y reivindicación con 147 Mujeres LGTBI. 27. TRANSINSCIDENCIAS CARCEL Conmemoración del Día Internacional de la Memoria Trans – TransInscidencias 2025 cuyo propósito central fue honrar la memoria de las personas Trans-víctimas de violencias  a las personas Trans privadas de la libertad con la participación de 17 mujeres Trans privadas de la libertad. 28.	conmemoración del Festival de Mujeres Jóvenes  inició con una bici rodada desde la Plaza Fundacional de Bosa hasta la Casa de la Juventud, mientras de forma paralela se desarrollaba la feria de emprendimientos. Se realizó un espacio audiovisual, un conversatorio con mujeres jóvenes y un taller de rap con enfoque creativo y social. La jornada continuó con presentaciones artísticas de rap en tarima, mensajes institucionales y la intervención del colectivo Ruedala. 	37 personas participantes en el evento. 29. ENCUENTRO INTERGENERACIONAL MUISCAS SUBA profundizando en la reflexión sobre la conexión entre el Sol y la Luna, avanzar en la construcción de mándalas y fortalecer la integración entre los dos cabildos en el marco de este espacio intergeneracional.	18 MUJERES INDIGENAS MUISCAS</t>
  </si>
  <si>
    <t xml:space="preserve">En DiciembreCon el objetivo de implementar una estrategia de reconocimiento a la diversidad de las mujeres en el distrito capital, se implenenta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cuatro 4  eventos como  acción afirmativa para visibilizar y exaltar el aporte de los grupos poblacionales excluidos e invisibilizados del tejido social y cultural de Bogotá: 
•	Se realizó un espacio con Mujeres rurales y campesinas  (iv) Museo de la ciudad Autocontruida 20 part. 
•	Un evento con 122 mujeres migrantes Espacio de reconocimiento y participación de mujeres migrantes.
•	Una conmemoración de mujeres jóvenes. Festival Mujeres Jóvenes 2.0 con bici rodada, feria, rap, conversatorio y cierre cultural 37 part. 
•	Una conmemoración de mujeres mayoras  Actividad de reconocimiento a mujeres mayores. 40 part. </t>
  </si>
  <si>
    <t xml:space="preserve">Con el objetivo de implementar una estrategia de reconocimiento a la diversidad de las mujeres en el distrito capital, durante el periodo acumulado de enero a diciembre de 2025, se han realizado 32  Actividades culturales, recreativas, deportivas, conmemoraciones y encuentros diferenciales de visibilización y de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 y se han desarrollado así:
•	Se realizaron 4 eventos para conmemorar con las mujeres con discapacidad con la participación de 187 personas así: (i) Desfile de moda como cierre de procesos de empoderamiento, promoviendo reflexión interseccional sobre corporalidades, estética y derechos con mujeres con discapacidad 60 part. (ii) Acción simbólica de inclusión para resignificar identidades, visibilizar barreras sociales y cuestionar prácticas capacitistas.22 part. (iii) Espacio de diálogo sobre innovación social y activismos, con exposición artística y lectura pública de manifiesto colectivo. 70 part. (iv) Cierre de la Escuela AMAR-TE con mural que reivindica el derecho a habitar la ciudad con dignidad y fortalece redes de apoyo. 35 part. 
•	Se realizaron 7 eventos para conmemorar con la participación de 252 mujeres lesbianas y bisexuales: (i)  Apertura del Fiestón LesbiArte con mural contra las violencias, actividades culturales 67 part. (ii) Caminata con pedagogía ambiental para promover el derecho al uso seguro del espacio público. 15 part. (iii) Actividad de apropiación del espacio público con formación en seguridad vial y mecánica básica. 22 part. (iv) Lectura al Oído. Espacio de lectura colectiva y creación narrativa con énfasis en autoras lesbianas y bisexuales.25 part. (v) Espacio seguro de apoyo mutuo, redes de maternidad LB y atención veterinaria básica a animales de compañía 21 part. (vi) Lesbivelada para transformar estereotipos mediante arte, comedia y memoria de los 10 años del Fiestón LesbiArte 92 part. (vii) Ciclo de formación en educación financiera para emprendedoras LB con certificación. 10 certificadas 
•	Se realizó una conmemoración Distrital de la mujer indígena Movilización cultural con comparsa de los 15 pueblos y comunidades indígenas para visibilizar derechos, saberes y pervivencia cultural.150 part. 
•	Se realizaron 4 espacios de conmemoración con los pueblos Muiscas de Suba y Bosa (i) Encuentro público de reconocimiento territorial, saberes ancestrales y articulación intergeneracional.250 part. (ii) Lunada ancestral nocturna para reivindi.car derechos propios y pervivencia cultural 200 part. (iii) Círculo de palabra para fortalecer el sistema cultural femenino del Consejo de Mujeres Muiscas. 60 part. (iv) Intercambio de saberes entre Bosa y Suba para fortalecer conocimientos tradicionales y liderazgo femenino. 20 part. 
•	Una conmemoración de mujeres negras y afrocolombianas de Reconocimiento de liderazgos locales y diálogo para la construcción colectiva de alternativas a problemáticas sociales. 330 part. 
•	Una conmemoración de mujeres palenqueras Reconocimiento de liderazgos locales y diálogo para la construcción colectiva de alternativas a problemáticas sociales. 75 part. 
•	Una conmemoración de mujeres raizalez Cena cultural para fortalecer identidad, memoria y reconocimiento del rol de las mujeres raizales en Bogotá 90 part. 
•	Se realizaron 4 espacios con Mujeres rurales y campesinas (i) Proceso creativo con técnica de collage para visibilizar saberes, cuidados y resistencias rurales. 35 part. (ii) encuentro participativo y pedagógico con mujeres campesinas y rurales de distintas localidades 8 part. (iii) ncuentro Diferencial con mujeres campesinas y rurales en el marco de la conmemoración del 25N, orientado a la prevención y eliminación de las violencias contra las mujeres.12 part. (iv) Museo de la ciudad Autocontruida 20 part. 
•	Un evento de conmemoración con 46 mujeres habitantes de calle. Caminata en el Sendero Vicachá como acción de atención integral en el mes de habitabilidad en calle. 
•	Un evento con 122 mujeres migrantes Espacio de reconocimiento y participación de mujeres migrantes.
•	Se realizaron 3 eventos con mujeres privadas de la libertad (i) Conmemoración del Día del Orgullo Cárcel Buen Pastor 22 part. (ii) Cárcel Modelo 17 part. (iii) Conmemoración del Día de los derechos humanos en articulación con Secretaría de Gobierno. Cárcel Distrital 121 part. 
•	Una conmemoración con mujeres Trans Transincidencias: Día Internacional de la Memoria Trans: homenaje, memoria y reconocimiento de resistencias.81 part. 
•	Una conmemoración de mujeres jóvenes. Festival Mujeres Jóvenes 2.0 con bici rodada, feria, rap, conversatorio y cierre cultural 37 part. 
•	Una conmemoración de mujeres mayoras  Actividad de reconocimiento a mujeres mayores. 40 part. 
•	Una conmemoración para mujeres en ASP Festival Movimiento Vivo y lanzamiento de la Unidad Móvil de Casa de Todas con atención integral y actividades culturales. 100 part. </t>
  </si>
  <si>
    <t xml:space="preserve">Posiciona e institucionaliza, la realización de conmemoraciones como  acción afirmativa para visibilizar y exaltar el aporte de los grupos poblacionales excluidos e invisibilizados del tejido social y cultural de Bogotá, convirtiéndolos en espacios para destacar el rol de las mujeres en sus diferencias y diversidades en la construcción de ciudad (desde el punto de vista rural-urbano), reconociendo su papel central en prácticas culturales y familiares, promoviendo su inclusión activa en los procesos organizativos y decisiones que impactan su comunidad.  Para lo anterior, se llevan a cabo:
•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 
•	Formulación de guías metodológicas para el abordaje a los diferentes pueblos y comunidades con los que trabaja la Dirección de Enfoque Diferencial Mujer.  </t>
  </si>
  <si>
    <t>2025-11.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</si>
  <si>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2025-12. Sistematizar guías metodológicas para el abordaje a los diferentes pueblos y comunidades con los que trabaja la DED</t>
  </si>
  <si>
    <t>Tarea 3</t>
  </si>
  <si>
    <t>https://secretariadistritald-my.sharepoint.com/:f:/g/personal/kforero_sdmujer_gov_co/Eu8MU_5Qi_pGrDFbxqh3K2gBHZ6T7NpRSQWN8dGOFWjtNQ?e=PUYS4K</t>
  </si>
  <si>
    <t xml:space="preserve">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t>
  </si>
  <si>
    <t>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t>
  </si>
  <si>
    <t xml:space="preserve">En el mes de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</si>
  <si>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https://secretariadistritald-my.sharepoint.com/:f:/g/personal/kforero_sdmujer_gov_co/EkJJH2JvQa9MniA3SOzacqsBs0qx7xadOpJuL3D7Yt04jw?e=2JOKW4</t>
  </si>
  <si>
    <t>https://secretariadistritald-my.sharepoint.com/:f:/g/personal/kforero_sdmujer_gov_co/EtSsQdPGH6tPvoXHqS91s-8BjIJUZs-fWGKZ5hL8mzuHOA?e=27dwuD</t>
  </si>
  <si>
    <t>Durante el mes de abril se realizaron diversas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Además, se realizó una revisión de los productos de política pública relacionados con adultez, particularmente aquellos vinculados a conmemoraciones y encuentros diferenciales.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</si>
  <si>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</si>
  <si>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https://secretariadistritald-my.sharepoint.com/:f:/g/personal/kforero_sdmujer_gov_co/Egfdn3R_FKNJhZmMDfsK_jUBOeGSim9gBdu9OsVapxYlPg?e=WekgQ5</t>
  </si>
  <si>
    <t>https://secretariadistritald-my.sharepoint.com/:f:/g/personal/kforero_sdmujer_gov_co/ErjRfjtyZD9It_WxcMsT9mEB4s18ssvAtzQcH7cfSvQYZg?e=jagxRC</t>
  </si>
  <si>
    <t>2025-11. En mayo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clave con enfoque diferencial, interseccional y poblacional.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Todo este trabajo evidencia un avance significativo en la incorporación de perspectivas diversas en las acciones institucionales, fortaleciendo el reconocimiento y la participación de mujeres históricamente marginadas.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t>
  </si>
  <si>
    <t>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discapacidad.Estas tres metodologías se encuentran actualmente en proceso de revisión y formarán parte de la caja de herramientas, una vez se haya establecido el procedimiento completo. Paralelamente, se inició el abordaje de la ficha de caracterización, con el objetivo de avanzar en el diseño integral de dicha caja de herramientas.</t>
  </si>
  <si>
    <t>https://secretariadistritald-my.sharepoint.com/:f:/g/personal/kforero_sdmujer_gov_co/EucfiycPFJVCmHesIWPxbo0BcrwA_lflkixan8I1RLBMbw?e=F2xqoZ</t>
  </si>
  <si>
    <t>https://secretariadistritald-my.sharepoint.com/:f:/g/personal/kforero_sdmujer_gov_co/EkpTPWeoQVZIhJTs46S1iBsB4TVioAV8LAspkRZiiZWfYg?e=HqXOGk</t>
  </si>
  <si>
    <t>2025-11. En Junio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t>
  </si>
  <si>
    <t>2025-12.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</si>
  <si>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https://secretariadistritald-my.sharepoint.com/:f:/g/personal/kforero_sdmujer_gov_co/Egfdn3R_FKNJhZmMDfsK_jUBOeGSim9gBdu9OsVapxYlPg?e=easFo6</t>
  </si>
  <si>
    <t>https://secretariadistritald-my.sharepoint.com/:f:/g/personal/kforero_sdmujer_gov_co/EkpTPWeoQVZIhJTs46S1iBsB4TVioAV8LAspkRZiiZWfYg?e=bfOw01</t>
  </si>
  <si>
    <t>2025-11.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1. Conmemoración de jóvenes 2. Conmemoración vejez y envejecimiento 3. Transincidencias 5. Cuatro Eventos de transformación imaginarios LBT 6. Conmemoración mujer indígena 7. Conmemoración mujer raizal 9..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
2.	Se realizó la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3.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que tendrán como eje fundamental el empoderamiento del cuerpo a través de la moda. 
4.	Para el  2025 El Fiestón Lesbiarte será un Festival compuesto por 8 actividades y para el desarrollo de las mismas durante el primer trimestre se ha avanzado en acciones preparatorias de estas actividades como la gestión con la oficina de comunicaciones para generar las piezas comunicativas, Articulación con entidades para el desarrollo de las distintas actividades, Reuniones con consejeras consultivas para revisión y aprobación de las acciones a desarrollar, Reuniones de gestión logística de las actividades, Articulación con planeación distrital y el Festival por la Igualdad, tanto en programación como gestiones de operador logístico. Se dio apertura a este evento y se realizaron las siguientes actividades: 1. Juegos tradicionales (Rana y Tejo) (IDRD) 2. Torneo Banquitas (IDRD y SDIS) 3. Construcción Mural itinerante en rechazo a las violencias hacia mujeres LBT - SDMUJER y proyecto tejidos urbanos 4. Orientación Casa de Justicia Móvil sobre como denunciar violencias (SDSCJ) 5. Toque Batucada Manada Callejera SDMUJER 6. Ambientación DJ (SDIS) 7. Punto de inscripción a juegos LGBTI (IDRD) 8. Cierre vial (SDM) 9. apoyo logístico IDPAC</t>
  </si>
  <si>
    <t>2025-12. Para avanzar en sistematizar guías metodológicas para el abordaje a los diferentes pueblos y comunidades con los que trabaja la DED, en Julio: Se llevó a cabo la revisión de cinco metodologías desarrolladas por diferentes profesionales del equipo, con el propósito de afinar sus contenidos, enfoques y estructura pedagógica. A partir de los comentarios realizados en la primera revisión, se solicitó a cada referente responsable hacer una segunda revisión detallada del documento, incorporando los ajustes necesarios.</t>
  </si>
  <si>
    <t>https://secretariadistritald-my.sharepoint.com/:f:/g/personal/kforero_sdmujer_gov_co/EvfsxKth4U5MhoJF9Kq3tO4BdFuJ-QYjeNvUI77B-lekig?e=qQZocj</t>
  </si>
  <si>
    <t>https://secretariadistritald-my.sharepoint.com/:f:/g/personal/kforero_sdmujer_gov_co/EvTcAtfdlBxMsX79bk0qHFYB52qnec65m5KrkYw6e1EbDQ?e=H4yeky</t>
  </si>
  <si>
    <t xml:space="preserve">2025-11. En Agosto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1.	Se llevaron a cabo diversas acciones estratégicas orientadas a la planeación, articulación, gestión de apoyo, concertación con comunidades y grupos de interés y organización logística de los eventos programados para el segundo semestre de 2025: Conmemoración de jóvenes, 3 encuentros con mujeres jóvenes, Conmemoración vejez y envejecimiento y un encuentro con mujeres adultas y mayores, dos eventos con mujeres con discapacidad, Lanzamiento decreto cuidado menstrual, Encuentro mujeres Migrantes, Transincidencias, Cuatro Eventos de transformación imaginarios LBT, Conmemoración mujer indígena, Conmemoración mujer raizal, conmemoración mujer palenquera, dos eventos de conmemoración mujer Rrom gitana. 
2.	Realización del evento de EMPODERAMIENTO DE LAS MUJERES CON DISCAPACIDAD A TRAVÉS DE LA MODA: El día 23 de Agosto se realizó cierre del proceso con la realización de un desfile en el Politécnico Gran Colombiano en donde a través de creación de vestuario con material reciclable y espacios de dialogo se ha fortalecido el empoderamiento femenino a través de la moda y el reconocimiento de la corporalidad. A este evento de cierre asistieron 56 personas.
3.	El 20 de agosto se realiza Mural Mujeres con Discapacidad: En el marco de los procesos conmemorativos se participó en el desarrollo del Mural como acto de reivindicación social y política de las mujeres con discapacidad.
4.	27 de agosto: Se realizó la primera sesión del encuentro diferencial con mujeres mayores programado en la Manzana del Cuidado de Manitas. En el espacio se trabajó a partir del collage en la construcción de poemas posicionando y visibilizando las voces de las mujeres mayores con relación al papel del cuidado en sus vidas. Este proceso se adelantó en articulación con la Dirección de Sistema del Cuidado y con Paola Sierra, artista independiente, quien desarrolla la metodología como parte de su investigación “Antimanual para envejecer”. En el encuentro participaron 25 mujeres mayores.  
5.	Desarrollo de la Bici Rodada lésbica y bisexual el 31 de agosto de 2025 de 8 am a 12 medio día, con recorrido desde el parque de los hippies al planetario. En el cual se tuvo la participación de 22 mujeres LBTQ. Con el apoyo de 17 profesionales del IDRD, Gobierno y SDM. Bici rodada Lésbica y bisexual, en el que se promueve la apropiación del espacio público por parte de mujeres LB, en donde se potencia la autonomía de las mujeres reforzando sus habilidades para el despinche de las bicicletas y la seguridad vial. Con esto se garantiza el derecho al goce y disfrute del espacio público y espacio de ocio y recreación, como acción de PPLGBTI. Esta se desarrolló el 31 de agosto de 8 am a 12m desde el parque de los hippies al planetario.  </t>
  </si>
  <si>
    <t xml:space="preserve">2025-12. Para avanzar en sistematizar guías metodológicas para el abordaje a los diferentes pueblos y comunidades con los que trabaja la DED, en agosto:se realiza la solicitud Diligenciamiento de metodologías: Propuesta de plan de trabajo para sistematizar las metodologías que propone la referente para mujeres trans se brinda información sobre el diligenciamiento de las fichas se conversa sobre el proceso de sistematización. </t>
  </si>
  <si>
    <t>https://secretariadistritald-my.sharepoint.com/:f:/g/personal/kforero_sdmujer_gov_co/Egfdn3R_FKNJhZmMDfsK_jUBOeGSim9gBdu9OsVapxYlPg?e=Io6Tc9</t>
  </si>
  <si>
    <t>https://secretariadistritald-my.sharepoint.com/:f:/g/personal/kforero_sdmujer_gov_co/EkpTPWeoQVZIhJTs46S1iBsB4TVioAV8LAspkRZiiZWfYg?e=CYcEQF</t>
  </si>
  <si>
    <t>2025-11. En septiembre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programados para el segundo semestre de 2025: Conmemoración de jóvenes, 3 encuentros con mujeres jóvenes, Conmemoración vejez y envejecimiento y un encuentro con mujeres adultas y mayores, dos eventos con mujeres con discapacidad, Lanzamiento decreto cuidado menstrual, Encuentro mujeres Migrantes, Transincidencias, Cuatro Eventos de transformación imaginarios LBT, Conmemoración mujer indígena, Conmemoración mujer raizal, conmemoración mujer palenquera, dos eventos de conmemoración mujer Rrom gitana. 
1.	Se realizó la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2.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3.	Se adelantó la primera parte del encuentro diferencial con 15 mujeres mayores en Chapinero. En el espacio se trabajó sobre el cuerpo y el deseo en la vejez y se construyeron insumos para el Fanzine “antimanual para envejecer” de la artista Paola Sierra
4.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t>
  </si>
  <si>
    <t xml:space="preserve">2025-12. Para avanzar en sistematizar guías metodológicas para el abordaje a los diferentes pueblos y comunidades con los que trabaja la DED, en septiembre :se realiza consolidación y revisión  de metodologías, iniciando con la formulación del plan de trabajo para sistematizar las metodologías, adicionalmente se hace una verificación del proceso de información y  diligenciamiento de las fichas de sistematización, proponiendo algunos ajustes. </t>
  </si>
  <si>
    <t>2025-11. En octubre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programados para 2025: En octubre se realizaron 9 eventos de Conmemoración así: (i) Primer Encuentro intergeneracional con jóvenes  muiscas realizado en la casa muisca con la participación de 23 mujeres muiscas (ii) Segundo encuentro intergeneracional con 5 mujeres privadas de la libertad en la Carcél Distrital  (iii) Como parte del Fiestón Lesbiarte se realizo en octubre la celebración de los 10 años del festival con la participación de 92 mujeres en un coctel y  show de comedia lésbica a cargo de Yela Quim y Neisser, Se inauguró la feria de emprendimientos LB fortaleciendo los procesos de formación y acompañamiento brindados desde la academia financiera de la SDDE, también  se proyectó el video conmemorativo de los 10 años del Lesbiarte, seguido por las palabras de apertura de las directivas Laura Tami y Elizabeth Castillo, quienes resaltaron la importancia de las acciones afirmativas para la garantía de derechos de las mujeres lesbianas y bisexuales, finalmente se proyectó el documental “Amores y resistencias: Memorias de mujeres lesbianas y bisexuales en Bogotá”, que dio paso a un diálogo con las asistentes sobre sus impresiones.(iv) Conmemoración mujer indígena MUISCA  Bosa en la Plaza Fundacional de Bosa con la participación de 250 mujeres muiscas. (v) Conmemorar el día Internacional de las Mujeres Indígenas Muisca Suba el 25 de octubre de 2025 en la Plaza Fundacional de Suba, con la participación de 200 mujeres muiscas. (vi) Conmemoración Palenquera: Se desarrollo un conversatorio alrededor del papel de la mujer palenquera en la ritualidad fúnebre de San Basilio de Palenque, con el fin de visibilizar, salvaguardar y dialogar sobre esta manifestación del pueblo palenquero, destacando su valor cultural, espiritual y comunitario, promoviendo el reconocimiento de la diversidad afrocolombiana dentro del contexto urbano de Bogotá. (vii) Se desarrolló el primer Encuentro Distrital Raizal 2025 “Bitwiin Dih Raizal Comiunitii” para la Comunidad Raizal en Bogotá D.C. con la participación de 87 mujeres se logró socializar los avances de los productos de la Política Pública Raizal concertados entre el sector mujer y la comunidad Raizal. (viii y ix) Evento con mujeres con discapacidad EMPODERAMIENTO DE LAS MUJERES CON DISCAPACIDAD A TRAVÉS DE LA MODA: Este evento será un proceso que se realizará en 3 momentos durante el mes de octubre. Con la participación de 90 mujeres.</t>
  </si>
  <si>
    <t xml:space="preserve">2025-12. Para avanzar en sistematizar guías metodológicas para el abordaje a los diferentes pueblos y comunidades con los que trabaja la DED, en octubre se realiza  la formulación del plan de trabajo de sistematización de las metodologías y proyecto para su desarrollo 2026. Adicionalmente se hace una verificación del proceso de información y  diligenciamiento de las fichas de sistematización,realizando ajustes. </t>
  </si>
  <si>
    <t>https://secretariadistritald-my.sharepoint.com/:f:/g/personal/kforero_sdmujer_gov_co/Egfdn3R_FKNJhZmMDfsK_jUBOeGSim9gBdu9OsVapxYlPg?e=dw1E9R</t>
  </si>
  <si>
    <t>https://secretariadistritald-my.sharepoint.com/:f:/g/personal/kforero_sdmujer_gov_co/EnI_VU-brtBCkBeknlR5nhABi-frof8fGhsO2TQj0a94Mg?e=fFsvzL</t>
  </si>
  <si>
    <t>2025-11. En noviembre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nueve 9 eventos como  acción afirmativa para visibilizar y exaltar el aporte de los grupos poblacionales excluidos e invisibilizados del tejido social y cultural de Bogotá, convirtiéndolos en espacios para destacar el rol de las mujeres en sus diferencias y diversidades en la construcción de ciudad (desde el punto de vista rural-urbano), reconociendo su papel central en prácticas culturales y familiares, promoviendo su inclusión activa en los procesos organizativos y decisiones que impactan su comunidad, así: (i) Fortalecimiento del Consejo de Mujeres del Pueblo Muisca de Suba, contribuyendo al fortalecimiento de los saberes tradicionales, en armonía con su cosmovisión y cosmogonía, así como con los conocimientos transmitidos por las mujeres mayores.	20 participantes. (ii) Conmemoración MUISCAS BOSA 	en la Plaza Fundacional de Bosa, se realiza un acto simbólico y político de visibilización, reconocimiento y fortalecimiento colectivo. 250 participantes  (iii) DESFILE DE MODA EN GRAN SAN moda protagonizado por mujeres con discapacidad. 	DESFILARON: 11 mujeres con discapacidad y 2 mujeres cuidadoras de personas con discapacidad a este evento asistieron 50 personas. (iv)  “Conversatorio y Manifiesto: Innovación Social: Crear para Contar. Mujeres Discapacidad en Resistencia”	70 mujeres con discapacidad  (v) caminata en el “Sendero Vicachá”, un espacio que buscaba conectar con la actividad física y la parte emocional a las mujeres que habitan la calle o están en riego de estarlo, 46 mujeres habitantes de calle. (vi)  TRANSINSCIDENCIAS 		Centro de Memoria, Paz y Reconciliación, reunió expresiones artísticas, conversatorios, performances y un homenaje simbólico a las Madres Trans, consolidándose como un espacio de memoria, resistencia y reivindicación con 147 Mujeres LGTBI. (vii) TRANSINSCIDENCIAS CARCEL Conmemoración del Día Internacional de la Memoria Trans – TransInscidencias 2025 cuyo propósito central fue honrar la memoria de las personas Trans-víctimas de violencias  a las personas Trans privadas de la libertad con la participación de 17 mujeres Trans privadas de la libertad. (viii) conmemoración del Festival de Mujeres Jóvenes  inició con una bici rodada desde la Plaza Fundacional de Bosa hasta la Casa de la Juventud, mientras de forma paralela se desarrollaba la feria de emprendimientos. Se realizó un espacio audiovisual, un conversatorio con mujeres jóvenes y un taller de rap con enfoque creativo y social. La jornada continuó con presentaciones artísticas de rap en tarima, mensajes institucionales y la intervención del colectivo Ruedala. 	37 personas participantes en el evento. (ix) ENCUENTRO INTERGENERACIONAL MUISCAS SUBA profundizando en la reflexión sobre la conexión entre el Sol y la Luna, avanzar en la construcción de mándalas y fortalecer la integración entre los dos cabildos en el marco de este espacio intergeneracional con 18 MUJERES INDIGENAS MUISCAS</t>
  </si>
  <si>
    <t>2025-12. Para avanzar en sistematizar guías metodológicas para el abordaje a los diferentes pueblos y comunidades con los que trabaja la DED, en noviembre se presenta avance y cierre de la sistematización de las metodologías y proyecto para su desarrollo 2026. Adicionalmente se hace una verificación del proceso de información y  diligenciamiento de las fichas de sistematización, realizando los ajustes requeridos</t>
  </si>
  <si>
    <t>2025-11. En Diciembre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cuatro 4  eventos como  acción afirmativa para visibilizar y exaltar el aporte de los grupos poblacionales excluidos e invisibilizados del tejido social y cultural de Bogotá: 
•	Se realizó un espacio con Mujeres rurales y campesinas  (iv) Museo de la ciudad Autocontruida 20 part. 
•	Un evento con 122 mujeres migrantes Espacio de reconocimiento y participación de mujeres migrantes.
•	Una conmemoración de mujeres jóvenes. Festival Mujeres Jóvenes 2.0 con bici rodada, feria, rap, conversatorio y cierre cultural 37 part. 
•	Una conmemoración de mujeres mayoras  Actividad de reconocimiento a mujeres mayores. 40 part</t>
  </si>
  <si>
    <t xml:space="preserve">2025-12. Para avanzar en sistematizar guías metodológicas para el abordaje a los diferentes pueblos y comunidades con los que trabaja la DED,  se presenta avance y cierre de la sistematización de las metodologías y proyecto para su desarrollo 2026 en el mes de noviembre y en este mismo mes se hace una verificación del proceso de información y  diligenciamiento de las fichas de sistematización, realizando los ajustes requeridos. Para el mes de diciembre ya se ha culminado la meta al 100% y no se realizan acciones adicionales. </t>
  </si>
  <si>
    <t>https://secretariadistritald-my.sharepoint.com/:f:/g/personal/kforero_sdmujer_gov_co/IgANu0yTiHQPRZLRGhV275uGAQj2GC8tGvkgf1-fBlK2YOQ?e=Dk6YEF</t>
  </si>
  <si>
    <t>Código</t>
  </si>
  <si>
    <t>Versión</t>
  </si>
  <si>
    <t>Fecha de Emisión</t>
  </si>
  <si>
    <t>META PLAN DE DESARROLLO</t>
  </si>
  <si>
    <t>Página</t>
  </si>
  <si>
    <t>Página 3 de 7</t>
  </si>
  <si>
    <t>NOMBRE DEL PROYECTO</t>
  </si>
  <si>
    <t xml:space="preserve">                                                 REPORTE INDICADOR META PDD</t>
  </si>
  <si>
    <t>OBJETIVO ODS</t>
  </si>
  <si>
    <t>Igualdad de género</t>
  </si>
  <si>
    <t>META ODS</t>
  </si>
  <si>
    <t>Aprobar y fortalecer políticas acertadas y leyes aplicables para promover la igualdad de género y el empoderamiento de todas las mujeres y niñas a todos los niveles</t>
  </si>
  <si>
    <t>INDICADOR META PDD</t>
  </si>
  <si>
    <t>Porcentaje de implementación de la estrategia de transformación cultural</t>
  </si>
  <si>
    <t>PROGRAMACIÓN CUATRIENAL INDICADOR PDD</t>
  </si>
  <si>
    <t>TOTAL</t>
  </si>
  <si>
    <t>AVANCE ACUMULADO CUATRIENIO</t>
  </si>
  <si>
    <t>TIPO DE ANUALIZACIÓN  (Según aplique)</t>
  </si>
  <si>
    <t xml:space="preserve">EJECUCIÓN MENSUAL INDICADOR PDD </t>
  </si>
  <si>
    <t>EVIDENCIAS DEL AVANCE</t>
  </si>
  <si>
    <t>Para el mes de Enero con el objetivo de dar cumplimiento a la meta PlanDD, se adelanta el proceso contractual para el equipo técnico que realizará los documentos técnicos y guias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 Se adelanta el proceso contractual para el equipo técnico que realizará los documentos para las guias metodológicas para el abordaje a los diferentes pueblos y comunidades con los que trabaja la DED  y se realiza proyección de cronogramas, metas y objetivos para el trabajo a adelantar durante el 2025.</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</si>
  <si>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</si>
  <si>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https://secretariadistritald-my.sharepoint.com/:f:/g/personal/kforero_sdmujer_gov_co/EttKawPFTW5IuAvQqzmEXGUB1Jvqyond9OxpZcI-TVU5_Q?e=x1e4JC</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</si>
  <si>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</si>
  <si>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</si>
  <si>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t>
  </si>
  <si>
    <t xml:space="preserve"> https://secretariadistritald-my.sharepoint.com/:f:/g/personal/kforero_sdmujer_gov_co/EttKawPFTW5IuAvQqzmEXGUB1Jvqyond9OxpZcI-TVU5_Q?e=x1e4JC</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</si>
  <si>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Marzo,
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</si>
  <si>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marzo	Para el periodo acumulado de enero a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</si>
  <si>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https://secretariadistritald-my.sharepoint.com/:f:/g/personal/kforero_sdmujer_gov_co/EnTuEg0Ug3pFl1WzrEPa2J0Bk2YmT4mHhUAllNBXv2ROUQ?e=VSWMKs</t>
  </si>
  <si>
    <t>para el mes de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3.	Para abril  en total, se prestaron once (14) servicios  de interpretación en lengua de señas, destinados a garantizar la inclusión y el acceso de las mujeres sordas a una variedad de servicios esenciales.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</si>
  <si>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para el periodo de enero a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</si>
  <si>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https://secretariadistritald-my.sharepoint.com/:f:/g/personal/kforero_sdmujer_gov_co/EnTuEg0Ug3pFl1WzrEPa2J0Bk2YmT4mHhUAllNBXv2ROUQ?e=QYGpRm</t>
  </si>
  <si>
    <t>Para el mes de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mayo, se realizó se avanzó en la realización de Asistencia Técnica para la incorporación del enfoque diferencial a los sectores de la Administración Distrital así: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t>
  </si>
  <si>
    <t>Para el periodo de ENERO a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mayo,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</si>
  <si>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https://secretariadistritald-my.sharepoint.com/:f:/g/personal/kforero_sdmujer_gov_co/EnTuEg0Ug3pFl1WzrEPa2J0Bk2YmT4mHhUAllNBXv2ROUQ?e=vdOLm5</t>
  </si>
  <si>
    <t>Para el mes de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JUNIO,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junio: 
1. Asistencia Técnica para la incorporación del enfoque diferencial a los sectores de la Administración Distrital: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5.	Durante el mes de Junio finalizaron y se certificaron tres grupos de talleres de acercamiento a la Lengua de Señas Colombiana, en articulación con la Dirección de Enfoque Diferencial, 47 profesionales fueron certificados, tanto de la DED como la Subdirección de Cuidado y Políticas, Dirección de Eliminación de Violencias y Acceso a la Justicia, SOFÍA Local y el equipo psicosocial del SFCyO, se destaca la inclusión de 10 mujeres LBT, lo que representa un avance en el enfoque diferencial.
6.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</si>
  <si>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Para el periodo de ENERO a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</si>
  <si>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Para el mes de JULIO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JULIO,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julio: 
1. Asistencia Técnica para la incorporación del enfoque diferencial a los sectores de la Administración Distrital:  se realizan dos espacios de Asistencia Técnica con la participación de 27 profesionales contratistas en dos sectores del Distrito así: (i) Sector Movilidad – 19 contratistas del equipo Territorio de Transmilenio Taller sobre Enfoque poblacional - diferencial: Marco normativo y avances en el Distrito Capital (ii) Sector Gestión Pública 8 contratistas del equipo psicosocial que atiende población víctimas en albergues de la consejería distrital para la paz, víctimas y la reconciliación.
2. Sistematizar y organizar una caja de herramientas de las estrategias de la Dirección de Enfoque Diferencial, que aporten a la incorporación del enfoque diferencial en los sectores de la Administración Distrital y el sector privado, en el mes de julio: e avanza así: (i) Lineamiento para atención diferencial con enfoque étnico palenquero, dirigido a sectores de la Administración Distrital (Kuagro Mona ri Palenge andi Bakata): con las referentas de mujeres palenqueras y negras/afrocolombianas: se validó el cierre del componente normativo, acordando los pasos a seguir en la construcción de la línea de tiempo de hitos históricos y proyectar la organización metodológica para la elaboración de las orientaciones para la  atención diferencial a mujeres palenqueras en los sectores priorizados. (ii) Sistematización, caja herramientas pedagógicas y metodológicas para visibilizar saberes y prácticas culturales de mujeres palenqueras: se definió el cronograma para la construcción participativa de las herramientas del Apartado 1 y 2 que se estableció con la comunidad palenquera avanzar en 2025, se gestionó reunión con la profesional de enlace del área de comunicaciones de la SDMujer para la DED con el fin de conocer los lineamientos para las herramientas a elaborar y acordar apoyo, así como se promovió otra reunión con profesional del Politécnico Gran Colombiano para contemplar apoyo en la construcción de herramientas, las cuales quedaron agendadas para agosto. (iii) 
Sistematización Caja de herramientas Estrategias de Dirección de Enfoque Diferencial: (i) Aprobación de los formatos de Caracterización para la Estrategia Distrital del Cuidado Menstrual y el Instrumento de Medición -Estrategia de Cuidado Menstrual (ii) Aprobación de la Metodología Jornada Significativa “Juego y aprendo sobre rutas y violencias”. (iii) Revisión y retroalimentación de la Metodología de la Escuela Amarte Versión 2.0 mujeres con discapacidad visual..
3. Acompañar espacios para la transversalización del enfoque diferencial a demanda de entidades del sector público y privado el equipo de la DED acompañó 8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197 personas.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Julio: (i) Se iniciaron dos grupos para el taller de acercamiento a la lengua de señas y formación en conceptos básicos para la atención a mujeres con discapacidad auditiva, con 54 profesionales de la SdMujer (ii) SERVICIOS DE INTERPRETACIÓN: En julio se realizaron 22 servicios de interpretación de lengua de señas, brindando a poyo a la SdMujer en Reunión GROW + DED- Equipo Estrategias Enfoque Diferencial - CIOM Fontibón - CIOM Engativá - CIOM los Mártires. - Casa de justicia, Ciudad Bolívar. - Área de comunicaciones SdMujer - CIOM San Cristóbal- CIOM, suba. 
5. En Julio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(i)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Esta conmemoración, es oficializada por el Decreto 295 del 22 de julio de 2022, busca visibilizar y garantizar los derechos de las mujeres negras y afrocolombianas.</t>
  </si>
  <si>
    <t>Para el periodo de ENERO a JULIO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1.	Se realizaron 12 jornadas de Asistencia Técnica para tres sectores del Distrito, en donde participaron 127 profesionales. 
2.	Se realizaron 19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86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han iniciado 5 grupos para el taller de acercamiento a la lengua de señas y formación en conceptos básicos para la atención a mujeres con discapacidad auditiva con la participación de 108 contratistas y funcionarios de la subsecretaria de fortalecimiento de capacidades y oportunidades, y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
6. con el objetivo de Implementar 1 estrategia de reconocimiento de la diversidad de las mujeres del Distrito Capital, se llevaron a cabo diversas acciones estratégicas orientadas a la planeación, articulación, gestión de apoyo, concertación con comunidades y grupos de interés y organización logística de los eventos: (i) Conmemoración de mujeres negras y Afrocolombianas: La dirección de Enfoque diferencial de la Secretaría Distrital de la Mujer conmemoró el 25 de  julio el Día Distrital de las Mujeres Negras y Afrocolombianas, con la participación de 327 mujeres afrocolombianas y negras, siendo un espacio  para reconocer sus derechos, liderazgo y grandes logros a nivel personal y comunitario tanto en la ciudad como a nivel nacional. Esta conmemoración, es oficializada por el Decreto 295 del 22 de julio de 2022, busca visibilizar y garantizar los derechos de las mujeres negras y afrocolombianas. (ii) sí mismo, durante el primer semestre se da apertura al Fiestón Lesbiarte con la realización de la primera de las 8 actividades programadas para el 2025: (i)   apertura el 28 junio con la una toma cultural en articulación con SDIS y otras entidades participantes (IDPAC, SDM, SDSCJ, IDRD, SDP), así como la articulación con el proyecto tejidos urbanos para la realización de mural itinerante en rechazo a las violencias y entrega de incentivos a mujeres LB, esta primera actividad trabaja el derecho a una vida libre de violencias para las mujeres LB y tiene una participación de 67 personas de las cuales 41 son lesbianas, 5 son pansexuales y 12 bisexuales Toma cultural en rechazo a las violencias dirigidas hacia las mujeres LB.  (iii)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t>
  </si>
  <si>
    <t>https://secretariadistritald-my.sharepoint.com/:f:/g/personal/kforero_sdmujer_gov_co/EnTuEg0Ug3pFl1WzrEPa2J0Bk2YmT4mHhUAllNBXv2ROUQ?e=Nd5eCP</t>
  </si>
  <si>
    <t>Para el mes de AGOSTO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AGOSTO,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AGOSTO: 
1.	Asistencia Técnica para la incorporación del enfoque diferencial a los sectores de la Administración Distrital:  Se realizan dos espacios de Asistencia Técnica con la participación de 26 profesionales contratistas en dos sectores del Distrito Habitad y Gestión Pública, así: (i) Sector Habitad –  20 personas: 8 profesionales de arquitectura 3 profesionales contratistas de la caja de vivienda popular y 9 personas de la comunidad de Bilbao. (ii) Sector Gestión Pública 6 profesionales (2 contratistas + 4 planta)  funcionarios que hacen parte del equipo de cuidadores de la confianza de la secretaria general; este equipo tiene como prioridad dar pautas de atención a quienes están de cara a la ciudadanía. 
2.	Con el objetivo de Sistematizar y organizar una caja de herramientas de las estrategias de la Dirección de Enfoque Diferencial, que aporten a la incorporación del enfoque diferencial en los sectores de la Administración Distrital y el sector privado, en el mes de agosto se avanza así: (i) Lineamiento para atención diferencial con enfoque étnico palenquero, dirigido a sectores de la Administración Distrital (Kuagro Mona ri Palenge andi Bakata): En agosto se realiza Revisión y organización del capítulo de recomendaciones para el Lineamiento Palenquero, evaluación de avances en la parte normativa, hitos históricos y marco conceptual, y planificación la metodología para un próximo encuentro con la comunidad. Socialización con la dirección del capítulo de orientaciones del Lineamiento de Enfoque Étnico Palenquero, así como los avances y compromisos pendientes con los capítulos de conceptos e hitos históricos; también se dieron alertas de retraso enunciados por parte de la referente palenquera con la Asociación Kuagro en lo que respecta a la revisión de los capítulos avanzados. (ii) Sistematización, caja herramientas pedagógicas y metodológicas para visibilizar saberes y prácticas culturales de mujeres palenqueras: Se generaron 3 reuniones en las que se revisó el apoyo en la construcción de las herramientas de la Caja, una con una profesional de la oficina de comunicaciones de la SDMujer y las otras dos con una docente y la líder de Podcast del semillero Somalá del Politécnico Grancolombiano. Se avanzó en 2 herramientas, que son: Sistematización de las metodologías de semilleros y espacio respiro, y Carrete con “SABÍAS QUÉ” sobre la comunidad palenquera, respecto a las cuales se elaboraron las metodologías para su construcción, se elaboró y ajustó el brief para el Carrete y se encuentra en revisión de la profesional de comunicaciones de la SDMujer; asimismo, se dio la primera revisión de las restantes 2 metodologías de semilleros de empoderamiento dirigidas a mujeres palenqueras.
3.	Con el fin de acompañar espacios para la transversalización del enfoque diferencial a demanda de entidades del sector público y privado, el equipo de la DED acompañó 3 espacios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en estos espacios participaron 43 personas.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Agosto: (i) TALLERES: Se realizaron 4 sesiones de taller de acercamiento a la lengua de señas y formación en conceptos básicos para la atención a mujeres con discapacidad auditiva dirigido a  30 Profesionales de las manzanas de cuidado 26 Coordinadoras de Manzanas. 3 Enlaces territoriales. 1 Líder distrital. Este taller terminará en el mes de septiembre. (ii) SERVICIOS DE INTERPRETACIÓN LENGUA DE SEÑAS: 
5.	En agosto  se realizaron 16 servicios de interpretación de lengua de señas, brindando a poyo a la SdMujer + DED- Equipo Estrategias Enfoque Diferencial - CIOM Puente Aranda - URI ciudad Bolívar – CIOM Fontibón - CIOM Engativá - URI san Cristóbal – Oficina de Comunicaciones y CRAC.</t>
  </si>
  <si>
    <t>Para el periodo de ENERO a AGOSTO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periodo acumulado de enero a AGOSTO, avanzando en la realización de Asistencia Técnica para la incorporación del enfoque diferencial a los sectores de la Administración Distrital así:  
1.	Se realizaron 14 jornadas de Asistencia Técnica para tres sectores del Distrito, en donde participaron 153 profesionales. 
2.	Se realizaron 23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102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se continua con los 5 grupos para el taller de acercamiento a la lengua de señas y formación en conceptos básicos para la atención a mujeres con discapacidad auditiva con la participación de 108 contratistas y funcionarios de la subsecretaria de fortalecimiento de capacidades y oportunidades, y Profesionales de las manzanas de cuidado y de la Dirección de Violencias.
5.	Lineamiento para atención diferencial con enfoque étnico palenquero, dirigido a sectores de la Administración Distrital (Kuagro Mona ri Palenge andi Bakata): Logros a julio: marco normativo finalizado y avalado tanto por la Asociación como por la SDMujer; línea de tiempo de hitos históricos construida pendiente para que la Asociación complemente con aquellos sucesos que consideren son relevantes como hitos históricos en Bogotá, y así dar por finalizado ese capítulo del lineamiento. Se avanzó en un borrador de las orientaciones o recomendaciones para una atención diferencial con enfoque étnico palenquero a las mujeres de este grupo poblacional en el Distrito.</t>
  </si>
  <si>
    <t>https://secretariadistritald-my.sharepoint.com/:f:/g/personal/kforero_sdmujer_gov_co/Elt9-3efoF1AsSM9_WTw-O4BNo3WPeSKpevGCuHy1sPUBw?e=8gY2vr</t>
  </si>
  <si>
    <t>Para el mes de SEPTIEMBRE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SEPTIEMBRE, se avanzó en la realización de Asistencia Técnica para la incorporación del enfoque diferencial a los sectores de la Administración Distrital así: 
1.	Con el objetivo de Implementar 1 estrategia de asistencia técnica dirigidas a los Sectores de la Administración Distrital y al Sector Privado, para la incorporación del enfoque diferencial en los servicios, programas y estrategias dirigidas a mujeres, en el mes de SEPTIEMBRE: 
2.	Asistencia Técnica para la incorporación del enfoque diferencial a los sectores de la Administración Distrital:  Se realizan cuatro espacios de Asistencia Técnica con la participación de 18 profesionales contratistas en cuatro sectores del Distrito así: (i) Sector Salud: se realizó reunión de la mesa interna de salud mental, informe de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(ii)	Sector Hábitat: aportes para incorporar el enfoque poblacional-diferencial en los mensajes de señalética que se instalará en el barrio Bilbao de Suba y apoyó a primera sesión del curso sobre transversalización de enfoques en el trabajo territorial donde se abordó el tema de ciudades seguras incorporando elementos del enfoque poblacional – diferencial (15 profesionales participantes) .  (iii)	Sector Movilidad: se hizo reunión con la Unidad Administrativa Especial de Rehabilitación y Mantenimiento Vial – UMV donde se acordó aportar a la incorporación del enfoque poblacional – diferencial en la estrategia de participación ciudadana, sensibilizar a personal de la entidad en este enfoque y coordinar acciones en la vereda Mochuelo de Ciudad Bolívar. (iv) Sector de Integración Social - Subdirección de Juventud de la Secretaría Distrital de Integración Social. Se realizó una asistencia técnica con la lideresa y los gestores de los grupos étnicos de las Casas de Juventud de la Subdirección de Juventud de la SDIS; dicho espacio tuvo como objetivo reconocer quiénes son los pueblos indígenas que habitan en Bogotá, reflexionar colectivamente sobre las barreras de acceso institucional que enfrentan las mujeres indígenas víctimas del conflicto armado y brindar recomendaciones prácticas para una atención diferencial con enfoque étnico y de género. Participaron 4 contratistas gestores de los grupos étnicos en la Subdirección de la Juventud de la SDIS2.
3.	2.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(i) 
Con el objetivo de Sistematizar y organizar una caja de herramientas de las estrategias de la Dirección de Enfoque Diferencial, que aporten a la incorporación del enfoque diferencial en los sectores de la Administración Distrital y el sector privado, en el mes de septiembre  se avanza así: (i) Lineamiento para atención diferencial con enfoque étnico palenquero, dirigido a sectores de la Administración Distrital (Kuagro Mona ri Palenge andi Bakata): En Septiembre el capítulo de recomendaciones para el Lineamiento Palenquero , se replanteó, y existe una nueva propuesta que recoge los insumos de espacios realizados por la referente de mujeres palenqueras de la DED. metodología a implementar con la comunidad para ultimar los capítulos de conceptos e hitos históricos y marco conceptual. (ii) Sistematización, caja herramientas pedagógicas y metodológicas para visibilizar saberes y prácticas culturales de mujeres palenqueras: se organizó el encuentro con la comunidad palenquera en septiembre y otra que fue el encuentro en mención. Se revisaron los avances en las herramientas de los Apartados 1 y 2 evidenciando progreso en la Sistematización de las metodologías de semilleros de empoderamiento dirigidas a mujeres palenqueras y en el Carrete con “SABÍAS QUÉ” sobre la comunidad palenquera, frente a lo que se plantearon compromisos para las lideres de las herramientas restantes en vía de avanza. (iii) Sistematización Caja de herramientas Estrategias de Dirección de Enfoque Diferencial: En el mes de septiembre (i) Se concluyó la revisión y posterior aprobación por parte de asistencia técnica de la Metodología de la Escuela Amarte Versión 2.0 mujeres con discapacidad visual. (ii) Se concluyó la revisión y posterior aprobación por parte de asistencia técnica de la metodología Espacio de conexión emocional para mujeres jóvenes – "Tierra de jóvenes”.
4.	Con el fin de acompañar espacios para la transversalización del enfoque diferencial a demanda de entidades del sector público y privado, el equipo de la DED acompañó El 1er Encuentro Distrital Raizal 2025 “Bitwiin Dih Raizal Comiunitii” fue un espacio de encuentro, diálogo y reconocimiento con la comunidad Raizal residente en Bogotá D.C. Convocado por la Secretaría Distrital de Gobierno, a través de la Dirección de Asuntos Étnicos, el evento tuvo como propósito fortalecer los lazos entre la institucionalidad distrital y la comunidad, en el marco del compromiso por promover y garantizar los derechos individuales y colectivos de los pueblos étnicos en la ciudad. Durante la jornada, la Secretaría Distrital de la Mujer compartió los avances de los productos de la Política Pública Raizal (PPRaizal), construidos de manera concertada entre el sector mujer y la comunidad Raizal, en el marco del CONPES 38. 
5.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septiembre:  (i) TALLERES: Se inicio un nuevo grupo  de taller de acercamiento a la lengua de señas y formación en conceptos básicos para la atención a mujeres con discapacidad auditiva dirigido a  15 contratistas abogados estrategia URI (ii)  SERVICIOS DE INTERPRETACIÓN LENGUA DE SEÑAS: En septiembre se realizaron 18 servicios de interpretación de lengua de señas, brindando a poyo a la SdMujer + DED- Equipo Estrategias Enfoque Diferencial - CIOM Puente Aranda - URI ciudad Bolívar – CIOM Fontibón - CIOM Engativá - URI san Cristóbal – Oficina de Comunicaciones, CRAC, DADEP, CIOM Kenedy, casa refugio, CIOM SUBA</t>
  </si>
  <si>
    <t>Para el periodo de ENERO a SEPTIEMBRE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periodo acumulado de enero a SEPTIEMBRE, avanzando en la realización de Asistencia Técnica para la incorporación del enfoque diferencial a los sectores de la Administración Distrital así:  
1.	1.	Se realizaron 18  jornadas de Asistencia Técnica para 6 seis sectores del Distrito (Hacienda – Movilidad – Gestión Pública – Habitad – salud – Integración Social), en donde participaron 157 profesionales así: •	HACIENDA: cinco sesiones con el Equipo de comunicaciones de la Lotería de Bogotá 10 contratistas.•	HACIENDA: Con el sector Hacienda se llevó a cabo un taller sobre antirracismo, con la participación de 5 contratistas del equipo de comunicaciones de la Lotería de Bogotá.•	GESTIÓN PÚBLICA:. Una AT con  20 profesionales de equipos de albergues de la Consejería Distrital de Paz, Víctimas y Reconciliación.•	GESTIÓN PÚBLICA: Una AT con 8 contratistas del equipo psicosocial que atiende población víctimas en albergues de la consejería distrital para la paz, víctimas y la reconciliación.•	GESTIÓN PÚBLICA: tres (3) asistencias técnicas dirigidas a los equipos psicosociales de los Centros de Encuentro de la Oficina Consejería Distrital de Paz, Víctimas y Reconciliación - Participaron en total 50 profesionales de la OCDPVR.•	GESTIÓN PÚBLICA: Una AT con 6 profesionales (2 contratistas + 4 planta) funcionarios que hacen parte del equipo de cuidadores de la confianza de la secretaria general; este equipo tiene como prioridad dar pautas de atención a quienes están de cara a la ciudadanía •	MOVILIDAD: Una AT con 19 contratistas del equipo Territorio de Transmilenio Taller sobre Enfoque poblacional - diferencial: Marco normativo y avances en el Distrito Capital •	MOVILIDAD: se hizo reunión con la Unidad Administrativa Especial de Rehabilitación y Mantenimiento Vial – UMV donde se acordó aportar a la incorporación del enfoque poblacional – diferencial en la estrategia de participación ciudadana •	HABITAT: Una AT con 20 personas: 8 profesionales de arquitectura 3 profesionales contratistas de la caja de vivienda popular y 9 personas de la comunidad de Bilbao. •	HABITAT: se abordó el tema de ciudades seguras incorporando elementos del enfoque poblacional – diferencial (15 profesionales participantes) .  •	SALUD mesa interna de salud mental socializar el avance en la estrategia de comunicación para la difusión del estudio realizado por el Observatorio de Mujeres y Equidad de Género -OMEG: “Salud mental de las mujeres en Bogotá: Diagnóstico de factores de riesgo y protectores” en el marco de la conmemoración del 10 de septiembre “Día mundial de la prevención del Suicidio” •	INTEGRACIÓN SOCIAL - Subdirección de Juventud de la Secretaría Distrital de Integración Social. lideresa y los gestores de los grupos étnicos de las Casas de Juventud de la Subdirección de Juventud de la SDIS; reflexionar colectivamente sobre las barreras de acceso institucional que enfrentan las mujeres indígenas víctimas del conflicto armado y brindar recomendaciones prácticas para una atención diferencial con enfoque étnico y de género. Participaron 4 contratistas, quienes son gestores de los grupos étnicos en la Subdirección de la Juventud de la SDIS2.
2.	2.	Se realizaron 24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3.	Se prestaron 120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4.	En el periodo acumulado se han iniciado seis (6)  grupos para el taller de acercamiento a la lengua de señas y formación en conceptos básicos para la atención a mujeres con discapacidad auditiva con la participación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En el periodo acumulado de enero a septiembre,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	Conmemoración de mujeres negras y Afrocolombianas Día Distrital de las Mujeres Negras y Afrocolombianas, con la participación de 327 mujeres afrocolombianas y negras, siendo un espacio  para reconocer sus derechos, liderazgo y grandes logros a nivel personal y comunitario tanto en la ciudad como a nivel nacional
•	Apertura al Fiestón Lesbiarte con la realización de una toma cultural en articulación con SDIS y otras entidades participantes (IDPAC, SDM, SDSCJ, IDRD, SDP), así como la articulación con el proyecto tejidos urbanos para la realización de mural itinerante en rechazo a las violencias y entrega de incentivos a mujeres LB, tiene una participación de 67 personas de las cuales 41 son lesbianas, 5 son pansexuales y 12 bisexuales Toma cultural en rechazo a las violencias dirigidas hacia las mujeres LB.  
•	EMPODERAMIENTO DE LAS MUJERES CON DISCAPACIDAD A TRAVÉS DE LA MODA: Este evento será un proceso que se realizará en 3 momentos durante el año 2025: (i) Durante el segundo trimestre se inició con un proceso lúdico-pedagógico de acompañamiento y formación para mujeres  con discapacidad con el objetivo de brindarles herramientas que contribuyan al desarrollo de capacidades que promueven la transformación de imaginarios y prácticas sexistas que les afectan, estos semilleros de empoderamiento femenino, son previos al evento final programado para el segundo semestre de 2025 que tendrán como eje fundamental el empoderamiento del cuerpo a través de la moda.
•	primera sesión del encuentro diferencial con 25 mujeres mayores programado en la Manzana del Cuidado de Manitas. En el espacio se trabajó a partir del collage en la construcción de poemas posicionando y visibilizando las voces de las mujeres mayores con relación al papel del cuidado en sus vidas. Este proceso se adelantó con la metodología “Antimanual para envejecer”.
•	Se adelantó la segunda parte del encuentro diferencial con 25 mujeres mayores donde se abordó el derecho a la participación y la importancia de posicionar la voz de las mujeres mayores. Los insumos del encuentro harán parte del Fanzine “antimanual para envejecer” de la artista Paola Sierra
•	Se adelantó la primera parte del encuentro diferencial con 15 mujeres mayores en Chapinero. En el espacio se trabajó sobre el cuerpo y el deseo en la vejez y se construyeron insumos para el Fanzine “antimanual para envejecer” de la artista Paola Sierra
•	Se adelantó la segunda parte del encuentro diferencial con 15 mujeres mayores en Chapinero. En el espacio se trabajó sobre el cuidado en la vejez y lo que ha implicado e implica para sus proyectos de vida, así mismo, se construyeron insumos para el Fanzine “antimanual para envejecer” de la artista Paola Sierra</t>
  </si>
  <si>
    <t>https://secretariadistritald-my.sharepoint.com/:f:/g/personal/kforero_sdmujer_gov_co/EokKVjH_DuNOsSUYg9GGhwwBxKxjKoTHZB2lR84R6l8vww?e=2qRxMZ</t>
  </si>
  <si>
    <t>Para el mes de Octubre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octubre, se avanzó en la realización de Asistencia Técnica para la incorporación del enfoque diferencial a los sectores de la Administración Distrital así: 
1.	Se realizan cuatro espacios de Asistencia Técnica con la participación de profesionales contratistas en cuatro sectores del Distrito así: (i) Sector Hábitat: tercera sesión del curso sobre transversalización de enfoques en el trabajo territorial donde se abordó el derecho a la cultura libre de sexismo, la comunicación y el lenguaje incluyente, con la participación de 16 personas integrantes de los equipos territoriales de la Caja de Vivienda Popular. (ii) Sector de Integración Social - asistencia técnica al equipo de profesionales de la Estrategia Intercultural Étnica de la Subdirección de Vejez de la SDIS, Con la participación de 7 contratistas.
2.	Con el fin de acompañar espacios para la transversalización del enfoque diferencial a demanda de entidades del sector público y privado, el equipo de la DED ha realizado 6 espacios de transversalización con diferentes sectores y entidades así: (i) 38 estudiantes del Colegio Gimnasio Juan de la Cruz Varela localidad de Usme. enfoque diferencial- Diversidad Cultural (ii) CID Santafé, Temas: Interseccionalidad, Enfoques de: Género, Diferencial, Identidades, Derechos Humanos, Discapacidad, Territorial y Poblacional, Tips en la atención a población en sus diversidades.  Participaron 23 personas, Contratistas de la SDMujer de la Dirección de Gestión del Conocimiento/Equipo de centros de inclusión digital (iii) 35 profesionales del equipo. ICFES/ Oficina Asesora de Planeación, Secretaria General y Unidad de Atención al Ciudadano.  Temas: Interseccionalidad, Enfoques de: Género, Diferencial, Identidades, Derechos Humanos, Discapacidad, Territorial y Poblacional, Tips en la atención a población en sus diversidades. (iv) CIOM Santa Fe – Salón Norma Barrera Medina , con 24 participantes del Equipo de Transformaciones Culturales – Subsecretaría de Cuidado y Políticas de Igualdad. Temas: Interseccionalidad, Enfoques de: Género, Diferencial, Identidades, Derechos Humanos, Discapacidad, Territorial y Poblacional, Tips en la atención a población en sus diversidades. (v) 10 profesionales del Instituto Distrital de Turismo. Temas: Interseccionalidad, Enfoques de: Género, Diferencial, Identidades, Derechos Humanos, Discapacidad, Territorial y Poblacional, Tips en la atención a población en sus diversidades. (vi) 13 participantes funcionarios y funcionarias del IDT de las oficinas de control interno, planeación, gestión del conocimiento y corporativa. Subdirección de planeación del IDT.
3.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octubre:  (i) TALLERES: Se dio por terminado el ultimo taller de acercamiento a la lengua de señas y formación en conceptos básicos para la atención a mujeres con discapacidad auditiva dirigido a  15 contratistas abogados estrategia URI (ii) SERVICIOS DE INTERPRETACIÓN LENGUA DE SEÑAS: En octubre se realizaron 18 servicios de interpretación de lengua de señas, brindando a poyo a la SdMujer + DED- Equipo Estrategias Enfoque Diferencial -– Oficina de Comunicaciones, , CIOM SUBA .
4.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programados para 2025: En octubre se realizaron 9 eventos de Conmemoración así: (i) Primer Encuentro intergeneracional con jóvenes  muiscas realizado en la casa muisca con la participación de 23 mujeres muiscas (ii) Segundo encuentro intergeneracional con 5 mujeres privadas de la libertad en la Carcél Distrital  (iii) Como parte del Fiestón Lesbiarte se realizó en octubre la celebración de los 10 años del festival con la participación de 92 mujeres en un coctel y  show de comedia lésbica, Se inauguró la feria de emprendimientos LB fortaleciendo los procesos de formación y acompañamiento brindados desde la academia financiera (iv) Conmemoración mujer indígena MUISCA  Bosa en la Plaza Fundacional de Bosa con la participación de 250 mujeres muiscas. (v) Conmemorar el día Internacional de las Mujeres Indígenas Muisca Suba el 25 de octubre de 2025 en la Plaza Fundacional de Suba, con la participación de 200 mujeres muiscas. (vi) Conmemoración Palenquera: Se desarrollo un conversatorio alrededor del papel de la mujer palenquera en la ritualidad fúnebre de San Basilio de Palenque. (vii) Se desarrolló el primer Encuentro Distrital Raizal 2025 “Bitwiin Dih Raizal Comiunitii” para la Comunidad Raizal en Bogotá D.C. con la participación de 87 mujeres se logró socializar los avances de los productos de la Política Pública Raizal concertados entre el sector mujer y la comunidad Raizal. (viii y ix) Evento con mujeres con discapacidad EMPODERAMIENTO DE LAS MUJERES CON DISCAPACIDAD A TRAVÉS DE LA MODA.</t>
  </si>
  <si>
    <t xml:space="preserve">
Para el periodo de ENERO a OCTUBRE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acumulado de enero a octubre, avanzando en la realización de Asistencia Técnica para la incorporación del enfoque diferencial a los sectores de la Administración Distrital así:  
1.	Se avanzó en la ejecución de actividades para dar cumplimiento a la meta de 1 Asistencia Técnica para la incorporación del enfoque diferencial a los sectores de la Administración Distrital así: 1. Se realizaron 18  jornadas de Asistencia Técnica para 5 cinco sectores del Distrito (Hacienda – Movilidad – Gestión Pública – Hábitat – Integración Social), en donde participaron 119 profesionales así: SECTOR HACIENDA Se han realizado 6 AT con la participación de 6 profesionales SECTOR GESTIÓN PÚBLICA: Se han realizado 6 AT con la participación de 32 profesionales. SECTOR MOVILIDAD 19 contratistas del equipo territorial de Transmilenio Taller sobre Enfoque poblacional - diferencial: Marco normativo y avances en el Distrito Capital, taller sobre enfoque poblacional – diferencial con el equipo territorial de la estrategia de género. SECTOR HABITAT Se realizan 3 AT con la participación de 51 personas. SECTOR DE INTEGRACIÓN SOCIAL: Se realizan 2 AT con la participación de 11 profesionales. 
2.	Se realizaron 29 espacios para la transversalización del enfoque diferencial, en dónde se realizaron presentaciones, exposiciones y precisiones sobre el enfoque diferencial y de derechos humanos.
3.	Se prestaron 139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han finalizado seis (6)  grupos para el taller de acercamiento a la lengua de señas y formación en conceptos básicos para la atención a mujeres con discapacidad auditiva con la certificación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En el periodo acumulado de enero a octubre se han realizado 21 eventos conmemorativos, encuentros diferenciales, encuentros intergeneracionales  y actividades para la transformación de imaginarios, estereotipos racistas y de discriminación, dirigidos a la ciudadanía y a las mujeres en sus diferencias y diversidades, como acción afirmativa para visibilizar y exaltar el aporte de los grupos poblacionales excluidos e invisibilizados del tejido social y cultural de Bogotá, así: 4 eventos con mujeres con discapacidad + 7 eventos con mujeres LBT  + 2 eventos de conmemoración con mujeres indígenas + conmemoración mujeres Afro y negras + conmemoración mujeres palenqueras + conmemoración mujeres raizales + dos encuentros intergeneracionales con mujeres jóvenes y adultas + 4 encuentros diferenciales con mayoras + un evento con mujeres en ASP.</t>
  </si>
  <si>
    <t>Para el mes de noviembre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noviembre, se avanzó en la realización de Asistencia Técnica para la incorporación del enfoque diferencial a los sectores de la Administración Distrital así: 
1.	Con el objetivo de avanzar en Realizar Asistencia Técnica para la incorporación del enfoque diferencial a los sectores de la Administración Distrital, en el mes de noviembre se realizan dos espacios de Asistencia Técnica: (i) Sector Hábitat - Caja de Vivienda: Cuarta sesión curso de Transversalización de enfoques para el trabajo territorial: tema derecho a una vida libre de violencias - Popular con la participación de 6 personas integrantes de los equipos territoriales de la Caja de Vivienda Popular y 5 personas de la Alcaldía Local de Suba (ii) Sector Movilidad – Transmilenio: Panel sobre atención diferencial a mujeres migrantes y refugiadas; mujeres víctimas del conflicto y mujeres indígenas  con la participación de 22 personas de la Dirección Técnica de Seguridad de Transmilenio (equipo territorial y grupo de enfoque diferencial)
2.	Con el objetivo de Sistematizar y organizar una caja de herramientas de las estrategias de la Dirección de Enfoque Diferencial, que aporten a la incorporación del enfoque diferencial en los sectores de la Administración Distrital y el sector privado, en el mes de noviembre se avanza así: (i) Lineamiento para atención diferencial con enfoque étnico palenquero, dirigido a sectores de la Administración Distrital (Kuagro Mona ri Palenge andi Bakata): En el mes de noviembre se avanzó en tener el capítulo de recomendaciones con los ajustes incorporados por parte de la referente palenquera; así mismo, se construyó la metodología para la construcción de 9 conceptos con la comunidad palenquera, dicha metodología es participativa y recoge las definiciones desde los saberes de la comunidad. (ii) Sistematización, caja herramientas pedagógicas y metodológicas para visibilizar saberes y prácticas culturales de mujeres palenqueras: se consolidaron ideas para la construcción de la cartilla digital que busca resaltar a las mujeres palenqueras. Asimismo, la líder del Podcast del semillero Somalá del Politécnico Grancolombiano envió los bocetos de las escaletas de los 2 primeros capítulos que corresponde a las categorías de Expresiones artísticas y Gastronomía propuestas para el podcast asociado a saberes y prácticas de las mujeres palenqueras. Se finalizó la herramienta Carrete con “SABÍAS QUÉ” acerca de la comunidad palenquera. (iii) Sistematización Caja de herramientas Estrategias de Dirección de Enfoque Diferencial: se realizó la caracterización de la Guía Pedagógica Escuela AMARTE Segunda versión - Mujeres con discapacidad visual.
3.	En noviembre con el fin de acompañar espacios para la transversalización del enfoque diferencial a demanda de entidades del sector público y privado, el equipo de la DED ha realizado 2 espacios de transversalización con diferentes sectores y entidades así: (i) Transversalización del enfoque de género y diferencial con la participación de 7 Estudiantes Universidad Distrital Francisco José de Caldas (ii) Se realizó un espacio de sensibilización con 8 profesionales en el Fondo de Cultura económica, para abordar el tema de la cultura de la Lengua de Señas Colombiana (LSC) y las dificultades que enfrentan las personas sordas, especialmente las mujeres, al momento de acercarse a los servicios de las entidades. 
4.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noviembre se realizaron  10 SERVICIOS DE INTERPRETACIÓN LENGUA DE SEÑAS, brindando a poyo a la SdMujer + DED- Equipo Estrategias Enfoque Diferencial -– Oficina de Comunicaciones, , CIOM Engativá y la Dirección de derechos y diseño de política.
5.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En noviembrenueve 9 eventos con la participación de 668 mujeres en sus diferencias y diversidades, como  acción afirmativa para visibilizar y exaltar el aporte de los grupos poblacionales excluidos e invisibilizados del tejido social y cultural de Bogotá</t>
  </si>
  <si>
    <r>
      <t xml:space="preserve">
Para el periodo de enero a noviembre, con el objetivo de dar cumplimiento a la meta plan de Desarrollo ¨Implementar una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t>
    </r>
    <r>
      <rPr>
        <b/>
        <sz val="11"/>
        <color theme="1"/>
        <rFont val="Arial"/>
        <family val="2"/>
      </rPr>
      <t xml:space="preserve">acumulado </t>
    </r>
    <r>
      <rPr>
        <sz val="11"/>
        <color theme="1"/>
        <rFont val="Arial"/>
        <family val="2"/>
      </rPr>
      <t>reportado por el proyecto 8222 corresponde específicamente al desarrollo de acciones para la transversalización del enfoque Diferencias y reconocimiento a la diversidad, cuya implementación se ha materializado así para el periodo acumulado de enero a noviembre con una avance del 90% del plan de acción proyectado, avanzando en la realización de Asistencia Técnica para la incorporación del enfoque diferencial a los sectores de la Administración Distrital así:  
1.	Se avanzó en la ejecución de actividades para dar cumplimiento a la meta de 1 Asistencia Técnica para la incorporación del enfoque diferencial a los sectores de la Administración Distrital así: 1. Se realizaron 21  jornadas de Asistencia Técnica para 6 seis  sectores del Distrito (Hacienda – Movilidad – Gestión Pública – Hábitat – Integración Social - salud), en donde participaron 204 profesionales. 
2.	Se realizaron 31 espacios para la transversalización del enfoque diferencial, en dónde se realizaron presentaciones, exposiciones y precisiones sobre el enfoque diferencial y de derechos humanos.
3.	Se prestaron 149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4.	En el periodo acumulado han finalizado seis (6)  grupos para el taller de acercamiento a la lengua de señas y formación en conceptos básicos para la atención a mujeres con discapacidad auditiva con la certificación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5.	En el periodo acumulado de enero a noviembre se han realizado 29 eventos conmemorativos, encuentros diferenciales, encuentros intergeneracionales  y actividades para la transformación de imaginarios, estereotipos racistas y de discriminación, dirigidos a la ciudadanía y a las mujeres en sus diferencias y diversidades, con la participación de 1927 personas, como acción afirmativa para visibilizar y exaltar el aporte de los grupos poblacionales excluidos e invisibilizados del tejido social y cultural de Bogotá, así: 4 eventos con mujeres con discapacidad + 7 eventos con mujeres LBT  + 2 eventos de conmemoración con mujeres indígenas + conmemoración mujeres Afro y negras + conmemoración mujeres palenqueras + conmemoración mujeres raizales + dos encuentros intergeneracionales con mujeres jóvenes y adultas + 4 encuentros diferenciales con mayoras + un evento con mujeres en ASP.</t>
    </r>
  </si>
  <si>
    <t>Para el mes de Diciembre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Diferencial y reconocimiento a la diversidad, cuya implementación se ha materializado así para el periodo 2025:  
1.	Con el objetivo de avanzar en Realizar Asistencia Técnica para la incorporación del enfoque diferencial a los sectores de la Administración Distrital, durante el año 2025 se mantuvo de manera permanente la oferta para la realización de espacios de Asistencia Técnica en Enfoque Diferencial, para los diferentes sectores del Distrito, atendiendo el 100% de las solicitudes recibidas y logrando en Diciembre:  realización del segundo y tercer panel del proceso de sensibilización en reconocimiento de las mujeres en sus diferencias y diversidad y recomendaciones para su atención, dirigido al equipo territorial de Transmilenio, donde se abordaron las situaciones que afectan de manera particular a las mujeres negras – afrocolombianas, palenqueras, raizales, a las niñas, adolescentes y jóvenes, a las mujeres mayores y a las mujeres campesinas y rurales, en el espacio y transporte público. 
2.	En diciembre con el fin de acompañar espacios para la transversalización del enfoque diferencial a demanda de entidades del sector público y privado, el equipo de la DED ha realizado un espacio de transversalización con diferentes sectores y entidades así: (i) sensibilización de Acercamiento a la Lengua de Señas Colombiana, con el grupo contratistas del hospital de Bosa. Con la participación de 57 trabajadores del Hospital.
3.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diciembre se realizaron  7 SERVICIOS DE INTERPRETACIÓN LENGUA DE SEÑAS, brindando a poyo a la SdMujer + DED- Equipo Estrategias Enfoque Diferencial -– Oficina de Comunicaciones, , CIOM Cuidad Bolívar, Engativa y Kanedy y el Hospital de Bosa.
4. Con el objetivo de implementar una estrategia de reconocimiento a la diversidad de las mujeres en el distrito capital, se implenenta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cuatro 4  eventos como  acción afirmativa para visibilizar y exaltar el aporte de los grupos poblacionales excluidos e invisibilizados del tejido social y cultural de Bogotá: (i) Se realizó un espacio con Mujeres rurales y campesinas  (iv) Museo de la ciudad Autocontruida 20 part. (ii) Un evento con 122 mujeres migrantes Espacio de reconocimiento y participación de mujeres migrantes. (iii) Una conmemoración de mujeres jóvenes. Festival Mujeres Jóvenes 2.0 con bici rodada, feria, rap, conversatorio y cierre cultural 37 part. (iv) Una conmemoración de mujeres mayoras  Actividad de reconocimiento a mujeres mayores. 40 part.</t>
  </si>
  <si>
    <t xml:space="preserve">Para el periodo acumulado de enero a Diciembre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Diferencial y reconocimiento a la diversidad, cuya implementación se ha materializado así para el periodo 2025:  
1.	Se realizaron 22 actividades de sensibilización, capacitación, información, paneles o talleres en el marco de la asistencia técnica, En estas actividades participaron en total 159 personas, con cinco (5) sectores de la Administración Distrital, así: (i) primer semestre de 2025 sectores de Hacienda (Lotería de Bogotá) y Gestión Pública (Oficina Consejería Distrital de Paz, Víctimas y Reconciliación y Secretaría General).(ii) Segundo semestre de 2025 con los sectores de Hábitat (Caja de Vivienda Popular), Movilidad (Transmilenio) e Integración Social (Secretaría Distrital de Integración Social).. Y en  el marco de la asistencia técnica también se realizaron siete (7) actividades de elaboración o revisión de documentos, diseño de metodologías y participación en instancias de articulación interinstitucional, con dos sectores, así: (i) En el primer semestre de 2025 se trabajó con el sector Educación (Secretaría de Educación del Distrito). (ii) En el segundo semestre se trabajó con el sector Salud (Secretaría Distrital de Salud)
2.	lineamiento para la atención diferencial con enfoque étnico palenquero, dirigido a los sectores de la Administración Distrital, construido en concertación con Kuagro Mona ri Palenge andi Bakata: (i) Formulado y avalado por la Asociación Kuagro y la SDMujer el marco normativo internacional, nacional y distrital y los conceptos clave del Lineamiento de atención diferencial palenquero (ii) Capítulo de conceptos clave importantes para las mujeres palenqueras, se encuentra en elaboración y está pendiente el aval por parte de la Asociación Kuagro (iii) Construcción que está en proceso, de la línea de hitos históricos de la comunidad palenquera en Bogotá y las orientaciones para la atención diferencial con enfoque étnico palenquero, dirigido a los sectores de la Administración Distrital. (iv) Respecto al capítulo de recomendaciones, se acogieron aquellas que han sido elaboradas a partir de espacios de asistencia técnica y documentos elaborados por la DED. 
3.	Caja de herramientas pedagógicas y metodológicas para visibilizar los saberes y prácticas culturales de las mujeres palenqueras que contribuya al reconocimiento y garantía de sus derechos en el Distrito Capital, sistematizada: (i) Construcción, consolidación y aprobación de la propuesta metodológica para la sistematización y preparación de una caja de herramientas para visibilizar saberes y prácticas culturales de las mujeres palenqueras, en concertación con la instancia de participación del pueblo palenquero. (ii) Definición de un cronograma para la construcción participativa de la comunidad palenquera, en la elaboración de las herramientas a incluir en la caja. (iii) Sistematización de 5 metodologías dirigidas a mujeres palenqueras, de las cuales 4 fueron semilleros de empoderamiento y 1 espacio respiro que fueron enviadas por la líder del componente de Empoderamiento a niñas, adolescentes y mujeres jóvenes, y del componente de Gestión y fortalecimiento de capacidades psicoemocionales, respectivamente, las cuales se presentaron a la comunidad. (iv) Se concretó la propuesta de las herramientas a incluir en la caja de herramientas para visibilizar saberes y prácticas culturales de las mujeres palenqueras que se estructuró en 4 apartados: 1) Sistematización de las metodologías dirigidas a mujeres palenqueras trabajadas en la Dirección de Enfoque Diferencial, 2) ¿Quién es la mujer palanquera? Ma muje Ri Palenge, 3) Raíces que Caminan: Arraigo, identidad, liderazgo y empoderamiento con mujeres palenqueras en Bogotá y 4) Palenque Prácticas y saberes que se preservan, propuesta que se socializó a la comunidad palenquera el 26 de junio, la cual se ajustó para alcanzar su validación.	(v) Se elaboró la herramienta Carrete con “SABÍAS QUÉ” acerca de la comunidad palenquera.(vi) Se logró los bocetos de las escaletas de los 2 primeros capítulos del Podcast asociado a saberes y prácticas de las mujeres palenqueras, que corresponden a las categorías de Expresiones artísticas y Gastronomía. Se avanzó en la estructura del contenido de la cartilla digital que busca resaltar a las mujeres palenqueras. 
4.	Se realizaron 32 espacios para la transversalización del enfoque diferencial, en dónde se realizaron presentaciones, exposiciones y precisiones sobre el enfoque diferencial y de derechos humanos y se realizó la presentación de las estrategias para lograr avanzar en la transformación de imaginarios, representaciones y estereotipos de discriminación, desde las entidades que atienden, ofertan servicios y programas para las mujeres.
5.	Se prestaron 156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6.	En el periodo acumulado han finalizado seis (6)  grupos para el taller de acercamiento a la lengua de señas y formación en conceptos básicos para la atención a mujeres con discapacidad auditiva con la certificación de 123 contratistas y funcionarios de la subsecretaria de fortalecimiento de capacidades y oportunidades, CAIVAS - Casa de Justicia FONTIBÓN - SAN CRISTOBAL - SUBA CIUDAD JARDÍN - SUBA LA CAMPIÑA Y USAQUEN - CHAPINERO Y LPD - USME Y MARTIRES - BOSA CENTRO profesionales psicosociales de  URI PUENTE ARANDA - URI KENNEDY - URI ENGATIVÁ - URI MOLINOS -  Casa de Justicia CIUDAD BOLÍVAR - KENNEDY - BARRIOS UNIDOS - BOSA CAMPO VERDE - URI CIUDAD BOLÍVAR - Apoyo Coordinación Socio jurídica URI - Estrategia de Cuidado de Equipos SFCyO - Profesionales de las manzanas de cuidado y de la Dirección de Violencias.
7. Con el objetivo de implementar una estrategia de reconocimiento a la diversidad de las mujeres en el distrito capital, durante el periodo acumulado de enero a diciembre de 2025, se han realizado 32  Actividades culturales, recreativas, deportivas, conmemoraciones y encuentros diferenciales de visibilización y de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 y se han desarrollado así: (i) Se realizaron 4 eventos para conmemorar con las mujeres con discapacidad con la participación de 187 personas (ii)  Se realizaron 7 eventos para conmemorar con la participación de 252 mujeres lesbianas y bisexuales. (iii) Se realizó una conmemoración Distrital de la mujer indígena Movilización cultural con comparsa de los 15 pueblos y comunidades indígenas para visibilizar derechos, saberes y pervivencia cultural.150 part. (iv) Se realizaron 4 espacios de conmemoración con los pueblos Muiscas de Suba y Bosa (i) Encuentro público de reconocimiento territorial, saberes ancestrales y articulación intergeneracional.250 part. (ii) Lunada ancestral nocturna para reivindi.car derechos propios y pervivencia cultural 200 part. (iii) Círculo de palabra para fortalecer el sistema cultural femenino del Consejo de Mujeres Muiscas. 60 part. (iv) Intercambio de saberes entre Bosa y Suba para fortalecer conocimientos tradicionales y liderazgo femenino. 20 part. (v) Una conmemoración de mujeres negras y afrocolombianas de Reconocimiento de liderazgos locales. 330 part. (vi) Una conmemoración de mujeres palenqueras Reconocimiento de liderazgos locales y diálogo para la construcción colectiva de alternativas a problemáticas sociales. 75 part. (vii) Una conmemoración de mujeres raizalez Cena cultural para fortalecer identidad, memoria y reconocimiento del rol de las mujeres raizales en Bogotá 90 part. (viii) Se realizaron 4 espacios con Mujeres rurales y campesinas 75 part. (ix) Un evento de conmemoración con 46 mujeres habitantes de calle. Caminata en el Sendero Vicachá como acción de atención integral en el mes de habitabilidad en calle. (x) Un evento con 122 mujeres migrantes Espacio de reconocimiento y participación de mujeres migrantes.(xi) Se realizaron 3 eventos con mujeres privadas de la libertad (i) Conmemoración del Día del Orgullo Cárcel Buen Pastor 22 part. (ii) Cárcel Modelo 17 part. (iii) Conmemoración del Día de los derechos humanos en articulación con Secretaría de Gobierno. Cárcel Distrital 121 part. (xii) Una conmemoración con mujeres Trans Transincidencias: Día Internacional de la Memoria Trans.81 part. (xiii) Una conmemoración de mujeres jóvenes. Festival Mujeres Jóvenes 2.0 con bici rodada, feria, rap, conversatorio y cierre cultural 37 part. (xix) Una conmemoración de mujeres mayoras. 40 part. (xx) Una conmemoración para mujeres en ASP y lanzamiento de la Unidad Móvil de Casa de Todas con atención integral y actividades culturales. 100 part. </t>
  </si>
  <si>
    <t>Formula indicador:</t>
  </si>
  <si>
    <t>Avance mensual</t>
  </si>
  <si>
    <t>Elaboró</t>
  </si>
  <si>
    <t>Firma</t>
  </si>
  <si>
    <t>Aprobó (Según aplique Gerenta de proyecto, Líder técnica y responsable de proceso)</t>
  </si>
  <si>
    <t>Revisó (Oficina Asesora de Planeación)</t>
  </si>
  <si>
    <t>VoBo:</t>
  </si>
  <si>
    <t>Nombre</t>
  </si>
  <si>
    <t xml:space="preserve">KARIN LILIANA FORERO </t>
  </si>
  <si>
    <t xml:space="preserve">LINA TATIANA LOZANO RUIZ </t>
  </si>
  <si>
    <t>Nombre:</t>
  </si>
  <si>
    <t>Yurieth Paola Rojas Mayorga</t>
  </si>
  <si>
    <t>Cargo</t>
  </si>
  <si>
    <t xml:space="preserve">PROFESIONAL UNIVERSITARIA DED </t>
  </si>
  <si>
    <t xml:space="preserve">DIRECTORA ENFOQUE DIFERENCIAL </t>
  </si>
  <si>
    <t>Cargo:</t>
  </si>
  <si>
    <t xml:space="preserve">OFICINA ASESORA DE PLANEACIÓN </t>
  </si>
  <si>
    <t xml:space="preserve">JULIANA MARTINEZ LONDOÑO </t>
  </si>
  <si>
    <t>Subsecretaría del Cuidado y Políticas de Igualdad</t>
  </si>
  <si>
    <t>Estrategia de empoderamiento para promover capacidades, liderazgos, participación, incidencia política y transformación de imaginarios culturales</t>
  </si>
  <si>
    <t xml:space="preserve">Para el mes de Enero con el objetivo de dar cumplimiento a la meta PlanDD, se desarrollaron las siguientes acciones: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</si>
  <si>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Para el mes de Enero con el objetivo de dar cumplimiento a la meta PlanDD, se desarrollaron las siguientes acciones de la estrategia DED: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</si>
  <si>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El desarrollo de 1 estrategia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</si>
  <si>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el mes de Febrero con el objetivo de dar cumplimiento a la meta PlanDD, se desarrollaron las siguientes acciones: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</si>
  <si>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 xml:space="preserve">Para el periodo acumulado con el objetivo de dar cumplimiento a la meta PlanDD, se desarrollaron las siguientes acciones de la estrategia DED: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(v) se avanza en la identificación de dificultades presentadas en la plataforma  de formación virtual de la SdMujer para la realización de los cursos virtuales.  </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</si>
  <si>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</si>
  <si>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mes de marzo: 
1.	HERRAMIENTAS PARA EL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2.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siete (7) Espacios de Conexión Emocional. 1 migrantes: Metodología Raíces y actividad a través del dibujo para el afianzamiento de la historia de vida y el reconocimiento de factores resilientes.  21 mujeres participantes.   2.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3.	EDUCACIÓN FLEXIBLE: avanza a través de las gestiones necesarias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4.	ESTRATEGIA DE CUIDADO MENSTRUAL: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mes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</si>
  <si>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periodo de enero a marzo. 
Componente estratégico Herramientas para el empoderamiento: (i) Se realizo el curso ¨Observo, Identifico y Protejo¨, con la certificación de 26 personas. (ii) Se realiza Una (1) Formación a 10 profesionales de planta y 25 contratista de IDIPRON, abordando temáticas relacionadas con el enfoque Diferencial. 
Componente estratégico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OCHO (8) Espacios de Conexión Emocional. 1 ECE migrantes: Metodología Raíces y actividad a través del dibujo para el afianzamiento de la historia de vida y el reconocimiento de factores resilientes.  21 mujeres participantes.   2. ECE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8. ECE con 15 mujeres jóvenes de la Universidad Colegio Mayor de Cundinamarca, abordando la temática de Navegando por la vida para reconocer recursos propios de afrontamiento a situaciones de salud mental como la ansiedad y la depresión.
Componente estratégico de Educación flexible: avanza a través de las gestiones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Estrategia de Educación Mensutrual: se han realizado dos mesas MDCM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periodo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t>
  </si>
  <si>
    <t>https://secretariadistritald-my.sharepoint.com/:f:/g/personal/kforero_sdmujer_gov_co/Es5ByeyytqVFqv5bdobYcEMBTPIAKiJXl_hMIqvKrnVFZQ?e=sZZlvL</t>
  </si>
  <si>
    <t xml:space="preserve">En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estrategicos, para el mes de abril: 
1.	HERRAMIENTAS PARA EL EMPODERAMIENTO: ((i)Se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(iii)	Se realiza Una (1) Formación a siete (7) líderes migrantes Fundación COLVEN  (iv)	Se realiza Una (1) Jornada de Transferencia de Conocimientos a Equipo de ocho (8) profesionales psicosociales SENA Centro de Manufactura textil y del cuero
2.	ACCIONES AFIRMATIVAS: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(ii)Se realizó una (1) Escuela Amarte presencial, con 16 Mujeres en ASP  y habitabilidad en calle, con la Fundación Nuevo porvenir localidad de Santa Fe (iii)Se realizaron 4 espacios de conexión emocional, 1. ECE con15 mujeres Habitantes de calle. 2. ECE con 7 mujeres Campesinas y rurales 3. ECE con 19 mujeres Jóvenes y adultas. 4.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compromisos líneas de educación posmedia y alfabetización orientada a la vinculación posterior de las ciudadanas a carreras STEM. (v) Reunión con la Universidad Católica fortalecer la ruta proyectada en la línea de PreICFES, con la realización de talleres de refuerzo y orientación vocacional por parte de la Universidad Católica con las ciudadanas inscritas para la presentación de las pruebas Saber 11ICFES Calendario A 2025.
4.	ESTRATEGIA DE CUIDADO MENSTRUAL: 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Se realizó un recorrido en la localidad de ciudad Bolívar, realizando abordaje a nueve (9) mujeres ciudadanas habitantes de calle.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También para el mismo periodo, se realizaron 3 tres espacios de cualificación de equipos con la participación de 62 contratistas, desarrollados en sinergia con SDIS (1) e IDIPRON (2). </t>
  </si>
  <si>
    <t xml:space="preserve">En el periodo de enero a abril,  para dar cumplimiento a la meta plan de Desarrollar 4 estrategias de empoderamiento para promover capacidades, liderazgos, participación, incidencia política y transformación de imaginarios culturales, que reproducen los estereotipos de En el periodo de enero a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abril:  
1.	HERRAMIENTAS PARA EL EMPODERAMIENTO: (i)Se certificaron treinta y cinco (35) personas del curso Observo, Identifico y Protejo (ii)Se realizó una (1) Cualificación a equipos de profesionales a 28 Profesionales Psicosociales del programa Atrapasueños de la Secretaría Distrital de Integración Social, en empoderamiento (iii)Se realiza Una (1) Formación a siete (7) líderes migrantes Fundación COLVEN de fortalecimiento de herramientas psicoemocionales (iv)Se realiza Una (1) Jornada de Transferencia de Conocimientos a Equipo de ocho (8) profesionales psicosociales SENA Centro de Manufactura textil y del cuero en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2.	ACCIONES AFIRMATIVAS: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1. el equipo de la Agencia Atenea de la Secretaría de Educación presentación oferta de educación posmedia. 2. Fundación Educamás en las líneas de educación posmedia y alfabetización orientada a la vinculación posterior de las ciudadanas a carreras STEM. (v) Reunión con la Universidad Católica PreICFES, con la realización de talleres de refuerzo y orientación vocacional por parte de la Universidad Católica con las ciudadanas inscritas para la presentación de las pruebas Saber 11ICFES Calendario A 2025.
4.	ESTRATEGIA DE CUIDADO MENSTRUAL: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Finalmente de enero a abril,  se han realizado cinco  espacios de transferencia metodológica de educación menstrual con 80  contratistas de IDIPRON y SDIS. </t>
  </si>
  <si>
    <t>https://secretariadistritald-my.sharepoint.com/:f:/g/personal/kforero_sdmujer_gov_co/Es5ByeyytqVFqv5bdobYcEMBTPIAKiJXl_hMIqvKrnVFZQ?e=y67jdK</t>
  </si>
  <si>
    <t>En mayo,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2025-1. ESTRATEGIA de FORMACIÓN EN HERRAMIENTAS PARA EL EMPODERAMIENTO Y CAPACIDADES EMOCIONALES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Se realizó un (1) espacio de formación a 17 profesionales interdisciplinarios de la Universidad UNINPAHU, con el tema empoderamiento corporal y prevención de violencias. Se realiza Una (1) Jornada de Transferencia de Conocimientos a Equipo de 30 profesionales de Cárcel Distrital de Varones y anexo de mujeres de Bogotá socialización conocimientos y herramientas del componente de Gestión y   Fortalecimiento de Capacidades Psicoemocionales.    
2025-2. ESTRATEGIA de ACCIONES AFIRMATIVAS PARA EL FORTALECIMIENTO DE CAPACIDADES EMOCIONALES Y EMPODERAMIENTO DE LAS MUJERES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ESTRATEGIA de EDUCACIÓN FLEXIBLE para fortalecer el desarrollo integral brindando oportunidades educativas inclusivas y con enfoque diferencial a las mujeres en sus diferencias y diversidades: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con el objetivo de Implementar 1 Estrategia Distrital de Cuidado Menstrual, con enfoque diferencial, se avanzó en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</si>
  <si>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En el periodo de enero a mayo,  para dar cumplimiento a la meta plan de Desarrollar 4 estrategias de empoderamiento para promover capacidades, liderazgos, participación, incidencia política y transformación de imaginarios culturales, que reproducen los estereotipos de En el periodo de enero a mayo,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mayo: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Se han realizado cuatro mesas MDCM con las entidades que hacen parte del acuerdo 883. Se realizaron dos jornadas por la dignidad menstrual en la que participaron las entidades IDIPRON, SDIS, SDMUJER, SDS en el cumplimiento del acuerdo 883 y la Sentencia 398 de la corte constitucional.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Se han realizado 14 espacios EMAA, en los que han participado 254 mujeres en total.</t>
  </si>
  <si>
    <t>https://secretariadistritald-my.sharepoint.com/:f:/g/personal/kforero_sdmujer_gov_co/EqyiSC-OnMJOlHRgZ4rX_doB5Mq_R3yBqS3NrqI1L88UAw?e=ea6oya</t>
  </si>
  <si>
    <t>En Junio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Junio los equipos de la Dirección de Enfoque Diferencial avanzaron así:  •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2. Implementar la ESTRATEGIA  de ACCIONES AFIRMATIVAS PARA EL FORTALECIMIENTO DE CAPACIDADES EMOCIONALES Y EMPODERAMIENTO DE LAS MUJERES  •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1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3.	Implementar la ESTRATEGIA de EDUCACIÓN FLEXIBLE, en el mes de Junio se avanza con:  •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priorización de cursos por parte de la SDMujer para la puesta en marcha de Academia Atenea. Así mismo, se realizaron acuerdos entre las áreas y la Agencia con relación al cumplimiento de los requisitos de implementación •	elaboración del memorando de entendimiento entre la SDMujer y Educamás, definiendo una ruta formativa para vincular a las ciudadanas interesadas que presentarán las pruebas Saber 11 ICFES 2025 con el apoyo de la entidad. •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
4.	Con el objetivo de Implementar 1 Estrategia Distrital de Cuidado Menstrual, con enfoque diferencial, en el mes de Junio con se avanzó en: •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</si>
  <si>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de enero a junio,  para dar cumplimiento a la meta plan de Desarrollar 4 estrategias de empoderamiento para promover capacidades, liderazgos, participación, incidencia política y transformación de imaginarios culturales, que reproducen los estereotipos de En el periodo de enero a junio,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junio: 
1.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(x) Una Formación a 8 líderes profesionales y dentro de ellas, 3 docentes universitarias de la Fundación Huellas de Arte, en la Casa del espacio Público.  
2.	Acciones afirmativas para el fortalecimiento de capacidades emocionales y el empoderamiento de las mujeres, así: 
I.	Se llevaron a cabo 11 Jornadas Significativas 
II.	Se realizaron CINCO (5) Escuela Escuela AMAR-TE presencial 
III.Se realizaron TREINTA Y DOS (32) Espacios de Conexión Emocional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4.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</si>
  <si>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En Julio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Julio los equipos de la Dirección de Enfoque Diferencial avanzaron así: •	Certificación de 20 personas del curso virtual TEJIENDO REDES COMUNIDAD •	Certificación de 1 persona del curso virtual Observo, Identifico y Protejo, disponible en la plataforma de la secretaria de la mujer. •	Se realizaron cuatro espacios de formación a profesionales psicosociales, equipo administrativo y profesionales en salud de las Casas Refugio con el tema empoderamiento femenino y rutas de atención para la prevención y atención de violencias basadas en género, en este espacios participaron 37 profesionales. •	Se realiza  1  jornada de Transferencia de Conocimientos a Equipo de 12 profesionales psicosociales (contratistas) de Casa LGBTI  EDWARD HERNANDEZ en donde se hace una socialización conocimientos y herramientas del componente de Gestión y   Fortalecimiento de Capacidades Psicoemocionales. 
2.	En el mes de julio para avanzar en implementar la Estrategia  de acciones afirmativas para el fortalecimiento de capacidades emocionales y el empoderamiento de las mujeres, se avanza así: •	Se realizan 2 Escuelas Amarte presencial con 64 participantes, abordando temáticas de gestión emocional, liderazgo inspirador, resolución de conflictos e identificación de violencias basadas en género, realizadas así: (i) con 40 Mujeres con discapacidad visual, auditiva y física, Centro de Rehabilitación al Adulto Ciego CRAC (ii) Con 24 mujeres mayores Escuela Mayores Salón comunal san pablo segundo sector en Bosa. •	En el mes de julio se realizaron cuatro sesiones de UN semillero de empoderamiento dirigido a mujeres con Discapacidad visual y auditiva, con la participación de 45 mujeres, los temas abordados fueron reconocimiento del cuerpo, empoderamiento.•	Se llevaron a cabo 7 jornadas significativas, con 83 mujeres participantes, en donde se abordaron temas sobre el empoderamiento de niñas y adolescentes, prevención de violencias, rutas de atención, comunicación no sexista, roles de género •	Se realizan 12 Espacios de Conexión Emocional, con 430 mujeres,  en donde se reflexiona sobre el impacto de la discriminación en la salud mental y fortalecer estrategias de autocuidado emocional.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Julio se avanza con: (i) la realización de  4 talleres incluidos dentro del contrato interadministrativo con el ICFES donde se presentaron los contenidos generales por cada una de las áreas a evaluarse en el marco de la prueba, la estructura de la misma y recomendaciones logísticas para el 10 de agosto. (ii) Se realizó el 22 de julio Comité entre la Sdmujer y el SENA para dar inicio formal al convenio interadministrativo de colaboración entre SENA, en el espacio se adelantó la socialización del convenio y las metas, así como unos lineamientos generales por parte del SENA (iii). se realizaron aportes a una matriz solicitada por la DDDP con relación a insumos para la elaboración del memorando de entendimiento entre la SDMujer y la Agencia Atenea. (iv) se adelantó una reunión entre la SDMujer y la Fundación Educamás para avanzar en la consolidación de una ruta formativa para mujeres en sus diferencias y diversidades como parte del proceso de elaboración del memorando de entendimiento entre la SDMujer y la Fundación. (v) se realizó el envío del documento de memorando de entendimiento para revisiones internas en la SDMujer y se adelantó una reunión para revisar acuerdos con la Fundación CIRCOAP. (vi) Se realizó una reunión con el equipo del Politécnico Grancolombiano donde se presentó el componente de educación flexible e inclusiva y se adelantó la identificación de puntos en común que podrían ser recogidos en el marco de un posible memorando de entendimiento de colaboración entre las partes.
4 Con el objetivo de Implementar 1 Estrategia Distrital de Cuidado Menstrual, con enfoque diferencial, en el mes de Julio con se avanzó en: MDCM: En julio, se adelantó la sexta mesa MDCM  en casa de todas, donde asisten las entidades de IDIPRON, SDIS,SDMUJER,SDS. En el espacio se realizó la lectura del proyecto de acuerdo de la formalización de la mesa, y los refrentes de las entidades, realizan sus observaciones. (ii) RECORRIDOS: Se realizó un recorrido en donde se abordaron 7 mujeres, 1 mujer extranjera en riesgo. SDIS hace la entrega de elementos de gestión menstrual. Durante el mes de julio se realizan cuatro siete 7 Espacios de Educación Menstrual para el Autocuidado y el Autoconocimiento EMAA dirigidas a 144  Mujeres en todo curso de vida, focalizando de manera especial las mujeres con mayor vulnerabilidad en sus diferencias y diversidades, así: (i) EMMA con 31 jóvenes UPI Perdomo (ii) EMMA 12 mujeres con discapacidad CRAC (iii) EMMA 14 Jóvenes SENA Chapinero (iv) EMMA 13 adolescentes rurales Pesquilla (v) EMMA 15 adolescentes colegio CAFAM (vi) EMMA 33 migrantes CDC Kenedy (vii) EMMA 25 habitantes de calle Hogar Porvenir.</t>
  </si>
  <si>
    <t>En el periodo de enero a julio,  para dar cumplimiento a la meta plan de Desarrollar 4 estrategias de empoderamiento para promover capacidades, liderazgos, participación, incidencia política y transformación de imaginarios culturales, que reproducen los estereotipos de En el periodo de enero a julio,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julio: 
1.	Formación en Herramientas para el Empoderamiento y las Capacidades PsicoEmocionales: (i)	Se certificaron cincuenta y seis (56) personas del curso Observo, Identifico y Protejo, fortaleciendo sus conocimientos y competencias en temas de  prevención y atención de violencias contra la niñez y la adolescencia. (ii)	Se certificaron veinte 20 personas del curso virtual disponible en la plataforma de la secretaria de la mujer TEJIENDO REDES COMUNIDAD que se puso a disposición de la comunidad durante el mes de julio. (iii)	Se realizan tres (3) Formaciones (cualificaciones) a equipos técnicos y profesionales, con 50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docentes.(iv)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(v)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De enero a julio se realizan acciones afirmativas para el fortalecimiento de capacidades emocionales y el empoderamiento de las mujeres, así:  (i)	Se llevaron a cabo 18 Jornadas Significativas con 335 participantes, con la participación de 335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(ii)	Se realizaron cinco sesiones de UN (1) semillero de empoderamiento dirigido a 45 mujeres con Discapacidad visual y auditiva,  en donde se ha fortalecido el empoderamiento femenino.  (iii)	Se realizan 7 Escuelas Amarte presencial, con la participación de 206 mujeres, abordando temáticas de gestión emocional, realizadas así: 3 escuelas con 63 mujeres en ASP, 2 escuelas con 79 jóvenes SENA Salitre, 1 escuela con 40 mujeres con discapacidad y una escuela con 24 mujeres mayores.  (iv)	Se realizaron cuarenta y cuatro (44) Espacios de Conexión Emocional, con la participación de 1058 mujeres en sus diferencias y diversidades, espacios orientados a generar capacidades psicoemocionales para el cuidado y bienestar emocional de las mujeres que  han visto vulnerada su salud mental producto del estigma, la discriminación y las desigualdades. 
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Se realizó el 22 de julio Comité entre la Sdmujer y el SENA para dar inicio formal al convenio interadministrativo de colaboración entre SENA . SdM, en el espacio se adelantó la socialización del convenio y las metas,
•	Se adelantó una reunión entre la SDMujer y la Fundación Educamás para avanzar en la consolidación de una ruta formativa para mujeres en sus diferencias y diversidades como parte del proceso de elaboración del memorando de entendimiento entre la SDMujer y la Fundación. 
•	Se realizó el envío del documento de memorando de entendimiento para revisiones internas en la SDMujer y se adelantó una reunión para revisar acuerdos con la Fundación CIRCOAP. 
•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4.	En el periodo acumulado de enero a julio, para dar cumplimiento a la actividad de implementación de  estrategia de cuidado menstrual con enfoque diferencial: Se han realizado seis mesas MDCM con las entidades que hacen parte del acuerdo 883. •	Se realizaron dos jornadas por la dignidad menstrual atendiendo a 105 mujeres en circuitos de atención interinstitucional en los que las mujeres son recibidas por la SDIS, IDIPRON, SdMujer y SDS,  orientado de forma particular para las mujeres habitantes de calle, en el cumplimiento del acuerdo 883 y la Sentencia 398 de la corte constitucional. •	Se han realizado cinco recorridos por la dignidad menstrual, como acciones afirmativas interinstitucionales a través de las cuales se han abordado 61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Se han realizado 29 Espacios de Educación Menstrual para el Autoconocimiento y Autocuidado – EMAA, en los que han participado 817 mujeres en total  •	Se han realizado 15 espacios para la cualificación de equipos, transferencia metodológica y de conocimientos en educación menstrual dirigida a profesionales, técnicos, funcionarios y colaboradores de entidades públicas y privadas, con la participación de 272 funcionarios y contratistas.</t>
  </si>
  <si>
    <t>https://secretariadistritald-my.sharepoint.com/:f:/g/personal/kforero_sdmujer_gov_co/EqyiSC-OnMJOlHRgZ4rX_doB5Mq_R3yBqS3NrqI1L88UAw?e=gDhjfr</t>
  </si>
  <si>
    <t>En Agosto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agosto los equipos de la Dirección de Enfoque Diferencial avanzaron así: •	Certificación de 19 personas del curso virtual TEJIENDO REDES COMUNIDAD •	Certificación de 2 personas del curso virtual Observo, Identifico y Protejo, disponible en la plataforma de la secretaria de la mujer. •	Un espacio de Formación a profesionales observatorio departamento administrativo de la Defensoría del espacio público DADEP brindando un espacio de formación, autocuidado y fortalecimiento de herramientas psicoemocionales y favoreciendo el reconocimiento de la salud mental como un derecho y promoviendo el intercambio de saberes desde un enfoque diferencial, de género e interseccional. 13 profesionales participantes. 
2. En el mes de agosto para avanzar en implementar la Estrategia  de acciones afirmativas para el fortalecimiento de capacidades emocionales y el empoderamiento de las mujeres, se avanza así: •	Se realiza 1 Escuelas Amarte presencial con 16 mujeres rurales, abordando temáticas de gestión emocional, liderazgo inspirador, resolución de conflictos e identificación de violencias basadas en género.•	En el mes de agosto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Se llevaron a cabo 4 jornadas significativas, con 34 mujeres participantes, en donde se abordaron temas sobre el empoderamiento de niñas y adolescentes, prevención de violencias, rutas de atención, comunicación no sexista, roles de género •	Se realizan 3 Espacios de Conexión Emocional, con 124 mujeres en sus diferencias y diversidades,  en donde se reflexiona sobre el impacto de la discriminación en la salud mental y fortalecer estrategias de autocuidado emocional.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agosto se avanza con el acompañamiento el día de la presentación de las pruebas Saber 11 ICFES con mujeres en sus diferencias y diversidades con el objetivo de posibilitar el adecuado ingreso y ubicación de las ciudadanas beneficiarias del proceso. (ii) SENA: Durante el mes de agosto se avanzó en la definición de acuerdos para la solicitud de asignación de los cursos por cada dependencia ofertados por el SENA. Así mismo, se iniciaron las conversaciones con el equipo del talento humano para la realización de procesos de fortalecimiento con los y las colaboradoras del SENA. (iii) ACADEMIA ATENEA: consolidación de acuerdos de trabajo con Academia Atenea orientados a consolidar y fortalecer la ruta para una educación flexible e inclusiva que se lidera desde el componente. (iv) Fundación EDUCAMÁS: construcción del documento de memorando de entendimiento entre la Secretaría Distrital de la Mujer y la Fundación EDUCAMAS. El documento fue remitido para revisiones de acuerdo con las indicaciones de la directora (v) Fundación CIRCOAP: realización de ajustes del documento de memorando de entendimiento con la Fundación CIRCOAP. Así mismo, se llevó a cabo el taller de fortalecimiento de capacidades a las ciudadanas participantes del proceso ICFES 2025.
4. Con el objetivo de Implementar 1 Estrategia Distrital de Cuidado Menstrual, con enfoque diferencial, en el mes de agosto con se avanzó en: MDCM: En agosto: (i) Se adelantó la séptima mesa MDCM  en casa de todas en el marco del acuerdo 883 y sentencia 398-2019, donde asisten las entidades de IDIPRON, SDIS, SDMUJER, SDS. En el espacio se socializa el recorrido realizado en la localidad de Rafael Uribe, seguimiento a los casos reportados y quedo como compromiso elaborar un EXCEL, para los seguimientos de los casos urgentes que se encuentren en las jornadas o recorridos y tener un directorio de los enlaces SOFIA y de territorio para las diferentes acciones que se están llevando a cabo. (ii) RECORRIDOS: Se realizó un recorrido en la localidad de Rafael Uribe, en el que se abordaron 9 mujeres, 4 de ellas en habitabilidad de calle, 3 vendedoras ambulantes y 2 mujeres en riesgo de habitar calle. (iii)  se realizan 4 cuatro Espacios de Educación Menstrual para el Autocuidado y el Autoconocimiento EMAA dirigidas a 80 Mujeres en todo curso de vida, focalizando de manera especial las mujeres adolescentes, jóvenes, habitantes de calle y con mayor vulnerabilidad en sus diferencias y diversidades, (iv) En el mes de agosto con el objetivo de realizar espacios para la cualificación de equipos, transferencia metodológica y de conocimientos en educación menstrual dirigida a profesionales, técnicos, funcionarios y colaboradores de entidades públicas y privadas, se realizaron tres 3 espacios de cualificación a contratistas, así: (i) 48 profesionales contratistas Ministerio de Salud y Protección social  (ii) 9 contratistas SdMUJER (iii) 7 contratistas SDIS</t>
  </si>
  <si>
    <t>En el periodo de enero a agosto,  para dar cumplimiento a la meta plan de Desarrollar 4 estrategias de empoderamiento para promover capacidades, liderazgos, participación, incidencia política y transformación de imaginarios culturales, que reproducen los estereotipos de En el periodo de enero a agosto,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agosto: 
1.	Formación en Herramientas para el Empoderamiento y las Capacidades PsicoEmocionales: (i)	Se certificaron cincuenta y seis (58) personas del curso Observo, Identifico y Protejo, fortaleciendo sus conocimientos y competencias en temas de  prevención y atención de violencias contra la niñez y la adolescencia. (ii)	Se certificaron treinta y nueve 39 personas del curso virtual disponible en la plataforma de la secretaria de la mujer TEJIENDO REDES COMUNIDAD  (iii)	Se realizan cuatro Formaciones (cualificaciones) a equipos técnicos y profesionales, con 63 participantes, brindando  un espacio de formación, autocuidado y fortalecimiento de herramientas psicoemocionales y abordando temáticas relacionadas con el enfoque diferencial, derecho a la salud mental y plena y la prevención de violencias basadas en género así: (i)IDIPRON 35 profesionales (ii) Fundación Regalando Sueños COLVEN 7 lideres (iii) Fundación Huellas del arte – casa de espacio público 5 líderes, 3 docentes. (iv) DADEP Casa del espacio público 11 contratistas, 1 funcionario de planta y 1 docente.  Se realizaron tres (3) jornadas de transferencia de conocimiento y de metodológias construidas por el equipo de la DED, con 50 participantes, a través de ejercicios vivenciales de socialización de conocimientos y herramientas para fortalecer las Capacidades Psicoemocionales de las mujeres, realizadas así: (i) Equipo Profesionales psicosociales SENA con 8 participantes. (ii) Equipo profesionales cárcel distrital 30 participantes (iii) Casa LBT Edward Hernández 12 participantes. Se realizaron siete 7 formaciones (cualificación) a equipos técnicos y profesionales con 97 participantes en el tema de empoderamiento femenino y corporal, además prevención de violencias y rutas para la atención de violencias basadas en género, así: (i) Programa ATRAPASUEÑOS SDIS 28 profesionales (ii) Universidad UNIPAHU 17 profesionales.(iii) comité local de juventud Puente Aranda 15 profesionales (iv) 10 profesionales Casa Refugio Atenea (v) 11 profesionales Casa Refugio Eva (vi) 9 profesionales Casa Refugio Policarpa (vii) 7 profesionales Casa Refugio FEZ   2.	De enero a agosto se realizan acciones afirmativas para el fortalecimiento de capacidades emocionales y el empoderamiento de las mujeres, así:  (i)	Se llevaron a cabo 22 Jornadas Significativas con 335 participantes, con la participación de 369 jóvenes, adolescentes, adultas, migrantes y mujeres en ASP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(ii)	Se se continua con dos sesiones adicionales del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Se realizan 8 Escuelas Amarte presencial, con la participación de 222 mujeres, abordando temáticas de gestión emocional, realizadas así: 3 escuelas con 63 mujeres en ASP, 2 escuelas con 79 jóvenes SENA Salitre, 1 escuela con 40 mujeres con discapacidad y una escuela con 24 mujeres mayores y una escuela con 16  mujeres rurales  (iv)	Se realizaron cuarenta y siete (47) Espacios de Conexión Emocional, con la participación de 1182 mujeres en sus diferencias y diversidades, espacios orientados a generar capacidades psicoemocionales para el cuidado y bienestar emocional de las mujeres que  han visto vulnerada su salud mental producto del estigma, la discriminación y las desigualdades.  3.	Con el objetivo de avanzar en la implementación de la ESTRATEGIA de EDUCACIÓN FLEXIBLE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Se realizó el 22 de julio Comité entre la Sdmujer y el SENA para dar inicio formal al convenio interadministrativo de colaboración entre SENA . SdM, en el espacio se adelantó la socialización del convenio y las metas, •	Se realizó avance del plan de trabajo establecido con CampeSENA para adelantar cursos de la oferta del programa con mujeres campesinas y rurales dando inicio a 3 cursos: (i) Curso en Aceites esenciales-Usme 12 mujeres (ii) Curso en Manipulación de alimentos- Sumapaz: 8 mujeres víctimas del conflicto armado (iii) Curso Patronaje de ropa exterior- Chapinero: 17 mujeres.  4.	En el periodo acumulado de enero a agosto, para dar cumplimiento a la actividad de implementación de  estrategia de cuidado menstrual con enfoque diferencial: Se han realizado siete mesas MDCM con las entidades que hacen parte del acuerdo 883. •	Se realizaron dos jornadas por la dignidad menstrual atendiendo a 105 mujeres en circuitos de atención interinstitucional en los que las mujeres son recibidas por la SDIS, IDIPRON, SdMujer y SDS,  orientado de forma particular para las mujeres habitantes de calle, en el cumplimiento del acuerdo 883 y la Sentencia 398 de la corte constitucional. •	Se han realizado seis recorridos por la dignidad menstrual, como acciones afirmativas interinstitucionales a través de las cuales se han abordado 70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Localidad Rafael Uribe 4 hc 3 en rhc y 2 vendedoras ambulantes •	Se han realizado 33 Espacios de Educación Menstrual para el Autoconocimiento y Autocuidado – EMAA, en los que han participado 897 mujeres en total  •	Se han realizado 18 espacios para la cualificación de equipos, transferencia metodológica y de conocimientos en educación menstrual dirigida a profesionales, técnicos, funcionarios y colaboradores de entidades públicas y privadas, con la participación de 336 funcionarios y contratistas.</t>
  </si>
  <si>
    <t>https://secretariadistritald-my.sharepoint.com/:f:/g/personal/kforero_sdmujer_gov_co/EqyiSC-OnMJOlHRgZ4rX_doB5Mq_R3yBqS3NrqI1L88UAw?e=DQC4ye</t>
  </si>
  <si>
    <t>En Septiembre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septiembre los equipos de la Dirección de Enfoque Diferencial avanzaron así: Con el fin de implementar 3 estrategias que contribuyan al reconocimiento y garantía de los derechos de las mujeres en sus diferencias y diversidades durante SEPTIEMBRE se avanza en:  •	Seguimiento a las participantes del curso Observo, Identifico y Protejo, identificando que en julio se certificaron 2 personas en el mes de septiembre, fortaleciendo sus conocimientos y competencias en el abordaje de temas relacionados con la prevención y atención de violencias contra la niñez y la adolescencia. •	Se realiza Una (1) Jornada de transferencia de conocimientos al Equipo de profesionales de Centro Intégrate CAD-30 en socialización conocimientos y herramientas del componente de Gestión y   Fortalecimiento de Capacidades Psicoemocionales con la participación de 12 Personas participantes. 
2.	En el mes de Septiembre para avanzar en implementar la Estrategia  de acciones afirmativas para el fortalecimiento de capacidades emocionales y el empoderamiento de las mujeres, se avanza así: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adicional se tuvieron dos sesiones donde se realizó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En el mes de septiembre se realizaron dos sesiones de UN semillero de empoderamiento dirigido a 18 niñas y adolescentes del grado 505 del Instituto Técnico Industrial Piloto Sede B en donde se han abordado temas relacionados con el empoderamiento corporal. • Se llevaron a cabo 9 jornadas significativas, con 34 mujeres participantes, en donde se abordaron temas sobre el empoderamiento de niñas y adolescentes, prevención de violencias, rutas de atención, redes de apoyo y entornos protectores, comunicación no sexista, roles y estereotipos de género, amor romántico, cartografía social y corporal y derechos de las mujeres acordé con la política pública de mujer y equidad de género. • Se realizan 9 Espacios de Conexión Emocional, con la participación de 165 mujeres, en donde se reflexiona sobre el impacto de la discriminación en la salud mental y fortalecer estrategias de autocuidado emocional, realizando actividades orientadas a reconocer y resignificar sus trayectorias de vida desde el buen trato, la dignidad y el cuidado. a través de actividades como la respiración consciente, el movimiento corporal, recorridos simbólicos por el ciclo vital guiados por la música, y ejercicios creativos.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Septiembre se avanza con: (i) ICFES: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4.	Educación Menstrual: • RECORRIDOS: Se realizó un recorrido en la localidad de Bosa, en el que se abordaron 6 mujeres de las cuales: 5 eran ciudadanas habitantes de calle; una con orientación sexual diversa y una en riesgo de habitar calle. Para el desarrollo de la jornada, participaron las entidades IDIPRON, SDIS, SDMUJER, SDS en el cumplimiento del acuerdo 883 y la Sentencia 398 de la corte constitucional. En el recorrido, se da inicio en Bosa el Retazo y avanza por barrio bicentenario para terminar en barrio Bosa Olarte. JORNADA POR LA DIGNIDAD MENSTRUAL: Se realizó una jornada en la localidad de Puente Aranda SDMujer: realizo el abordaje de 14 mujeres en edades menstruales, , de las cuales 12 fueron a mujeres en situación de habitabilidad en calle y 2 a mujeres en riesgo.  Durante el mes de septiembre se realizan cinco (5) Espacios de Educación Menstrual para el Autocuidado y el Autoconocimiento EMAA dirigidas a 81 Mujeres en todo curso de vida, focalizando de manera especial las mujeres adolescentes, jóvenes, habitantes de calle y con mayor vulnerabilidad en sus diferencias y diversidades, así: (i) Sumapaz- Bibliored 14 adolescentes entre las edades de 11 a 17 años (ii) CRAC- Localidad de puente Aranda 8 mujeres adultas entre los 30 a 68 años. (iii) IDIPRON UPI Perdomo30 jóvenes (iv) Centro temporal de acopio y separación mártires UAESP 12 mujeres adultas 3 jóvenes (v) CRAC- Localidad de puente Aranda 26 mujeres adultas de las cuales: 1 es víctima del conflicto armado, 2 son madres cabeza de hogar. En el mes de septiembre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21 Contratistas de IDPYBA.</t>
  </si>
  <si>
    <t>En el periodo de enero a septiembre,  para dar cumplimiento a la meta plan de Desarrollar 4 estrategias de empoderamiento para promover capacidades, liderazgos, participación, incidencia política y transformación de imaginarios culturales, que reproducen los estereotipos de En el periodo de enero a septiembre,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septiembre: 
1.	Formación en Herramientas para el Empoderamiento y las Capacidades Psico Emocionales: (i) Se certificaron sesenta (60)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que se puso a disposición de la comunidad durante el mes de julio.   (iii) Se realizan 4 espacios de transferencia metodológica, con la participación de 62 profesionales con conocimientos previos suficientes y funciones de atención de mujeres en sus diferencias y diversidad, del SENA – CARCEL DISTRITAL CASA LBT EDWARD HERNANDEZ - Centro Intégrate CAD-30. Su objetivo ha sido homologar conocimientos y transferir las metodologías aplicadas por la DED, para que sean replicadas. Las metodologías transferidas cuentan con aspectos diferenciales en la intervención con cada grupo poblacional y en su desarrollo se tienen en cuenta sus usos, costumbres, formas de relacionarse con el entorno y exigir sus derechos.  (iv) Se han realizado 11 Formaciones (cualificaciones) a equipos técnicos y profesionales, con 169 participantes, brindando  un espacio de formación para adquirir conceptos, conocimientos y herramientas de empoderamiento, gestión emocional, educación menstrual y enfoque diferencial, que fortalezcan las capacidades de las mujeres en sus diferencias y diversidad. Los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2.	De enero a septiembre se realizan acciones afirmativas para el fortalecimiento de capacidades emocionales y el empoderamiento de las mujeres, así: (i) Se llevaron a cabo 31 Jornadas Significativas con 522 participantes en  espacios orientados en la garantía de derechos, reconociendo factores protectores y mecanismos para la prevención de las violencias y empoderamiento femenino, teniendo como eje transversal las diferencias de las mujeres y los grupos poblacionales de los cuales hacen parte, realizadas en las siguientes entidades: Fundación Apoyar - Universidad Nacional Abierta y a Distancia - Localidad de Puente Aranda en el Parque Ciudad Montes - plataforma virtual TEAMS - Colegio Ciudadela Colsubsidio - CEDID de Kennedy -SENA sede Salitre – Casa Refugio FEZ – Casa Nuevo Porvenir SDIS y Sumapaz - (ii)	Un semillero de empoderamiento dirigido a mujeres con Discapacidad visual y auditiva, con la participación de 21 mujeres, los temas abordados fueron reconocimiento del cuerpo, empoderamiento a través de la moda, comunicación no sexista y eliminación de estereotipos asociados a la discapacidad. Estos espacios tuvieron lugar en la Universidad Nacional de Colombia. Adicionalmente como cierre de este proceso se realiza un desfile de modas en el Politécnico Gran Colombiano en donde a través de creación de vestuario con material reciclable y espacios de dialogo se ha fortalecido el empoderamiento femenino a través de la moda y el reconocimiento de la corporalidad. A este evento de cierre asistieron 56 personas.  (iii) Un semillero de empoderamiento dirigido a 18 niñas y adolescentes del grado 505 del Instituto Técnico Industrial Piloto Sede B en donde se han abordado temas relacionados con el empoderamiento corporal. (iv) Se realizan 8 Escuelas Amarte presencial, con la participación de 222 mujeres, abordando temáticas de gestión emocional, liderazgo inspirador, tipos y herramientas de comunicación asertiva, resolución de conflictos e identificación de violencias basadas en género, realizadas así: 3 escuelas con 63 mujeres en ASP, 2 escuelas con 79 jóvenes SENA Salitre, 1 escuela con 40 mujeres con discapacidad y una escuela con 24 mujeres mayores, 1 escuela con 16 mujeres rurales en san Luis chapinero. (v) La Escuela de Educación Emocional AMARTE se efectúo como un proceso de pedagogía activa que tuvo como objetivo el  acompañamiento y formación de las  mujeres  con discapacidad  en la ciudad, en este proceso participaron 35 mujeres con discapacidad visual, auditiva, física, cognitiva y múltiple y tenía como objetivo orientar, facilitar y fortalecer herramientas para que las mujeres  participantes que han visto vulnerada su salud mental y su bienestar emocional producto del estigma, la discriminación y las desigualdades  pudieran  comprender y gestionar sus emociones, favoreciendo su crecimiento personal, mejorando sus relaciones intrapersonales e interpersonales, aportando al cuidado de la salud mental y la garantía del derecho a la salud plena como un factor protector; este proceso  formativo se abordó  desde lo individual llegando a lo colectivo para visibilizar las afectaciones que se evidencian en los espacios públicos de la ciudad teniendo en cuenta que esta Escuela se realizó de manera articulada con DADEP; en el proceso formativo se trabajaron 5 sesiones durante los meses de julio y agosto y septiembre, donde se abordaron la siguientes  temáticas : Gestión y reconocimiento emocional:  Liderazgo inspirador, Comunicación asertiva y empática, Trabajo en equipo con resolución de conflictos, Violencias basadas en género, adicional se tuvieron dos sesiones donde se realizo el evento de certificación de las mujeres   y  una jornada de realización de un mural  multisensorial  como cierre de la escuela (en el marco de la conmemoración del  día del espacio público) en el que participaron acompañando a las mujeres con discapacidad que realizaron el mural,  directivos institucionales, medios de comunicación entre otros, este mural  representa el derecho de las mujeres con discapacidad a habitar la ciudad con dignidad, resaltando el   desarrollo de habilidades de afrontamiento y resiliencia, permitiendo un ejercicio permanente para la ciudadanía de espacios de consciencia y   solidaridad   para el fortalecimiento de redes de apoyo. El, proceso de la Escuela se culmina con un acto simbólico de entrega del mural a la ciudad en el mes de septiembre, con la participación de las mujeres con discapacidad,   directivos institucionales y la alcaldesa de Barrios Unidos quien se compromete al cuidado y mantenimiento del mismo y la posibilidad de apertura para la realización de más espacios públicos para personas con discapacidad en la localidad,  priorizando el encuentro de las mujeres, lo que repercute en su bienestar individual y colectivo; aportando herramientas para la prevención de VBG y la garantía de derechos de las mujeres con discapacidad , desde los enfoques de género, diferencial e Interseccional. (iv) Se realizaron cincuenta y seis (56) Espacios de Conexión Emocional, con la participación de 1347 mujeres en sus diferencias y diversidades, espacios orientados a generar capacidades psicoemocionales para el cuidado y bienestar emocional de las mujeres que  han visto vulnerada su salud mental producto del estigma, la discriminación y las desigualdades, buscando que  las mujeres se reconozcan y se apropien de  prácticas orientadas al  autocuidado y manejo de las emociones como factor protector, así como al desarrollo de habilidades de afrontamiento y resiliencia.
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durante el primer trimestre, se adelantó la inscripción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Durante el mes de septiembre se recibió el consolidado de la base de las ciudadanas que asistieron y presentaron de forma efectiva las pruebas Saber 11 ICFES 2025, encontrando que 154 mujeres patrocinadas presentaron las pruebas Saber 11 ICFES con el apoyo de la Secretaría Distrital de la Mujer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4. De enero a septiembre, para dar cumplimiento a la actividad de implementación de  estrategia de cuidado menstrual con enfoque diferencial:  
•	Se han realizado ocho mesas MDCM con las entidades que hacen parte del acuerdo 883 ( SDIS, IDIPRON, SdMujer y SDS) 
•	Se realizaron tres  jornadas por la dignidad menstrual atendiendo a 129 mujeres en circuitos de atención interinstitucional en los que las mujeres son recibidas por la SDIS, IDIPRON, SdMujer y SDS,  para un espacio de autocuidado y para la atención integral relacionada con el cuidado menstrual orientado de forma particular para las mujeres habitantes de calle. 
•	Se han realizado siete  recorridos por la dignidad menstrual, como acciones afirmativas interinstitucionales a través de las cuales se han abordado 90 mujeres habitantes de calle dispersas en las localidades, realizados así: (i) Suba, se realiza el abordaje de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	Se han realizado 38 Espacios de Educación Menstrual para el Autoconocimiento y Autocuidado – EMAA, en los que han participado 978 mujeres en total como momentos de reflexión, pedagogía y aclaración de inquietudes relacionadas con el autocuidado menstrual.
•	Se han realizado 19 espacios para la cualificación de equipos, transferencia metodológica y de conocimientos en educación menstrual dirigida a profesionales, técnicos, funcionarios y colaboradores de entidades públicas y privadas, con la participación de 357 funcionarios y contratistas.</t>
  </si>
  <si>
    <t>https://secretariadistritald-my.sharepoint.com/:f:/g/personal/kforero_sdmujer_gov_co/EqyiSC-OnMJOlHRgZ4rX_doB5Mq_R3yBqS3NrqI1L88UAw?e=jRXF5M</t>
  </si>
  <si>
    <t>En Octubre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1.Implementar la Estrategia de Formación en herramientas para el empoderamiento y capacidades emocionales en el mes de OCTUBRE los equipos de la Dirección de Enfoque Diferencial avanzaron así: (i) Seguimiento a las participantes del curso Observo, Identifico y Protejo, identificando que en octubre se certificaron 22 personas. (ii) Se realiza Una Jornada de transferencia de conocimientos al Equipo de profesionales psicosociales de COMPENSAR proyecto SDE en temas de Fortalecimiento de Capacidades Psicoemocionales con 31 personas participantes. (iii) se realizaron cuatro espacios de formación a profesionales de la Secretaría Distrital de Integración social que realizan atenciones a niños, niñas y adolescentes, así como a población víctima de violencias y migrantes.. En las cuatro jornadas participaron un total de 197 personas.  
2.En el mes de OCTUBRE para avanzar en implementar la Estrategia de acciones afirmativas para el fortalecimiento de capacidades emocionales y el empoderamiento de las mujeres, se avanza así: (i) Se realizaron tres sesiones de UN semillero de empoderamiento dirigido a 8 mujeres con discapacidad visual del Centro de Rehabilitación para el Adulto Ciego CRAC. En donde se abordaron temas relacionados con el empoderamiento femenino, (ii) Se llevaron a cabo 6 jornadas significativas, con 59 mujeres participantes, en donde se abordaron temas sobre el empoderamiento de niñas y adolescentes, (iii) Se realizan 11 Espacios de Conexión Emocional, con la participación de 215 mujeres, en donde se reflexiona sobre el impacto de la discriminación en la salud mental y fortalecer estrategias de autocuidado emocional, (iv) Adicionalmente, en el mes de Octubre se desarrollaron dos encuentros intergeneracionales así: 22 Octubre un encuentro Intergeneracional con 22 Mujeres Indígenas Muisca de Bosa y 23 de Octubre un encuentro Intergeneracional con la participación de 5 personas Privadas de la Libertad.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OCTUBRE  se avanza con: 1.	ICFES: fue recibida la base de resultados de las mujeres que presentaron las pruebas Saber 11 Calendario A. y el envío de los resultados a cada ciudadana vía correo electrónico. 2.SENA: Durante el mes de octubre se realizaron dos cursos para mujeres en sus diferencias y diversidades desarrollado en articulación con el Servicio Nacional de Aprendizaje – SENA, así: (i) Curso de Acondicionamiento Físico para Danza fue, dirigido a mujeres que realizan ASP.  (ii) Se realizó la primera sesión del curso de repostería con 14 mujeres campesinas y rurales – víctimas del conflicto de la localidad de Sumapaz en el marco del programa CampeSENA.. 3. AGENCIA ATENEA: planeación con el equipo de Agencia Atenea para la definición de temáticas a socializar con las mujeres y se adelantan dos espacios de socialización de la oferta de la Agencia Atenea con mujeres en sus diferencias y diversidad. 4. UNIVERSIDAD DISTRITAL FRANCISCO JOSÉ DE CALDAS: la Dirección de Derechos y Diseño de Políticas realizó una reunión con las dependencias de la entidad y la Universidad Distrital Francisco José de Caldas para revisar el documento del convenio marco. 5. UNAD: se definió con la Universidad Nacional Abierta y a Distancia fecha para la socialización de la oferta de la universidad para mujeres en sus diferencias y diversidad. 6. Fundación EDUCAMÁS: Durante el mes de octubre se realizó la difusión de la convocatoria de la Fundación Educamás para vincular a mujeres jóvenes a un laboratorio formativo en alfabetización digital con énfasis en orientación vocacional. SE  realizó llamadas de seguimiento para promover la inscripción de las mujeres. Con relación a los avances en la firma del memorando de entendimiento, el 07 de octubre y, finalmente se enviaron los ajustes al documento el 27 de octubre. 7. POLITECNICO GRAN COLOMBIANO: se realizaron reuniones con el equipo de Politécnico Grancolombiano para la planeación del encuentro de cierre del componente de educación flexible e inclusiva.
4. Con el objetivo de Implementar 1 Estrategia Distrital de Cuidado Menstrual, con enfoque diferencial, en el mes de octubre se avanzó en: (i) Se realiza la Novena mesa en casa de todas en la localidad de Teusaquillo, En la mesa hace presencia las delegadas de personería distrital. (ii) Se realizó un recorrido en la localidad de Tunjuelito. Se da inicio en la subdirección local de Tunjuelito, realizando atención a 5 mujeres de las cuales: 3 eran ciudadanas habitantes de calle y 2 en riesgo de habitar calle (iii) Durante el mes de octubre se realizan SEIS  (6) Espacios de Educación Menstrual para el Autocuidado y el Autoconocimiento EMAA dirigidas a 148 Mujeres en todo curso de vida, focalizando de manera especial las mujeres adolescentes, jóvenes, habitantes de calle y con mayor vulnerabilidad en sus diferencias y diversidades (iv) Con el objetivo de realizar espacios para la cualificación de equipos, transferencia metodológica y de conocimientos en educación menstrual dirigida a profesionales, técnicos, funcionarios y colaboradores de entidades públicas y privadas, se realizó un 1 espacio de cualificación a 28 Contratistas del Equipo Psicosocial COMPENSAR.</t>
  </si>
  <si>
    <t>En el periodo de enero a octubre, para dar cumplimiento a la meta plan de Desarrollar 4 estrategias de empoderamiento para promover capacidades, liderazgos, participación, incidencia política y transformación de imaginarios culturales, que reproducen los estereotipos de En el periodo de enero a octubre,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octubre:
1.	 Formación en Herramientas para el Empoderamiento y las Capacidades Psico Emocionales: (i) Se certificaron ochenta y dos (82) personas del curso Observo, Identifico y Protejo, fortaleciendo sus conocimientos y competencias.  (ii) Se certificaron veinte 39 personas del curso virtual disponible en la plataforma de la secretaria de la mujer TEJIENDO REDES COMUNIDAD. (iii) Se realizan 5 espacios de transferencia metodológica, con la participación de 93 profesionales con conocimientos previos suficientes y funciones de atención de mujeres en sus diferencias y diversidad, del SENA – CARCEL DISTRITAL CASA LBT EDWARD HERNANDEZ - Centro Intégrate CAD-30. (iv) Se han realizado 15 Formaciones (cualificaciones) a equipos técnicos y profesionales, con 366 participantes, brindando un espacio de formación para adquirir conceptos, conocimientos y herramientas de empoderamiento, gestión emocional, educación menstrual y enfoque diferencial, Los y las profesionales que han participado son de las entidades: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y profesionales de la Secretaría Distrital de Integración social que realizan atenciones a niños, niñas y adolescentes, así como a población víctima de violencias y migrantes
2.	De enero a octubre se realizan acciones afirmativas para el fortalecimiento de capacidades emocionales y el empoderamiento de las mujeres, así:  (i)Se llevaron a cabo 37 Jornadas Significativas con 581 mujeres participantes en espacios orientados en la garantía de derechos, reconociendo factores protectores y mecanismos para la prevención de las violencias y empoderamiento femenino,.  (ii) Se realizaron 3 semilleros de empoderamiento, dirigidos a 47 mujeres, (29 mujeres con discapacidad y 18 adolescentes) estos son procesos de formación para el reconocimiento del cuerpo, empoderamiento a través de la moda, comunicación no sexista y eliminación de estereotipos  (iii)	Se realizaron sesenta y siete  (67) Espacios de Conexión Emocional, con la participación de 1582 mujeres en sus diferencias y diversidades, espacios orientados a generar capacidades psicoemocionales para el cuidado y bienestar emocional de las mujeres (iv) Se realizan 8 Escuelas Amarte presencial, con la participación de 208 mujeres, abordando temáticas de gestión emocional, (v)Se desarrollaron dos encuentros intergeneracionales así: (i) 22 Octubre un encuentro Intergeneracional con 22 Mujeres Indígenas Muisca de Bosa (ii) 23 de Octubre un encuentro Intergeneracional con la participación de 5 personas Privadas de la Libertad.
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se realizaron CINCO cursos para mujeres en sus diferencias y diversidades desarrollado en articulación con el Servicio Nacional de Aprendizaje – SENA, así: (i) Curso de Acondicionamiento Físico para Danza fue, dirigido a mujeres que realizan ASP., con una asistencia de 21 mujeres.  (ii) Se realizó en octubre la primera sesión del curso de repostería con 14 mujeres campesinas y rurales – víctimas del conflicto de la localidad de Sumapaz en el marco del programa CampeSENA.. (iii) Curso de Aceites esenciales- Usme: certificadas 12 mujeres.(iv) Curso de Manipulación de alimento- Sumapaz: certificadas 8 mujeres víctimas del conflicto (v) Curso de patronaje de ropa exterior- Chapinero: certificadas 17 mujeres. 
4.	cuidado menstrual con enfoque diferencial:  (i) Se han realizado nueve mesas MDCM con las entidades que hacen parte del acuerdo 883 ( SDIS, IDIPRON, SdMujer y SDS) (ii) Se realizaron tres  jornadas por la dignidad menstrual atendiendo a 129 mujeres en circuitos de atención interinstitucional en los que las mujeres son recibidas por la SDIS, IDIPRON, SdMujer y SDS,  . (iii) Se han realizado ocho recorridos por la dignidad menstrual, como acciones afirmativas interinstitucionales a través de las cuales se han abordado 81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(vii) Bosa se abordaron 6 mujeres (viii) Localidad de Tunjuelito 5 mujeres habitantes de calle abordadas. (iv) Se han realizado 44 Espacios de Educación Menstrual para el Autoconocimiento y Autocuidado – EMAA, en los que han participado 1135 mujeres en sus diferencias y diversidades. (v) Se han realizado 20 espacios para la cualificación de equipos, transferencia metodológica y de conocimientos en educación menstrual dirigida a profesionales, técnicos, funcionarios y colaboradores de entidades públicas y privadas, con la participación de 385 funcionarios y contratistas.</t>
  </si>
  <si>
    <t>En Noviembre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organizaciones sociales, públicas o privadas, en el mes de noviembre los equipos de la Dirección de Enfoque Diferencial realizaron: (i) Seguimiento a las participantes del curso Observo, Identifico y Protejo, identificando que en noviembre se certificaron 181 personas, fortaleciendo sus conocimientos y competencias en el abordaje de temas relacionados con la prevención y atención de violencias contra la niñez y la adolescencia. (ii) Certificación de 2 personas del curso virtual Tejiendo redes: derechos humanos, migración y bienestar emocional de las mujeres (Dirigido a servidores públicos) (iii) Se realiza Una (1) Jornada de Transferencia de Conocimientos a Equipo de profesionales de CORFEICO socialización conocimientos y herramientas del componente de Gestión y   Fortalecimiento de Capacidades Psicoemocionales con 46 Personas participantes  
2.	En el mes de noviembre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presencial, como acciones orientadas a  la visibilización y transformación de las prácticas de discriminación que afectan a las mujeres en sus diferencias y diversidades, se avanza así: (i) En el mes de noviembre se realizaron tres semilleros de empoderamiento donde se abordaron temas relacionados con el empoderamiento femenino, trabajo colectivo de las mujeres, rutas de atención y prevención de violencias basadas en género, así: (i) semillero con 34 mujeres palenqueras (ii) semillero con 27 mujeres raizales (iii) semillero con 22 mujeres palenqueras.(ii) Se realizan 2 Espacios de Conexión Emocional, con la participación de 31 mujeres privadas de la libertad, así: (i) ECE en la cárcel distrital realizado con 14 mujeres privadas de la libertad en el marco del 25N  (ii) ECE con 17 mujeres privadas de la libertad  Trans: llevado a cabo en la cárcel La Modelo con mujeres trans y personas no binarias privadas de la libertad se desarrolló en el marco de las Transincidencias, como un acto de conmemoración, dignificación y visibilización de sus vidas en Bogotá. (iii) Adicionalmente, en el mes de noviembre se desarrolló un encuentro intergeneracional con la participación con mujeres Indígenas Muiscas de Suba.
3.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noviembre se avanza con: (i) Durante el mes de noviembre se realizó por medio del programa CampeSENA formación en repostería con 19 mujeres campesinas y rurales víctimas del conflicto armado, de la localidad de Sumapaz. (ii) La Fundación Educamás vinculó 37 mujeres jóvenes al proceso formativo en alfabetización digital referenciadas por la Secretaría Distrital de la Mujer, de las cuales 14 hicieron parte del proceso 2025 liderado por el componente de educación flexible e inclusiva. (iii) Se realizó una socialización de la oferta de la UNAD para el acceso a educación superior, a la que asistieron 41 mujeres.
4. Con el objetivo de Implementar 1 Estrategia Distrital de Cuidado Menstrual, con enfoque diferencial, en el mes de noviembre  se avanzó en: (i) MDCM: Se realiza la décima mesa en casa de todas en la localidad de Teusaquillo, donde asisten los referentes de entidades de IDIPRON, SDS, SDIS, SDMUJER, en el marco del acuerdo 883. Se socializa el recorrido realizado en la localidad de bosa y jornada distrital de barrios unidos y Engativá. (ii) RECORRIDOS: Se realizaron dos recorridos así: (i)  En la localidad de Engativá En total se hacen 5 atenciones a mujeres en habitabilidad en calle, una de ellas una ciudadana gestante. (ii) Localidad de Barrios Unidos Durante la jornada fueron identificadas y atendidas 8 mujeres habitantes de calle, una de ella mujer trans migrante, 10 personas en situación de riesgo y 6 personas en riesgo por desarrollo de actividades sexuales pagas (ASP) (iii) se realiza un Espacio de Educación Menstrual para el Autocuidado y el Autoconocimiento EMAA dirigidas a 37 Mujeres palenqueras (iv)  se realizó un 1 espacio de socialización y trasferencia de conocimiento de la estrategia de cuidado menstrual en el marco del acuerdo 883 y sentencia 398-2019 a 13 docentes del Colegio Jairo Aníbal niño</t>
  </si>
  <si>
    <t>En el periodo de enero a noviembre, para dar cumplimiento a la meta plan de Desarrollar 4 estrategias de empoderamiento para promover capacidades, liderazgos, participación, incidencia política y transformación de imaginarios culturales, que reproducen los estereotipos de En el periodo de enero a noviembre,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noviembre:
1.	 Formación en Herramientas para el Empoderamiento y las Capacidades Psico Emocionales: (i) Se certificaron ochenta y dos (263) personas del curso Observo, Identifico y Protejo, fortaleciendo sus conocimientos y competencias en temas de prevención y atención de violencias contra la niñez y la adolescencia.  (ii) Se certificaron veinte 39 personas del curso virtual disponible en la plataforma de la secretaria de la mujer TEJIENDO REDES COMUNIDAD y 2 personas certificadas del curso tejiendo redes para funcionarios (iii) Se realizan 6 espacios de transferencia metodológica, con la participación de 139 profesionales con conocimientos previos suficientes y funciones de atención de mujeres en sus diferencias y diversidad, del SENA – CARCEL DISTRITAL CASA LBT EDWARD HERNANDEZ - Centro Intégrate CAD-30 y CORFEICO (iv) Se han realizado 16 Formaciones (cualificaciones) a equipos técnicos y profesionales, con 396 participantes, y las profesionales que han participado son de las entidades: IDEAM, SDIS, Programa atrapasueños - Universidad UNIPAHU - comité local de juventud Puente Aranda - Casa Refugio Atenea - Casa Refugio Eva - Casa Refugio Policarpa - Casa Refugio FEZ  - Fundación Huellas del arte – casa de espacio público – IDIPRON Dirección Administrativa - Fundación Regalando Sueños COLVEN - DADEP Casa del espacio público y profesionales de la Secretaría Distrital de Integración social que realizan atenciones a niños, niñas y adolescentes, así como a población víctima de violencias y migrantes
2.  De enero a noviembre se realizan acciones afirmativas para el fortalecimiento de capacidades emocionales y el empoderamiento de las mujeres, así: (i)	Se llevaron a cabo 37 Jornadas Significativas con 581 mujeres participantes en espacios orientados en la garantía de derechos, reconociendo factores protectores y mecanismos para la prevención de las violencias y empoderamiento femenino. (ii)	Se realizaron 6 semilleros de empoderamiento, dirigidos a 130 mujeres, (29 mujeres con discapacidad y 18 adolescentes, 56 palenqueras y 27 raizales) estos son procesos de formación para el reconocimiento del cuerpo, empoderamiento comunicación no sexista y eliminación de estereotipos (iii)	Se realizaron sesenta y siete (69) Espacios de Conexión Emocional, con la participación de 1613 mujeres en sus diferencias y diversidades, espacios orientados a generar capacidades psicoemocionales para el cuidado y bienestar emocional de las mujeres (iv)	Se realizan 8 Escuelas Amarte presencial, con la participación de 208 mujeres, abordando temáticas de gestión emocional, liderazgo inspirador, tipos y herramientas de comunicación asertiva. (v)	Se desarrollaron tres encuentros intergeneracionales así: (i) 22 Octubre un encuentro Intergeneracional con 22 Mujeres Indígenas Muisca de Bosa (ii) 23 de Octubre un encuentro Intergeneracional con la participación de 5 personas Privadas de la Libertad.(iii) se desarrolló un encuentro intergeneracional con la participación con mujeres Indígenas Muiscas de Suba
3. Con el objetivo de avanzar en la implementación de la ESTRATEGIA de EDUCACIÓN FLEXIBLE (i) ICFES: Durante el primer semestre de 2025, se firma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y de ellas, 21 mujeres son víctimas del conflicto armado; 20 tienen algún tipo de discapacidad; 16 son lesbianas y bisexuales; 22 mujeres realizan ASP; 11 son mujeres indígenas; 21 son negras/afrocolombianas; 9 son migrantes; 7 campesinas y rurales; 6 son mujeres mayores; 2 se encuentran en riesgo de feminicidio; 3 se encuentran en habitabilidad en calle; 1 es recicladora de oficio; 3 son jóvenes; 6 son adultas y 6 son mujeres en responsabilidad penal. (i) SENA: se realizaron seis cursos para mujeres en sus diferencias y diversidades desarrollado en articulación con el Servicio Nacional de Aprendizaje – SENA, así: (i) Curso de Acondicionamiento Físico para Danza fue, dirigido a mujeres que realizan Actividades Sexuales Pagadas (ASP)., con una asistencia promedio de 21 mujeres por sesión.  (ii) Se realizó en octubre la primera sesión del curso de repostería con 14 mujeres campesinas y rurales – víctimas del conflicto de la localidad de Sumapaz en el marco del programa CampeSENA. (iii) Curso de Aceites esenciales- Usme: certificadas 12 mujeres.(iv) Curso de Manipulación de alimento- Sumapaz: certificadas 8 mujeres víctimas del conflicto (v) Curso de patronaje de ropa exterior- Chapinero: certificadas 17 mujeres (vi) formación en repostería con 19 mujeres campesinas y rurales víctimas del conflicto armado, de la localidad de Sumapaz. La Fundación Educamás vinculó 37 mujeres jóvenes al proceso formativo en alfabetización digital referenciadas por la Secretaría Distrital de la Mujer, de las cuales 14 hicieron parte del proceso 2025 liderado por el componente de educación flexible e inclusiva. Se realizó una socialización de la oferta de la UNAD para el acceso a educación superior, a la que asistieron 41 mujeres.
En el periodo acumulado de enero a noviembre, para dar cumplimiento a la actividad de implementación de  estrategia de cuidado menstrual con enfoque diferencial:  (i) Se han realizado diez mesas MDCM con las entidades que hacen parte del acuerdo 883 ( SDIS, IDIPRON, SdMujer y SDS) (ii) Se realizaron tres  jornadas por la dignidad menstrual atendiendo a 129 mujeres habitantes de calle o en riesgo de estarlo, en circuitos de atención interinstitucional en los que las mujeres son recibidas por la SDIS, IDIPRON, SdMujer y SDS,  para un espacio de autocuidado y para la atención integral relacionada con el cuidado menstrual organizado de forma particular para atender a las mujeres habitantes de calle. (iii) Se han realizado diez recorridos por la dignidad menstrual, como acciones afirmativas interinstitucionales a través de las cuales se han abordado 110 mujeres habitantes de calle dispersas en las localidades, realizados así: (i) Suba, se realiza el abordaje de 6 mujeres habitantes de calle (ii) Ciudad Bolívar, se realiza el abordaje de 9 mujeres habitantes de calle (iii) Localidad de Usaquen, se realiza el abordaje de 6 mujeres habitantes de calle (iv) Localidad de Santa Fé se realiza el abordaje de 33 mujeres habitantes de calle o en riesgo de estarlo (v) Teusaquillo -Chapinero se realiza el abordaje de 7 mujeres habitantes de calle (vi) Rafael Uribe se abordan 9 mujeres HC 2 en rizgo de HC y y 3 vendedoras ambulantes (vii) Bosa se abordaron 6 mujeres (viii) Localidad de Tunjuelito 5 mujeres habitantes de calle abordadas. (ix) En la localidad de Engativá 5 atenciones a mujeres en habitabilidad en calle, una de ellas ciudadana gestante. (ii) Localidad de Barrios Unidos fueron identificadas y atendidas 8 mujeres habitantes de calle, una de ella mujer trans migrante, 10 personas en situación de riesgo y 6 personas en riesgo por desarrollo de actividades sexuales pagas (ASP) (iv) Se han realizado 45 Espacios de Educación Menstrual para el Autoconocimiento y Autocuidado – EMAA, en los que han participado 1172 mujeres en sus diferencias y diversidades, en estos momentos de reflexión, pedagogía y aclaración de inquietudes relacionadas con el autocuidado menstrual. (v) Se han realizado 21 espacios para la cualificación de equipos, transferencia metodológica y de conocimientos en educación menstrual dirigida a profesionales, técnicos, funcionarios y colaboradores de entidades públicas y privadas, con la participación de 398 funcionarios y contratistas.</t>
  </si>
  <si>
    <t>En Diciembre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la realización de acciones afirmativas de forma permanente durante el año 2025, con los siguientes logros: 
1.	TRANSFERENCIA DE CONOCIMIENTOS A EQUIPOS PROFESIONALES, se realizaron de forma permanente hasta diciembre, los seguimientos a los cursos disponibles, cumpliendo en un 100% la meta programada así: (i) Curso Observo, Identifico y Protejo, en el mes de diciembre se certificaron 9 personas, fortaleciendo sus conocimientos y competencias en el abordaje de temas relacionados con la prevención y atención de violencias contra la niñez y la adolescencia. (ii) Se realizaron en el tema de empoderamiento corporal y derechos femenino, prevención y atención de violencias basadas en género con enfoque diferencial para el mes de diciembre 3 espacios de formación a 61  funcionarios de vigilancia del Hospital de BOSA (iii) En el periodo acumulado de enero a diciembre se certificaron 39 personas del curso Tejiendo redes: derechos humanos, migración y bienestar emocional de las mujeres (dirigido a comunidad) y en el mismo periodo se certificación de 2 personas del curso virtual Tejiendo redes: derechos humanos, migración y bienestar emocional de las mujeres (Dirigido a servidores públicos). 
2.	ESTRATEGIA DE ACCIONES AFIRMATIVAS para el fortalecimiento de capacidades emocionales y empoderamiento de las mujeres se implementó durante el año 2025 un plan de trabajo desarrollado en un 100% de acuerdo con lo planeado, a través de la realización de encuentros con las mujeres en Jornadas Significativas,  Semilleros, Espacios de Conexión Emocional  y  Escuelas de Educación Emocional AMAR-TE presencial, así: (i) Durante el mes de Diciembre, se realizó un Espacio de Conexión Emocional enfocado en fortalecer capacidades y herramientas para gestionar la salud mental de las mujeres, con la participación de 28 mujeres víctimas. (ii) En diciembre se realizó un semilleros para el empoderamiento corporal y femenino con la participación de 71 mujeres negras y afrocolombianas. (iii) En el periodo acumulado de enero a diciembre, se realizaron 37 jornadas significativas, con 578 mujeres en sus diferencias y diversidades 
3.	EDUCACIÓN FLEXIBLE: la Dirección de Enfoque Diferencial proyecto como meta para el año 2025 la firma de convenios, acuerdos, planes de trabajo conjunto y/o compromisos con entidades educativas públicas o privadas y para el mes de diciembre se gestionó y logró la Firma de Acuerdo de Entendimiento  con el objeto de Aunar esfuerzos entre la FUNDACIÓN EDUCAMÁS y la SDMujer para adelantar acciones que promuevan el ejercicio del derecho a la educación con equidad y la autonomía económica para las mujeres en sus diferencias y diversidades, en coherencia con la misionalidad de ambas partes y a partir de esta gestión, la Fundación EducaMás vinculó 37 mujeres jóvenes al proceso formativo en alfabetización digital referenciadas por la Secretaría Distrital de la Mujer, de las cuales 14 hicieron parte del proceso 2025 liderado por el componente de educación flexible e inclusiva.
4. ESTRATEGIA EDUCACIÓN MENSTRUAL: MDCM: En el mes de Diciembre se realiza el encuentro número once (11) del año 2025 de la mesa, en casa de todas en la localidad de Teusaquillo, donde asisten los referentes de entidades de IDIPRON, SDS, SDIS, SDMUJER en el marco del acuerdo 883. Se socializa la jornada realizada en la localidad de santa fe, el balance de la estrategia durante el 2025.  En la mesa hace presencia las delegadas de personería distrital, en este espacio se resaltan como logros del año 2025: (i) JORNADAS POR LA DIGNIDAD MENSTRUAL: Se realiza en el mes de diciembre una Jornada por la Dignidad menstrual en la Localidad de SantaFé Parque Las Cruces, en dónde se atendieron 40 mujeres habitantes de calle o en riesgo de estarlo. (ii) Para el mes de Diciembre se realizó un EMAA Espacios de Educación Menstrual para el Autocuidado y el Autoconocimiento en la feria de servicios organizada por IDIPRON en el marco de la semana de la no violencia en el que participaron 23 mujeres</t>
  </si>
  <si>
    <t xml:space="preserve">Para el periodo acumulado de enero a diciembre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desarrollo de acciones programadas en los planes de trabajo para los tres componentes estratégicos planeados, manteniendo  la oferta permanente durante el año para la realización de actividades, formaciones y espacios, cumpliendo en un 100% la meta programada a diciembre, con los siguientes logros: 
1.	TRANSFERENCIA DE CONOCIMIENTOS A EQUIPOS PROFESIONALES, se realizaron de forma permanente hasta diciembre, los seguimientos a los cursos disponibles, cumpliendo en un 100% la meta programada así: (i) Curso Observo, Identifico y Protejo: el periodo acumulado de enero a diciembre  se certificaron 272 personas, fortaleciendo sus conocimientos y competencias en el abordaje de temas relacionados con la prevención y atención de violencias contra la niñez y la adolescencia. (ii) Se realizaron en el tema de empoderamiento corporal y derechos femenino, prevención y atención de violencias basadas en género con enfoque diferencial en el periodo acumulado de enero a diciembre 15 transferencias de conocimientos en empoderamiento femenino con la participación en total de 385 profesionales (iii) En el periodo acumulado de enero a diciembre se certificaron 39 personas del curso Tejiendo redes: derechos humanos, migración y bienestar emocional de las mujeres (dirigido a comunidad) y se certificación de 2 personas del curso virtual Tejiendo redes: derechos humanos, migración y bienestar emocional de las mujeres (Dirigido a servidores públicos) (iv) Se realizaron 10 espacios de cualificación a profesionales en fortalecimiento de herramientas para las capacidades psicoemocionales, reconocimiento de la salud mental como un derecho, promoviendo intercambio de saberes con enfoque diferencial, de género e interseccional. 
2.	ESTRATEGIA DE ACCIONES AFIRMATIVAS para el fortalecimiento de capacidades emocionales y empoderamiento de las mujeres se implementó durante el año 2025 un plan de trabajo desarrollado en un 100% de acuerdo con lo planeado, con los siguientes logros: (i) Se realizaron en el periodo acumulado de enero a diciembre 8 Escuelas de Educación Emocional AMARTE presencial con 208 mujeres, de las cuales   participaron 63 mujeres en ASP de la Fundación Miquelina, 79 mujeres jóvenes del SENA Salitre, 26 mujeres con discapacidad del CRAC, 23 mujeres mayores de SDIS Y 17 mujeres rurales del centro día San Luis Chapinero. (ii) Se realizaron 70 Espacios de Conexión Emocional enfocados en fortalecer capacidades y herramientas para gestionar el bienestar emocional y la salud mental de las mujeres en su diversidad  con la participación de 1641 mujeres en sus diferencias y diversidades. (iii) En el periodo acumulado de enero a diciembre, se realizaron 7 semilleros para el empoderamiento corporal y femenino con la participación de 216 mujeres,. (iv) En el periodo acumulado de enero a diciembre, se realizaron 37 jornadas significativas, con 578 mujeres en sus diferencias y diversidades que participaron en estos espacios lúdico-pedagógicos para adquirir herramientas que contribuyan al desarrollo de capacidades que promuevan la transformación de imaginarios y prácticas sexistas que les afectan, a partir del conocimiento de sus derechos, el reconocimiento de factores protectores y mecanismos para la prevención de las violencias, y su empoderamiento.(v) Se realizaron 3 encuentros intergeneracionales con la participación de 45 mujeres indígenas jóvenes y mayoras de la comunidad muisca. 
3.	EDUCACIÓN FLEXIBLE: la Dirección de Enfoque Diferencial proyecto como meta para el año 2025 la firma de convenios, acuerdos, planes de trabajo conjunto y/o compromisos con entidades educativas públicas o privadas para fortalecer el desarrollo integral  brindando oportunidades educativas inclusivas y con enfoque diferencial a las mujeres en sus diferencias y diversidades, de tal manera que en el perido acumulado de enero a diciembre se logra como gestión: (i) ICFES: Firma de contrato Interadministrativo N.º 942 DE 2025 celebrado entre la  Secretaria Distrital de la Mujer y el Instituto Colombiano para la Evaluación-ICFES que tiene por Objeto: 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 través de este convenio, se patrocinaron de forma efectiva para la presentación de las pruebas Saber 11 ICFES 2025, 154 mujeres (ii) SENA: Convenio a través del cual se realizaron seis cursos para mujeres en sus diferencias y diversidades, así: (i) Curso de Acondicionamiento Físico para Danza dirigido a mujeres que realizan ASP 21 participantes  (ii) curso de repostería con 14 mujeres campesinas y rurales – víctimas del conflicto de la localidad de Sumapaz - programa CampeSENA. (iii) Curso de Aceites esenciales- Usme: certificadas 12 mujeres.(iv) Curso de Manipulación de alimento- Sumapaz: certificadas 8 mujeres víctimas del conflicto (v) Curso de patronaje de ropa exterior- Chapinero: certificadas 17 mujeres (vi) formación en repostería con 19 mujeres campesinas y rurales víctimas del conflicto armado, de la localidad de Sumapaz (iii) Firma de Acuerdo de Entendimiento  con el objeto de Aunar esfuerzos entre la FUNDACIÓN EDUCAMÁS y la SDMujer para adelantar acciones que promuevan el ejercicio del derecho a la educación con equidad y la autonomía económica para las mujeres en sus diferencias y diversidades, en coherencia con la misionalidad de ambas partes. (iv)  Fundación EducaMás vinculó 37 mujeres jóvenes al proceso formativo en alfabetización digital referenciadas por la Secretaría Distrital de la Mujer, de las cuales 14 hicieron parte del proceso 2025 liderado por el componente de educación flexible e inclusiva. (v) Se realizó una socialización de la oferta de la UNAD para el acceso a educación superior, a la que asistieron 41 mujeres. (vi) consolidación de acuerdos de trabajo con Academia ATENEA orientados a fortalecer la ruta para una educación flexible e inclusiva, se adelantaron dos espacios de socialización de la oferta de la Agencia Atenea a las ciudadanas vinculadas al componente de educación flexible e inclusiva. (vii) Realización de ajustes del documento de memorando de entendimiento con la Fundación CIRCOAP y se llevó a cabo el taller de fortalecimiento de capacidades a las ciudadanas participantes del proceso ICFES 2025. (viii) Se avanzó en la construcción del documento de memorando de entendimiento entre la SDMujer y el Politécnico Grancolombiano.
4. ESTRATEGIA DE CUIDADO MENSTRUAL: durante el año 2025 se lideró la mesa distrital de cuidado menstrual realizando una reunión de planeación mensual en la que se articularon y acordaron las acciones a desarrollar en la vigencia y adicionalmente se mantuvo permanentemente la oferta para la realización de las jornadas de cualificación y Espacios EMMA, de tal manera que de acuerdo con lo programado se realizaron el 100% de los espacios solicitados en la vigencia, con los siguientes logros: (i) MDCM: En el mes de Diciembre se realiza el encuentro número once (11) del año 2025 de la mesa, en casa de todas en la localidad de Teusaquillo, (ii) JORNADAS POR LA DIGNIDAD MENSTRUAL: Se realizan un total en el año 2025 de cuatro (4) Jornadas por la dignidad menstrual, logrando la atención de 159 mujeres habitantes de calle, estas jornadas son espacios para la atención integral relacionada con el cuidado menstrual para las mujeres habitantes de calle. (iii) RECORRIDOS: a través de los cuales se llega a mujeres habitantes de calle dispersas en las localidades, a quienes se les dificulta participar en las jornadas, focalizando atención individualizada con la entrega de refrigerios y elementos de autocuidado y gestión menstrual, así como sensibilización sobre cuidado menstrual y enrutamiento en servicios de salud y se realizaron en el periodo acumulado de enero a diciembre de 2025, diez (10) recorridos los cuales se abordaron 104 mujeres habitantes de calle o en riesgo de estarlo y se realizaron en las localidades de Suba, Ciudad Bolívar, Usaquen, SantaFé, Teusaquillo chapinero , Rafael Uribe, Bosa, Tunjuelito, Engativá y Barrios Unidos. (iv) Durante el año 2025 se realizaron de forma permanente Espacios de Educación Menstrual para el Autocuidado y el Autoconocimiento EMAA, para el año 2025 logró la realización de 46 EMMA con la participación de 1186 mujeres en sus diferencias y diversidades. (v) Espacios para la cualificación de equipos, transferencia metodológica y de conocimientos en educación menstrual dirigida a profesionales, técnicos, funcionarios y colaboradores de entidades públicas y privadas, en el periodo acumulado de enero a diciembre se mantuvo permanentemente la oferta para la realización de las jornadas de cualificación, de tal manera que de acuerdo con lo programado se realizaron el 100% de los espacios solicitados en la vigencia llevando a cabo 21 cualificaciones para equipos interdisciplinarios, en donde participaron  un total de 397 personas. </t>
  </si>
  <si>
    <t>PRODUCTO - MGA</t>
  </si>
  <si>
    <t>Página 4 de 7</t>
  </si>
  <si>
    <t>x</t>
  </si>
  <si>
    <t>EJECUCIÓN PRESUPUESTAL DEL PRODUCTO I TRIMESTRE</t>
  </si>
  <si>
    <t>OBJETIVO ESPECIFICO</t>
  </si>
  <si>
    <t>ACTIVIDAD</t>
  </si>
  <si>
    <t>EJECUTADO MAGNITUD</t>
  </si>
  <si>
    <t>Incrementar la atención de mujeres en sus diferencias y diversidad en Bogotá.</t>
  </si>
  <si>
    <t xml:space="preserve">1- Implementar 3 estrategias que contribuyan al reconocimiento y garantía de los derechos de las mujeres en sus diferencias y diversidad. </t>
  </si>
  <si>
    <t>PRODUCTO 1</t>
  </si>
  <si>
    <t xml:space="preserve">2- Implementar 1 Estrategia Distrital de Cuidado Menstrual, con enfoque diferencial </t>
  </si>
  <si>
    <t>Mejorar los servicios, programas y estrategias para la atención de las mujeres que incorporen el enfoque diferencial y contribuyan a la transformación de imaginarios. </t>
  </si>
  <si>
    <t xml:space="preserve">3- Implementar 1 estrategia de  asistencia técnica dirigidas a los Sectores de la Administración Distrital y al Sector Privado, para la incorporación del enfoque diferencial en los servicios, programas y estrategias dirigidas a mujeres. </t>
  </si>
  <si>
    <t>PRODUCTO 2</t>
  </si>
  <si>
    <t xml:space="preserve">4-Implementar 1 estrategia de reconocimiento de la diversidad de las mujeres del Distrito Capital.  </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</si>
  <si>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</si>
  <si>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</si>
  <si>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</si>
  <si>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</si>
  <si>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</si>
  <si>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</si>
  <si>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</si>
  <si>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</si>
  <si>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</si>
  <si>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</si>
  <si>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</si>
  <si>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</si>
  <si>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</si>
  <si>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</si>
  <si>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</si>
  <si>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</si>
  <si>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</si>
  <si>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</si>
  <si>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</si>
  <si>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</si>
  <si>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</si>
  <si>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</si>
  <si>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</si>
  <si>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</si>
  <si>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</si>
  <si>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</si>
  <si>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</si>
  <si>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</si>
  <si>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</si>
  <si>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</si>
  <si>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</si>
  <si>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</si>
  <si>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</si>
  <si>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</si>
  <si>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</si>
  <si>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</si>
  <si>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Numero de objetivo</t>
  </si>
  <si>
    <t>Objetivo</t>
  </si>
  <si>
    <t>Producto</t>
  </si>
  <si>
    <t>Numero de indicador de producto</t>
  </si>
  <si>
    <t>Indicador de Producto</t>
  </si>
  <si>
    <t>Actividad que aporta al indicador</t>
  </si>
  <si>
    <t>Naturaleza</t>
  </si>
  <si>
    <t>Territorializable</t>
  </si>
  <si>
    <t>Linea Base
(Corte 31 diciembre 2023)</t>
  </si>
  <si>
    <t>Meta Plan
(TotaL PMR
10 Años)</t>
  </si>
  <si>
    <t>Meta Anual 2025</t>
  </si>
  <si>
    <t>Total
programado</t>
  </si>
  <si>
    <t>Total
ejecutado</t>
  </si>
  <si>
    <t>Prog.</t>
  </si>
  <si>
    <t>Ejec.</t>
  </si>
  <si>
    <t>Avance cualitativo</t>
  </si>
  <si>
    <t>CONTROL DE CAMBIOS</t>
  </si>
  <si>
    <t>Página 7 de 7</t>
  </si>
  <si>
    <t>CONTROL DE CAMBIOS EN EL PLAN DE ACCIÓN</t>
  </si>
  <si>
    <t>Fecha de  solicitud del cambio</t>
  </si>
  <si>
    <t>Fecha de aprobación del cambio</t>
  </si>
  <si>
    <t>Cambio</t>
  </si>
  <si>
    <t>Justificación del cambio</t>
  </si>
  <si>
    <t>Se realiza actualización de la programación presupuestal de las actividades</t>
  </si>
  <si>
    <t>Se requiere ajustar el presupuesto de las actividadades del proyecto de inversión de acuerdo con los movimientos realizados a corte de 28 de febrero de 2025</t>
  </si>
  <si>
    <t xml:space="preserve">
Ajuste programación de compromisos.</t>
  </si>
  <si>
    <t xml:space="preserve">Se realiza ajuste a la programación presupuestal de compromisos dada la disminución del presupuesto, teniendo en cuenta el concepto favorable emitido por la Secretaría Distrital de Hacienda, al traslado interno en el presupuesto de inversión de la SDMujer No 4000031001, con radicado SDH No 2025EE818011O1 del 12 de noviembre de 2025.
</t>
  </si>
  <si>
    <t>Se realiza  reprogramación presupuestal en las actividades del proyecto de inversión 8222,  de conformidad con la programación definitiva del proyecto al cierre de la vigencia 2025.</t>
  </si>
  <si>
    <t>Ajuste hoja Producto_MGA</t>
  </si>
  <si>
    <t>Hoja PRODUCTO_MGA se ajustan valores de compromisos en: actividad 1 y 4 febrero, marzo y diciembre. Actividad 2 y 3 marzo y diciembre. Se ajustan valores de giros en: Actividad 1, 2 y 3 meses marzo y diciembre, actividad 4 marzo, julio y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</si>
</sst>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quot;$&quot;* #,##0.00_-;\-&quot;$&quot;* #,##0.00_-;_-&quot;$&quot;* &quot;-&quot;??_-;_-@_-"/>
    <numFmt numFmtId="165" formatCode="_-&quot;$&quot;\ * #,##0.00_-;\-&quot;$&quot;\ * #,##0.00_-;_-&quot;$&quot;\ *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 #,##0_-;\-&quot;$&quot;\ * #,##0_-;_-&quot;$&quot;\ * &quot;-&quot;??_-;_-@_-"/>
    <numFmt numFmtId="173" formatCode="0.0000"/>
    <numFmt numFmtId="174" formatCode="_-* #,##0_-;\-* #,##0_-;_-* &quot;-&quot;??_-;_-@_-"/>
  </numFmts>
  <fonts count="72">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sz val="11"/>
      <color rgb="FF000000"/>
      <name val="Arial"/>
      <family val="2"/>
    </font>
    <font>
      <b/>
      <sz val="11"/>
      <color rgb="FF000000"/>
      <name val="Arial"/>
      <family val="2"/>
    </font>
    <font>
      <sz val="11"/>
      <color theme="1"/>
      <name val="Calibri"/>
      <family val="2"/>
      <scheme val="minor"/>
    </font>
    <font>
      <b/>
      <sz val="12"/>
      <color rgb="FF000000"/>
      <name val="Arial"/>
      <family val="2"/>
    </font>
    <font>
      <b/>
      <sz val="11"/>
      <color rgb="FFA6A6A6"/>
      <name val="Arial"/>
      <family val="2"/>
    </font>
    <font>
      <b/>
      <sz val="13"/>
      <color rgb="FF000000"/>
      <name val="Arial"/>
      <family val="2"/>
    </font>
    <font>
      <b/>
      <sz val="14"/>
      <color rgb="FF000000"/>
      <name val="Arial"/>
      <family val="2"/>
    </font>
    <font>
      <sz val="13"/>
      <color rgb="FF002060"/>
      <name val="Arial"/>
      <family val="2"/>
    </font>
    <font>
      <sz val="10"/>
      <color rgb="FF000000"/>
      <name val="Arial"/>
      <family val="2"/>
    </font>
    <font>
      <sz val="12"/>
      <color theme="1"/>
      <name val="Arial"/>
      <family val="2"/>
    </font>
    <font>
      <sz val="11"/>
      <color rgb="FFC00000"/>
      <name val="Arial"/>
      <family val="2"/>
    </font>
    <font>
      <sz val="11"/>
      <color theme="6" tint="-0.249977111117893"/>
      <name val="Arial"/>
      <family val="2"/>
    </font>
    <font>
      <sz val="11"/>
      <color rgb="FFFF0000"/>
      <name val="Arial"/>
      <family val="2"/>
    </font>
    <font>
      <sz val="10"/>
      <color theme="1"/>
      <name val="Arial"/>
      <family val="2"/>
    </font>
    <font>
      <sz val="13"/>
      <color theme="1"/>
      <name val="Calibri Light"/>
      <family val="2"/>
    </font>
    <font>
      <sz val="11"/>
      <color theme="1"/>
      <name val="Calibri Light"/>
      <family val="2"/>
    </font>
    <font>
      <sz val="11"/>
      <color theme="6" tint="-0.249977111117893"/>
      <name val="Calibri Light"/>
      <family val="2"/>
    </font>
    <font>
      <sz val="11"/>
      <color rgb="FFC00000"/>
      <name val="Calibri Light"/>
      <family val="2"/>
    </font>
    <font>
      <sz val="11"/>
      <name val="Calibri Light"/>
      <family val="2"/>
    </font>
    <font>
      <sz val="12"/>
      <color theme="1"/>
      <name val="Calibri"/>
      <family val="2"/>
    </font>
    <font>
      <sz val="10"/>
      <color theme="1"/>
      <name val="Calibri Light"/>
      <family val="2"/>
    </font>
    <font>
      <sz val="9"/>
      <color rgb="FF000000"/>
      <name val="Tahoma"/>
      <family val="2"/>
    </font>
    <font>
      <sz val="10"/>
      <color rgb="FF000000"/>
      <name val="Tahoma"/>
      <family val="2"/>
    </font>
    <font>
      <b/>
      <sz val="10"/>
      <color rgb="FF000000"/>
      <name val="Tahoma"/>
      <family val="2"/>
    </font>
    <font>
      <sz val="10"/>
      <color rgb="FF000000"/>
      <name val="Calibri"/>
      <family val="2"/>
    </font>
  </fonts>
  <fills count="18">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rgb="FFE4DFEC"/>
        <bgColor rgb="FF000000"/>
      </patternFill>
    </fill>
    <fill>
      <patternFill patternType="solid">
        <fgColor rgb="FFFFFFFF"/>
        <bgColor rgb="FF000000"/>
      </patternFill>
    </fill>
    <fill>
      <patternFill patternType="solid">
        <fgColor rgb="FFD9D9D9"/>
        <bgColor rgb="FF000000"/>
      </patternFill>
    </fill>
    <fill>
      <patternFill patternType="solid">
        <fgColor rgb="FFCCC0DA"/>
        <bgColor rgb="FF000000"/>
      </patternFill>
    </fill>
    <fill>
      <patternFill patternType="solid">
        <fgColor theme="6" tint="0.59999389629810485"/>
        <bgColor indexed="64"/>
      </patternFill>
    </fill>
    <fill>
      <patternFill patternType="solid">
        <fgColor rgb="FFFFFF00"/>
        <bgColor indexed="64"/>
      </patternFill>
    </fill>
  </fills>
  <borders count="98">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rgb="FF000000"/>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FFFFFF"/>
      </left>
      <right/>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bottom style="medium">
        <color indexed="64"/>
      </bottom>
      <diagonal/>
    </border>
    <border>
      <left style="medium">
        <color indexed="64"/>
      </left>
      <right style="medium">
        <color indexed="64"/>
      </right>
      <top/>
      <bottom style="medium">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medium">
        <color rgb="FF000000"/>
      </left>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style="medium">
        <color indexed="64"/>
      </right>
      <top style="medium">
        <color rgb="FF000000"/>
      </top>
      <bottom/>
      <diagonal/>
    </border>
    <border>
      <left style="thin">
        <color rgb="FF000000"/>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rgb="FF000000"/>
      </right>
      <top style="medium">
        <color indexed="64"/>
      </top>
      <bottom/>
      <diagonal/>
    </border>
    <border>
      <left style="thin">
        <color rgb="FF000000"/>
      </left>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25">
    <xf numFmtId="0" fontId="0" fillId="0" borderId="0"/>
    <xf numFmtId="9" fontId="10" fillId="0" borderId="0" applyFont="0" applyFill="0" applyBorder="0" applyAlignment="0" applyProtection="0"/>
    <xf numFmtId="0" fontId="11" fillId="0" borderId="1"/>
    <xf numFmtId="0" fontId="6" fillId="0" borderId="1"/>
    <xf numFmtId="44" fontId="6" fillId="0" borderId="1" applyFont="0" applyFill="0" applyBorder="0" applyAlignment="0" applyProtection="0"/>
    <xf numFmtId="166"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42"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7" fillId="0" borderId="0" applyFont="0" applyFill="0" applyBorder="0" applyAlignment="0" applyProtection="0"/>
    <xf numFmtId="0" fontId="4" fillId="0" borderId="1"/>
    <xf numFmtId="0" fontId="43" fillId="0" borderId="1"/>
    <xf numFmtId="164" fontId="3" fillId="0" borderId="1" applyFont="0" applyFill="0" applyBorder="0" applyAlignment="0" applyProtection="0"/>
    <xf numFmtId="165" fontId="44" fillId="0" borderId="0" applyFont="0" applyFill="0" applyBorder="0" applyAlignment="0" applyProtection="0"/>
    <xf numFmtId="41" fontId="49" fillId="0" borderId="0" applyFont="0" applyFill="0" applyBorder="0" applyAlignment="0" applyProtection="0"/>
    <xf numFmtId="0" fontId="19" fillId="0" borderId="0" applyNumberFormat="0" applyFill="0" applyBorder="0" applyAlignment="0" applyProtection="0"/>
  </cellStyleXfs>
  <cellXfs count="874">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7" fontId="14" fillId="0" borderId="22" xfId="5" applyNumberFormat="1" applyFont="1" applyBorder="1" applyAlignment="1">
      <alignment vertical="center"/>
    </xf>
    <xf numFmtId="0" fontId="13" fillId="5" borderId="12" xfId="2" applyFont="1" applyFill="1" applyBorder="1" applyAlignment="1">
      <alignment vertical="center" wrapText="1"/>
    </xf>
    <xf numFmtId="167"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5"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7" fontId="14" fillId="0" borderId="48" xfId="5" applyNumberFormat="1"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7" fontId="14" fillId="0" borderId="40" xfId="5" applyNumberFormat="1" applyFont="1" applyBorder="1" applyAlignment="1">
      <alignment vertical="center"/>
    </xf>
    <xf numFmtId="167" fontId="14" fillId="0" borderId="12"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2" fillId="5" borderId="13" xfId="19" applyFont="1" applyFill="1" applyBorder="1" applyAlignment="1">
      <alignment horizontal="center" vertical="center" wrapText="1"/>
    </xf>
    <xf numFmtId="0" fontId="4" fillId="0" borderId="48"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2"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14" fillId="0" borderId="7" xfId="3" applyFont="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2"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3" fillId="0" borderId="26" xfId="0" applyFont="1" applyBorder="1" applyAlignment="1">
      <alignment horizontal="center" vertical="center"/>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6"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2" xfId="3" applyFont="1" applyBorder="1" applyAlignment="1">
      <alignment horizontal="center" vertical="center" wrapText="1"/>
    </xf>
    <xf numFmtId="0" fontId="32" fillId="0" borderId="68" xfId="3" applyFont="1" applyBorder="1" applyAlignment="1">
      <alignment horizontal="center" vertical="center" wrapText="1"/>
    </xf>
    <xf numFmtId="0" fontId="32"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171"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2" fontId="14" fillId="0" borderId="1" xfId="22" applyNumberFormat="1" applyFont="1" applyBorder="1" applyAlignment="1">
      <alignment vertical="center"/>
    </xf>
    <xf numFmtId="172" fontId="14" fillId="0" borderId="1" xfId="3" applyNumberFormat="1" applyFont="1" applyAlignment="1">
      <alignment vertical="center"/>
    </xf>
    <xf numFmtId="172" fontId="14" fillId="0" borderId="1" xfId="22" applyNumberFormat="1" applyFont="1" applyBorder="1" applyAlignment="1">
      <alignment horizontal="center" vertical="center" wrapText="1"/>
    </xf>
    <xf numFmtId="0" fontId="23" fillId="4" borderId="22" xfId="12" quotePrefix="1" applyNumberFormat="1" applyFill="1" applyBorder="1" applyAlignment="1">
      <alignment horizontal="left" vertical="center" wrapText="1"/>
    </xf>
    <xf numFmtId="0" fontId="39"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172" fontId="0" fillId="0" borderId="22" xfId="22" applyNumberFormat="1" applyFont="1" applyBorder="1" applyAlignment="1">
      <alignment horizontal="center" vertical="center"/>
    </xf>
    <xf numFmtId="172" fontId="14" fillId="0" borderId="22" xfId="22" applyNumberFormat="1" applyFont="1" applyBorder="1" applyAlignment="1">
      <alignment vertical="center"/>
    </xf>
    <xf numFmtId="0" fontId="8" fillId="0" borderId="1" xfId="3" applyFont="1" applyAlignment="1">
      <alignment horizontal="center" vertical="center" wrapText="1"/>
    </xf>
    <xf numFmtId="0" fontId="46" fillId="0" borderId="22" xfId="19" applyFont="1" applyBorder="1" applyAlignment="1">
      <alignment horizontal="justify" vertical="center" wrapText="1"/>
    </xf>
    <xf numFmtId="172" fontId="2" fillId="0" borderId="22" xfId="22" applyNumberFormat="1" applyFont="1" applyBorder="1" applyAlignment="1">
      <alignment vertical="center"/>
    </xf>
    <xf numFmtId="0" fontId="12" fillId="0" borderId="1" xfId="2" applyFont="1" applyAlignment="1">
      <alignment horizontal="center" vertical="center" wrapText="1"/>
    </xf>
    <xf numFmtId="0" fontId="4" fillId="0" borderId="1" xfId="19" applyAlignment="1">
      <alignment horizontal="right" wrapText="1"/>
    </xf>
    <xf numFmtId="0" fontId="14" fillId="0" borderId="1" xfId="0" applyFont="1" applyBorder="1"/>
    <xf numFmtId="0" fontId="0" fillId="0" borderId="1" xfId="0" applyBorder="1"/>
    <xf numFmtId="14" fontId="39" fillId="0" borderId="26" xfId="0" applyNumberFormat="1" applyFont="1" applyBorder="1" applyAlignment="1">
      <alignment horizontal="center" vertical="center"/>
    </xf>
    <xf numFmtId="14" fontId="39" fillId="0" borderId="26" xfId="0" applyNumberFormat="1" applyFont="1" applyBorder="1" applyAlignment="1">
      <alignment vertical="center"/>
    </xf>
    <xf numFmtId="15" fontId="39" fillId="0" borderId="26" xfId="2" applyNumberFormat="1" applyFont="1" applyBorder="1" applyAlignment="1">
      <alignment horizontal="center" wrapText="1"/>
    </xf>
    <xf numFmtId="0" fontId="12" fillId="0" borderId="8" xfId="0" applyFont="1" applyBorder="1" applyAlignment="1">
      <alignment horizontal="center" vertical="center" wrapText="1"/>
    </xf>
    <xf numFmtId="0" fontId="13" fillId="0" borderId="1" xfId="0" applyFont="1" applyBorder="1" applyAlignment="1">
      <alignment horizontal="center" vertical="center"/>
    </xf>
    <xf numFmtId="0" fontId="13" fillId="12" borderId="26" xfId="0" applyFont="1" applyFill="1" applyBorder="1" applyAlignment="1">
      <alignment vertical="center" wrapText="1"/>
    </xf>
    <xf numFmtId="0" fontId="40" fillId="12" borderId="7" xfId="0" applyFont="1" applyFill="1" applyBorder="1" applyAlignment="1">
      <alignment vertical="center" wrapText="1"/>
    </xf>
    <xf numFmtId="14" fontId="39" fillId="0" borderId="7" xfId="0" applyNumberFormat="1" applyFont="1" applyBorder="1" applyAlignment="1">
      <alignment horizontal="center" vertical="center"/>
    </xf>
    <xf numFmtId="15" fontId="39" fillId="0" borderId="7" xfId="0" applyNumberFormat="1" applyFont="1" applyBorder="1" applyAlignment="1">
      <alignment horizontal="center" wrapText="1"/>
    </xf>
    <xf numFmtId="0" fontId="12" fillId="0" borderId="7" xfId="0" applyFont="1" applyBorder="1" applyAlignment="1">
      <alignment horizontal="left" vertical="center" wrapText="1"/>
    </xf>
    <xf numFmtId="0" fontId="40" fillId="12" borderId="19" xfId="0" applyFont="1" applyFill="1" applyBorder="1" applyAlignment="1">
      <alignment vertical="center"/>
    </xf>
    <xf numFmtId="0" fontId="40" fillId="12" borderId="19" xfId="0" applyFont="1" applyFill="1" applyBorder="1" applyAlignment="1">
      <alignment vertical="center" wrapText="1"/>
    </xf>
    <xf numFmtId="0" fontId="12" fillId="0" borderId="19" xfId="0" applyFont="1" applyBorder="1" applyAlignment="1">
      <alignment horizontal="left" vertical="center" wrapText="1"/>
    </xf>
    <xf numFmtId="0" fontId="13" fillId="0" borderId="8" xfId="0" applyFont="1" applyBorder="1" applyAlignment="1">
      <alignment vertical="center" wrapText="1"/>
    </xf>
    <xf numFmtId="0" fontId="51" fillId="0" borderId="1" xfId="0" applyFont="1" applyBorder="1" applyAlignment="1">
      <alignment horizontal="center" vertical="center"/>
    </xf>
    <xf numFmtId="0" fontId="48" fillId="0" borderId="1" xfId="0" applyFont="1" applyBorder="1" applyAlignment="1">
      <alignment horizontal="center" vertical="center" wrapText="1"/>
    </xf>
    <xf numFmtId="0" fontId="47" fillId="0" borderId="1" xfId="0" applyFont="1" applyBorder="1" applyAlignment="1">
      <alignment horizontal="center" vertical="center"/>
    </xf>
    <xf numFmtId="0" fontId="13" fillId="13" borderId="8" xfId="0" applyFont="1" applyFill="1" applyBorder="1" applyAlignment="1">
      <alignment horizontal="center" vertical="center" wrapText="1"/>
    </xf>
    <xf numFmtId="0" fontId="13" fillId="13" borderId="8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3" fillId="12" borderId="7" xfId="0" applyFont="1" applyFill="1" applyBorder="1" applyAlignment="1">
      <alignment vertical="center" wrapText="1"/>
    </xf>
    <xf numFmtId="0" fontId="13" fillId="13" borderId="8" xfId="0" applyFont="1" applyFill="1" applyBorder="1" applyAlignment="1">
      <alignment vertical="center" wrapText="1"/>
    </xf>
    <xf numFmtId="0" fontId="13" fillId="13" borderId="1" xfId="0" applyFont="1" applyFill="1" applyBorder="1" applyAlignment="1">
      <alignment vertical="center" wrapText="1"/>
    </xf>
    <xf numFmtId="0" fontId="47" fillId="13" borderId="8" xfId="0" applyFont="1" applyFill="1" applyBorder="1" applyAlignment="1">
      <alignment vertical="center"/>
    </xf>
    <xf numFmtId="0" fontId="47" fillId="13" borderId="1" xfId="0" applyFont="1" applyFill="1" applyBorder="1" applyAlignment="1">
      <alignment vertical="center"/>
    </xf>
    <xf numFmtId="0" fontId="13" fillId="14" borderId="8" xfId="0" applyFont="1" applyFill="1" applyBorder="1" applyAlignment="1">
      <alignment vertical="center" wrapText="1"/>
    </xf>
    <xf numFmtId="0" fontId="13" fillId="12" borderId="60" xfId="0" applyFont="1" applyFill="1" applyBorder="1" applyAlignment="1">
      <alignment horizontal="center" vertical="center" wrapText="1"/>
    </xf>
    <xf numFmtId="0" fontId="13" fillId="12" borderId="84"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12" borderId="62" xfId="0" applyFont="1" applyFill="1" applyBorder="1" applyAlignment="1">
      <alignment horizontal="center" vertical="center" wrapText="1"/>
    </xf>
    <xf numFmtId="0" fontId="13" fillId="12" borderId="21" xfId="0" applyFont="1" applyFill="1" applyBorder="1" applyAlignment="1">
      <alignment vertical="center" wrapText="1"/>
    </xf>
    <xf numFmtId="0" fontId="13" fillId="12" borderId="40" xfId="0" applyFont="1" applyFill="1" applyBorder="1" applyAlignment="1">
      <alignment vertical="center" wrapText="1"/>
    </xf>
    <xf numFmtId="0" fontId="13" fillId="12" borderId="63" xfId="0" applyFont="1" applyFill="1" applyBorder="1" applyAlignment="1">
      <alignment vertical="center" wrapText="1"/>
    </xf>
    <xf numFmtId="0" fontId="47" fillId="0" borderId="1" xfId="0" applyFont="1" applyBorder="1"/>
    <xf numFmtId="0" fontId="47" fillId="0" borderId="1" xfId="0" applyFont="1" applyBorder="1" applyAlignment="1">
      <alignment vertical="center"/>
    </xf>
    <xf numFmtId="0" fontId="53" fillId="0" borderId="1" xfId="0" applyFont="1" applyBorder="1" applyAlignment="1">
      <alignment vertical="center"/>
    </xf>
    <xf numFmtId="0" fontId="32" fillId="12" borderId="28" xfId="0" applyFont="1" applyFill="1" applyBorder="1" applyAlignment="1">
      <alignment horizontal="center" vertical="center" wrapText="1"/>
    </xf>
    <xf numFmtId="0" fontId="48" fillId="0" borderId="1" xfId="0" applyFont="1" applyBorder="1" applyAlignment="1">
      <alignment vertical="center"/>
    </xf>
    <xf numFmtId="172" fontId="47" fillId="0" borderId="1" xfId="0" applyNumberFormat="1" applyFont="1" applyBorder="1" applyAlignment="1">
      <alignment vertical="center"/>
    </xf>
    <xf numFmtId="0" fontId="52" fillId="0" borderId="19" xfId="0" applyFont="1" applyBorder="1" applyAlignment="1">
      <alignment horizontal="center" vertical="center"/>
    </xf>
    <xf numFmtId="1" fontId="45" fillId="0" borderId="19" xfId="0" applyNumberFormat="1" applyFont="1" applyBorder="1" applyAlignment="1">
      <alignment horizontal="center" vertical="center"/>
    </xf>
    <xf numFmtId="1" fontId="52" fillId="0" borderId="19" xfId="0" applyNumberFormat="1" applyFont="1" applyBorder="1" applyAlignment="1">
      <alignment horizontal="center" vertical="center"/>
    </xf>
    <xf numFmtId="0" fontId="32" fillId="12" borderId="11" xfId="0" applyFont="1" applyFill="1" applyBorder="1" applyAlignment="1">
      <alignment horizontal="center" vertical="center" wrapText="1"/>
    </xf>
    <xf numFmtId="0" fontId="47" fillId="0" borderId="1" xfId="0" applyFont="1" applyBorder="1" applyAlignment="1">
      <alignment horizontal="center" vertical="center" wrapText="1"/>
    </xf>
    <xf numFmtId="172" fontId="47" fillId="0" borderId="1" xfId="0" applyNumberFormat="1" applyFont="1" applyBorder="1" applyAlignment="1">
      <alignment horizontal="center" vertical="center" wrapText="1"/>
    </xf>
    <xf numFmtId="0" fontId="45" fillId="0" borderId="28" xfId="0" applyFont="1" applyBorder="1" applyAlignment="1">
      <alignment horizontal="center" vertical="center"/>
    </xf>
    <xf numFmtId="171" fontId="47" fillId="0" borderId="1" xfId="0" applyNumberFormat="1" applyFont="1" applyBorder="1" applyAlignment="1">
      <alignment vertical="center"/>
    </xf>
    <xf numFmtId="0" fontId="32" fillId="12" borderId="48" xfId="0" applyFont="1" applyFill="1" applyBorder="1" applyAlignment="1">
      <alignment horizontal="center" vertical="center" wrapText="1"/>
    </xf>
    <xf numFmtId="0" fontId="32" fillId="15" borderId="57" xfId="0" applyFont="1" applyFill="1" applyBorder="1" applyAlignment="1">
      <alignment horizontal="center" vertical="center"/>
    </xf>
    <xf numFmtId="0" fontId="32" fillId="12" borderId="48" xfId="0" applyFont="1" applyFill="1" applyBorder="1" applyAlignment="1">
      <alignment horizontal="center" vertical="center"/>
    </xf>
    <xf numFmtId="9" fontId="52" fillId="13" borderId="57" xfId="0" applyNumberFormat="1" applyFont="1" applyFill="1" applyBorder="1" applyAlignment="1">
      <alignment horizontal="center"/>
    </xf>
    <xf numFmtId="0" fontId="13" fillId="4" borderId="15" xfId="2" applyFont="1" applyFill="1" applyBorder="1" applyAlignment="1">
      <alignment vertical="center" wrapText="1"/>
    </xf>
    <xf numFmtId="0" fontId="17" fillId="4" borderId="1" xfId="2" applyFont="1" applyFill="1" applyAlignment="1">
      <alignment vertical="center" wrapText="1"/>
    </xf>
    <xf numFmtId="0" fontId="17" fillId="0" borderId="1" xfId="2" applyFont="1" applyAlignment="1">
      <alignment vertical="center" wrapText="1"/>
    </xf>
    <xf numFmtId="3" fontId="47" fillId="0" borderId="22" xfId="0" applyNumberFormat="1" applyFont="1" applyBorder="1" applyAlignment="1">
      <alignment vertical="center"/>
    </xf>
    <xf numFmtId="0" fontId="47" fillId="0" borderId="22" xfId="0" applyFont="1" applyBorder="1" applyAlignment="1">
      <alignment vertical="center"/>
    </xf>
    <xf numFmtId="0" fontId="47" fillId="0" borderId="9" xfId="0" applyFont="1" applyBorder="1" applyAlignment="1">
      <alignment vertical="center"/>
    </xf>
    <xf numFmtId="3" fontId="47" fillId="0" borderId="9" xfId="0" applyNumberFormat="1" applyFont="1" applyBorder="1" applyAlignment="1">
      <alignment vertical="center"/>
    </xf>
    <xf numFmtId="0" fontId="47" fillId="0" borderId="10" xfId="0" applyFont="1" applyBorder="1" applyAlignment="1">
      <alignment vertical="center"/>
    </xf>
    <xf numFmtId="9" fontId="47" fillId="0" borderId="24" xfId="0" applyNumberFormat="1" applyFont="1" applyBorder="1" applyAlignment="1">
      <alignment vertical="center"/>
    </xf>
    <xf numFmtId="0" fontId="47" fillId="0" borderId="24" xfId="0" applyFont="1" applyBorder="1" applyAlignment="1">
      <alignment vertical="center"/>
    </xf>
    <xf numFmtId="3" fontId="47" fillId="0" borderId="13" xfId="0" applyNumberFormat="1" applyFont="1" applyBorder="1" applyAlignment="1">
      <alignment vertical="center"/>
    </xf>
    <xf numFmtId="0" fontId="47" fillId="0" borderId="13" xfId="0" applyFont="1" applyBorder="1" applyAlignment="1">
      <alignment vertical="center"/>
    </xf>
    <xf numFmtId="9" fontId="47" fillId="0" borderId="14" xfId="1" applyFont="1" applyBorder="1" applyAlignment="1">
      <alignment vertical="center"/>
    </xf>
    <xf numFmtId="41" fontId="20" fillId="0" borderId="26" xfId="23" applyFont="1" applyBorder="1" applyAlignment="1">
      <alignment horizontal="center" vertical="center"/>
    </xf>
    <xf numFmtId="0" fontId="20" fillId="0" borderId="8" xfId="3" applyFont="1" applyBorder="1" applyAlignment="1">
      <alignment horizontal="center" vertical="center"/>
    </xf>
    <xf numFmtId="0" fontId="20" fillId="0" borderId="11" xfId="3" applyFont="1" applyBorder="1" applyAlignment="1">
      <alignment horizontal="center" vertical="center"/>
    </xf>
    <xf numFmtId="10" fontId="32" fillId="5" borderId="22" xfId="3" applyNumberFormat="1" applyFont="1" applyFill="1" applyBorder="1" applyAlignment="1">
      <alignment horizontal="center" vertical="center"/>
    </xf>
    <xf numFmtId="9" fontId="32" fillId="5" borderId="22" xfId="1" applyFont="1" applyFill="1" applyBorder="1" applyAlignment="1">
      <alignment horizontal="center"/>
    </xf>
    <xf numFmtId="0" fontId="39" fillId="5" borderId="22" xfId="0" applyFont="1" applyFill="1" applyBorder="1" applyAlignment="1">
      <alignment horizontal="center" vertical="center"/>
    </xf>
    <xf numFmtId="0" fontId="9" fillId="0" borderId="1" xfId="3" applyFont="1" applyAlignment="1">
      <alignment horizontal="center" vertical="center"/>
    </xf>
    <xf numFmtId="9" fontId="22" fillId="4" borderId="22" xfId="0" applyNumberFormat="1" applyFont="1" applyFill="1" applyBorder="1" applyAlignment="1">
      <alignment horizontal="center" vertical="center"/>
    </xf>
    <xf numFmtId="169" fontId="14" fillId="0" borderId="52" xfId="1" applyNumberFormat="1" applyFont="1" applyBorder="1" applyAlignment="1">
      <alignment horizontal="center" vertical="center" wrapText="1"/>
    </xf>
    <xf numFmtId="169" fontId="14" fillId="0" borderId="51" xfId="1" applyNumberFormat="1" applyFont="1" applyBorder="1" applyAlignment="1">
      <alignment horizontal="center" vertical="center" wrapText="1"/>
    </xf>
    <xf numFmtId="169" fontId="8" fillId="0" borderId="92" xfId="1" applyNumberFormat="1" applyFont="1" applyBorder="1" applyAlignment="1">
      <alignment horizontal="center" vertical="center" wrapText="1"/>
    </xf>
    <xf numFmtId="9" fontId="14" fillId="0" borderId="29" xfId="3" applyNumberFormat="1" applyFont="1" applyBorder="1" applyAlignment="1">
      <alignment horizontal="center" vertical="center" wrapText="1"/>
    </xf>
    <xf numFmtId="10" fontId="14" fillId="0" borderId="8" xfId="1" applyNumberFormat="1" applyFont="1" applyBorder="1" applyAlignment="1">
      <alignment horizontal="center" vertical="center"/>
    </xf>
    <xf numFmtId="0" fontId="19" fillId="0" borderId="19" xfId="24" applyBorder="1" applyAlignment="1">
      <alignment horizontal="center" vertical="center" wrapText="1"/>
    </xf>
    <xf numFmtId="2" fontId="47" fillId="0" borderId="8" xfId="0" applyNumberFormat="1" applyFont="1" applyBorder="1" applyAlignment="1">
      <alignment horizontal="center" vertical="center"/>
    </xf>
    <xf numFmtId="10" fontId="14" fillId="0" borderId="27" xfId="3" applyNumberFormat="1" applyFont="1" applyBorder="1" applyAlignment="1">
      <alignment horizontal="center" vertical="center"/>
    </xf>
    <xf numFmtId="41" fontId="14" fillId="0" borderId="52" xfId="23" applyFont="1" applyBorder="1" applyAlignment="1">
      <alignment horizontal="center" vertical="center" wrapText="1"/>
    </xf>
    <xf numFmtId="41" fontId="14" fillId="0" borderId="51" xfId="23" applyFont="1" applyBorder="1" applyAlignment="1">
      <alignment horizontal="center" vertical="center" wrapText="1"/>
    </xf>
    <xf numFmtId="41" fontId="8" fillId="0" borderId="92" xfId="23" applyFont="1" applyBorder="1" applyAlignment="1">
      <alignment horizontal="center" vertical="center" wrapText="1"/>
    </xf>
    <xf numFmtId="41" fontId="14" fillId="0" borderId="29" xfId="23" applyFont="1" applyBorder="1" applyAlignment="1">
      <alignment horizontal="center" vertical="center" wrapText="1"/>
    </xf>
    <xf numFmtId="173" fontId="14" fillId="0" borderId="8" xfId="3" applyNumberFormat="1" applyFont="1" applyBorder="1" applyAlignment="1">
      <alignment horizontal="center" vertical="center"/>
    </xf>
    <xf numFmtId="0" fontId="11" fillId="13" borderId="22" xfId="0" applyFont="1" applyFill="1" applyBorder="1" applyAlignment="1">
      <alignment wrapText="1"/>
    </xf>
    <xf numFmtId="3" fontId="47" fillId="0" borderId="94" xfId="0" applyNumberFormat="1" applyFont="1" applyBorder="1" applyAlignment="1">
      <alignment horizontal="center" vertical="center"/>
    </xf>
    <xf numFmtId="0" fontId="47" fillId="0" borderId="94" xfId="0" applyFont="1" applyBorder="1" applyAlignment="1">
      <alignment vertical="center"/>
    </xf>
    <xf numFmtId="167" fontId="14" fillId="0" borderId="57" xfId="5" applyNumberFormat="1" applyFont="1" applyBorder="1" applyAlignment="1">
      <alignment horizontal="center" vertical="center"/>
    </xf>
    <xf numFmtId="167" fontId="14" fillId="0" borderId="48" xfId="5" applyNumberFormat="1" applyFont="1" applyBorder="1" applyAlignment="1">
      <alignment horizontal="center" vertical="center"/>
    </xf>
    <xf numFmtId="0" fontId="11" fillId="13" borderId="48" xfId="0" applyFont="1" applyFill="1" applyBorder="1" applyAlignment="1">
      <alignment wrapText="1"/>
    </xf>
    <xf numFmtId="0" fontId="47" fillId="0" borderId="96" xfId="0" applyFont="1" applyBorder="1" applyAlignment="1">
      <alignment vertical="center"/>
    </xf>
    <xf numFmtId="0" fontId="47" fillId="0" borderId="41" xfId="0" applyFont="1" applyBorder="1" applyAlignment="1">
      <alignment vertical="center"/>
    </xf>
    <xf numFmtId="167" fontId="14" fillId="0" borderId="40" xfId="5" applyNumberFormat="1" applyFont="1" applyBorder="1" applyAlignment="1">
      <alignment horizontal="center" vertical="center"/>
    </xf>
    <xf numFmtId="0" fontId="55" fillId="0" borderId="22" xfId="0" applyFont="1" applyBorder="1" applyAlignment="1">
      <alignment wrapText="1"/>
    </xf>
    <xf numFmtId="0" fontId="55" fillId="0" borderId="1" xfId="0" applyFont="1" applyBorder="1" applyAlignment="1">
      <alignment wrapText="1"/>
    </xf>
    <xf numFmtId="3" fontId="47" fillId="0" borderId="1" xfId="0" applyNumberFormat="1" applyFont="1" applyBorder="1" applyAlignment="1">
      <alignment horizontal="center" vertical="center"/>
    </xf>
    <xf numFmtId="167" fontId="14" fillId="0" borderId="1" xfId="5" applyNumberFormat="1" applyFont="1" applyBorder="1" applyAlignment="1">
      <alignment horizontal="center" vertical="center"/>
    </xf>
    <xf numFmtId="0" fontId="14" fillId="0" borderId="22" xfId="3" applyFont="1" applyBorder="1"/>
    <xf numFmtId="0" fontId="14" fillId="0" borderId="22" xfId="3" applyFont="1" applyBorder="1" applyAlignment="1">
      <alignment vertical="center"/>
    </xf>
    <xf numFmtId="43" fontId="41" fillId="5" borderId="34" xfId="18" applyFont="1" applyFill="1" applyBorder="1" applyAlignment="1">
      <alignment horizontal="center" vertical="center" wrapText="1"/>
    </xf>
    <xf numFmtId="167" fontId="14" fillId="0" borderId="34" xfId="5" applyNumberFormat="1" applyFont="1" applyBorder="1" applyAlignment="1">
      <alignment vertical="center"/>
    </xf>
    <xf numFmtId="167" fontId="14" fillId="0" borderId="35" xfId="5" applyNumberFormat="1" applyFont="1" applyBorder="1" applyAlignment="1">
      <alignment vertical="center"/>
    </xf>
    <xf numFmtId="3" fontId="47" fillId="0" borderId="57" xfId="0" applyNumberFormat="1" applyFont="1" applyBorder="1" applyAlignment="1">
      <alignment horizontal="center" vertical="center"/>
    </xf>
    <xf numFmtId="43" fontId="41" fillId="4" borderId="22" xfId="18" applyFont="1" applyFill="1" applyBorder="1" applyAlignment="1">
      <alignment vertical="center" wrapText="1"/>
    </xf>
    <xf numFmtId="14" fontId="39" fillId="0" borderId="26" xfId="2" applyNumberFormat="1" applyFont="1" applyBorder="1" applyAlignment="1">
      <alignment horizontal="center" vertical="center" wrapText="1"/>
    </xf>
    <xf numFmtId="0" fontId="14" fillId="0" borderId="1" xfId="3" applyFont="1" applyAlignment="1">
      <alignment vertical="center" wrapText="1"/>
    </xf>
    <xf numFmtId="0" fontId="47" fillId="0" borderId="1" xfId="0" applyFont="1" applyBorder="1" applyAlignment="1">
      <alignment vertical="center" wrapText="1"/>
    </xf>
    <xf numFmtId="0" fontId="0" fillId="0" borderId="0" xfId="0" applyAlignment="1">
      <alignment wrapText="1"/>
    </xf>
    <xf numFmtId="0" fontId="19" fillId="0" borderId="7" xfId="24" applyBorder="1" applyAlignment="1">
      <alignment horizontal="center" vertical="center" wrapText="1"/>
    </xf>
    <xf numFmtId="174" fontId="1" fillId="4" borderId="22" xfId="18" applyNumberFormat="1" applyFont="1" applyFill="1" applyBorder="1" applyAlignment="1">
      <alignment vertical="center" wrapText="1"/>
    </xf>
    <xf numFmtId="174" fontId="14" fillId="4" borderId="22" xfId="18" applyNumberFormat="1" applyFont="1" applyFill="1" applyBorder="1" applyAlignment="1">
      <alignment vertical="center" wrapText="1"/>
    </xf>
    <xf numFmtId="15" fontId="39" fillId="0" borderId="26" xfId="2" applyNumberFormat="1" applyFont="1" applyBorder="1" applyAlignment="1">
      <alignment vertical="center" wrapText="1"/>
    </xf>
    <xf numFmtId="10" fontId="14" fillId="0" borderId="28" xfId="3" applyNumberFormat="1" applyFont="1" applyBorder="1" applyAlignment="1">
      <alignment horizontal="center" vertical="center"/>
    </xf>
    <xf numFmtId="0" fontId="7" fillId="0" borderId="26" xfId="3" applyFont="1" applyBorder="1" applyAlignment="1">
      <alignment vertical="center"/>
    </xf>
    <xf numFmtId="173" fontId="29" fillId="0" borderId="22" xfId="3" applyNumberFormat="1" applyFont="1" applyBorder="1" applyAlignment="1">
      <alignment horizontal="center" vertical="center"/>
    </xf>
    <xf numFmtId="15" fontId="39" fillId="0" borderId="26" xfId="2" applyNumberFormat="1" applyFont="1" applyBorder="1" applyAlignment="1">
      <alignment horizontal="center" vertical="center" wrapText="1"/>
    </xf>
    <xf numFmtId="15" fontId="39" fillId="0" borderId="19" xfId="0" applyNumberFormat="1" applyFont="1" applyBorder="1" applyAlignment="1">
      <alignment horizontal="center" vertical="center" wrapText="1"/>
    </xf>
    <xf numFmtId="15" fontId="13" fillId="0" borderId="26" xfId="2" applyNumberFormat="1" applyFont="1" applyBorder="1" applyAlignment="1">
      <alignment horizontal="center" vertical="center" wrapText="1"/>
    </xf>
    <xf numFmtId="0" fontId="14" fillId="0" borderId="26" xfId="3" applyFont="1" applyBorder="1" applyAlignment="1">
      <alignment horizontal="left" vertical="top" wrapText="1"/>
    </xf>
    <xf numFmtId="0" fontId="14" fillId="0" borderId="19" xfId="3" applyFont="1" applyBorder="1" applyAlignment="1">
      <alignment horizontal="left" vertical="top" wrapText="1"/>
    </xf>
    <xf numFmtId="0" fontId="14" fillId="0" borderId="1" xfId="3" applyFont="1" applyAlignment="1">
      <alignment horizontal="left" vertical="top"/>
    </xf>
    <xf numFmtId="0" fontId="14" fillId="0" borderId="26" xfId="3" applyFont="1" applyBorder="1" applyAlignment="1">
      <alignment horizontal="left" vertical="top"/>
    </xf>
    <xf numFmtId="0" fontId="14" fillId="0" borderId="26" xfId="3" applyFont="1" applyBorder="1" applyAlignment="1">
      <alignment vertical="top"/>
    </xf>
    <xf numFmtId="0" fontId="14" fillId="0" borderId="19" xfId="3" applyFont="1" applyBorder="1" applyAlignment="1">
      <alignment vertical="top" wrapText="1"/>
    </xf>
    <xf numFmtId="0" fontId="14" fillId="0" borderId="26" xfId="3" applyFont="1" applyBorder="1" applyAlignment="1">
      <alignment vertical="top" wrapText="1"/>
    </xf>
    <xf numFmtId="43" fontId="41" fillId="5" borderId="35" xfId="18" applyFont="1" applyFill="1" applyBorder="1" applyAlignment="1">
      <alignment horizontal="center" vertical="center" wrapText="1"/>
    </xf>
    <xf numFmtId="0" fontId="11" fillId="0" borderId="48" xfId="0" applyFont="1" applyBorder="1" applyAlignment="1">
      <alignment wrapText="1"/>
    </xf>
    <xf numFmtId="15" fontId="39" fillId="0" borderId="19" xfId="0" applyNumberFormat="1" applyFont="1" applyBorder="1" applyAlignment="1">
      <alignment horizontal="center" wrapText="1"/>
    </xf>
    <xf numFmtId="167" fontId="14" fillId="0" borderId="57" xfId="5" applyNumberFormat="1" applyFont="1" applyBorder="1" applyAlignment="1">
      <alignment vertical="center"/>
    </xf>
    <xf numFmtId="167" fontId="14" fillId="0" borderId="25" xfId="5" applyNumberFormat="1" applyFont="1" applyBorder="1" applyAlignment="1">
      <alignment vertical="center"/>
    </xf>
    <xf numFmtId="43" fontId="41" fillId="5" borderId="36" xfId="18" applyFont="1" applyFill="1" applyBorder="1" applyAlignment="1">
      <alignment horizontal="center" vertical="center" wrapText="1"/>
    </xf>
    <xf numFmtId="4" fontId="0" fillId="0" borderId="22" xfId="0" applyNumberFormat="1" applyBorder="1" applyAlignment="1">
      <alignment horizontal="right" vertical="center" wrapText="1"/>
    </xf>
    <xf numFmtId="15" fontId="13" fillId="0" borderId="26" xfId="2" applyNumberFormat="1" applyFont="1" applyBorder="1" applyAlignment="1">
      <alignment horizontal="center" wrapText="1"/>
    </xf>
    <xf numFmtId="3" fontId="14" fillId="0" borderId="1" xfId="3" applyNumberFormat="1" applyFont="1"/>
    <xf numFmtId="4" fontId="14" fillId="0" borderId="1" xfId="3" applyNumberFormat="1" applyFont="1"/>
    <xf numFmtId="14" fontId="39" fillId="0" borderId="26" xfId="2" applyNumberFormat="1" applyFont="1" applyBorder="1" applyAlignment="1">
      <alignment horizontal="center" wrapText="1"/>
    </xf>
    <xf numFmtId="15" fontId="39" fillId="0" borderId="26" xfId="0" applyNumberFormat="1" applyFont="1" applyBorder="1" applyAlignment="1">
      <alignment horizontal="center" vertical="center"/>
    </xf>
    <xf numFmtId="15" fontId="39" fillId="0" borderId="19" xfId="0" applyNumberFormat="1" applyFont="1" applyBorder="1" applyAlignment="1">
      <alignment horizontal="center" vertical="center"/>
    </xf>
    <xf numFmtId="0" fontId="19" fillId="0" borderId="26" xfId="24" applyBorder="1" applyAlignment="1">
      <alignment horizontal="center" vertical="center" wrapText="1"/>
    </xf>
    <xf numFmtId="173" fontId="14" fillId="0" borderId="8" xfId="3" applyNumberFormat="1" applyFont="1" applyBorder="1" applyAlignment="1">
      <alignment horizontal="center" vertical="center" wrapText="1"/>
    </xf>
    <xf numFmtId="0" fontId="14" fillId="0" borderId="28" xfId="3" applyFont="1" applyBorder="1" applyAlignment="1">
      <alignment horizontal="center" vertical="center" wrapText="1"/>
    </xf>
    <xf numFmtId="0" fontId="11" fillId="13" borderId="35" xfId="0" applyFont="1" applyFill="1" applyBorder="1" applyAlignment="1">
      <alignment wrapText="1"/>
    </xf>
    <xf numFmtId="167" fontId="14" fillId="0" borderId="52" xfId="5" applyNumberFormat="1" applyFont="1" applyBorder="1" applyAlignment="1">
      <alignment vertical="center"/>
    </xf>
    <xf numFmtId="167" fontId="14" fillId="0" borderId="51" xfId="5" applyNumberFormat="1" applyFont="1" applyBorder="1" applyAlignment="1">
      <alignment vertical="center"/>
    </xf>
    <xf numFmtId="0" fontId="62" fillId="0" borderId="26" xfId="3" applyFont="1" applyBorder="1" applyAlignment="1">
      <alignment vertical="top" wrapText="1"/>
    </xf>
    <xf numFmtId="0" fontId="62" fillId="0" borderId="19" xfId="3" applyFont="1" applyBorder="1" applyAlignment="1">
      <alignment vertical="top" wrapText="1"/>
    </xf>
    <xf numFmtId="0" fontId="62" fillId="0" borderId="26" xfId="3" applyFont="1" applyBorder="1" applyAlignment="1">
      <alignment vertical="top"/>
    </xf>
    <xf numFmtId="0" fontId="32" fillId="3" borderId="22" xfId="3" applyFont="1" applyFill="1" applyBorder="1" applyAlignment="1">
      <alignment horizontal="center" vertical="center" wrapText="1"/>
    </xf>
    <xf numFmtId="10" fontId="32" fillId="5" borderId="22" xfId="3" applyNumberFormat="1" applyFont="1" applyFill="1" applyBorder="1" applyAlignment="1">
      <alignment horizontal="center" vertical="center" wrapText="1"/>
    </xf>
    <xf numFmtId="9" fontId="32" fillId="5" borderId="22" xfId="3" applyNumberFormat="1" applyFont="1" applyFill="1" applyBorder="1" applyAlignment="1">
      <alignment horizontal="center" vertical="center" wrapText="1"/>
    </xf>
    <xf numFmtId="9" fontId="32" fillId="5" borderId="22" xfId="0" applyNumberFormat="1" applyFont="1" applyFill="1" applyBorder="1" applyAlignment="1">
      <alignment horizontal="center" wrapText="1"/>
    </xf>
    <xf numFmtId="10" fontId="32" fillId="5" borderId="22" xfId="0" applyNumberFormat="1" applyFont="1" applyFill="1" applyBorder="1" applyAlignment="1">
      <alignment horizontal="center" vertical="center" wrapText="1"/>
    </xf>
    <xf numFmtId="9" fontId="32" fillId="9" borderId="22" xfId="0" applyNumberFormat="1" applyFont="1" applyFill="1" applyBorder="1" applyAlignment="1">
      <alignment horizontal="center" vertical="center" wrapText="1"/>
    </xf>
    <xf numFmtId="4" fontId="14" fillId="4" borderId="1" xfId="3" applyNumberFormat="1" applyFont="1" applyFill="1" applyAlignment="1">
      <alignment vertical="center"/>
    </xf>
    <xf numFmtId="3" fontId="14" fillId="0" borderId="1" xfId="3" applyNumberFormat="1" applyFont="1" applyAlignment="1">
      <alignment vertical="center"/>
    </xf>
    <xf numFmtId="3" fontId="12" fillId="0" borderId="9" xfId="0" applyNumberFormat="1" applyFont="1" applyBorder="1" applyAlignment="1">
      <alignment vertical="center"/>
    </xf>
    <xf numFmtId="3" fontId="12" fillId="4" borderId="22" xfId="0" applyNumberFormat="1" applyFont="1" applyFill="1" applyBorder="1" applyAlignment="1">
      <alignment vertical="center"/>
    </xf>
    <xf numFmtId="3" fontId="47" fillId="0" borderId="48" xfId="0" applyNumberFormat="1" applyFont="1" applyBorder="1" applyAlignment="1">
      <alignment vertical="center"/>
    </xf>
    <xf numFmtId="3" fontId="47" fillId="0" borderId="1" xfId="0" applyNumberFormat="1" applyFont="1" applyBorder="1" applyAlignment="1">
      <alignment vertical="center"/>
    </xf>
    <xf numFmtId="3" fontId="47" fillId="4" borderId="22" xfId="0" applyNumberFormat="1" applyFont="1" applyFill="1" applyBorder="1" applyAlignment="1">
      <alignment vertical="center"/>
    </xf>
    <xf numFmtId="14" fontId="35" fillId="0" borderId="26" xfId="0" applyNumberFormat="1" applyFont="1" applyBorder="1" applyAlignment="1">
      <alignment horizontal="center" vertical="center"/>
    </xf>
    <xf numFmtId="14" fontId="35" fillId="0" borderId="26" xfId="2" applyNumberFormat="1" applyFont="1" applyBorder="1" applyAlignment="1">
      <alignment horizontal="center" vertical="center" wrapText="1"/>
    </xf>
    <xf numFmtId="15" fontId="35" fillId="0" borderId="26" xfId="0" applyNumberFormat="1" applyFont="1" applyBorder="1" applyAlignment="1">
      <alignment horizontal="center" vertical="center"/>
    </xf>
    <xf numFmtId="15" fontId="35" fillId="0" borderId="26" xfId="2" applyNumberFormat="1" applyFont="1" applyBorder="1" applyAlignment="1">
      <alignment horizontal="center" vertical="center" wrapText="1"/>
    </xf>
    <xf numFmtId="15" fontId="35" fillId="0" borderId="26" xfId="2" applyNumberFormat="1" applyFont="1" applyBorder="1" applyAlignment="1">
      <alignment horizontal="center" wrapText="1"/>
    </xf>
    <xf numFmtId="0" fontId="22" fillId="0" borderId="26" xfId="3" applyFont="1" applyBorder="1" applyAlignment="1">
      <alignment vertical="center"/>
    </xf>
    <xf numFmtId="0" fontId="22" fillId="0" borderId="5" xfId="3" applyFont="1" applyBorder="1" applyAlignment="1">
      <alignment horizontal="left" vertical="center"/>
    </xf>
    <xf numFmtId="0" fontId="9" fillId="0" borderId="5" xfId="3" applyFont="1" applyBorder="1" applyAlignment="1">
      <alignment horizontal="center" vertical="center"/>
    </xf>
    <xf numFmtId="3" fontId="47" fillId="4" borderId="9" xfId="0" applyNumberFormat="1" applyFont="1" applyFill="1" applyBorder="1" applyAlignment="1">
      <alignment vertical="center"/>
    </xf>
    <xf numFmtId="9" fontId="32" fillId="5" borderId="22" xfId="18" applyNumberFormat="1" applyFont="1" applyFill="1" applyBorder="1" applyAlignment="1">
      <alignment horizontal="center"/>
    </xf>
    <xf numFmtId="41" fontId="45" fillId="13" borderId="20" xfId="23" applyFont="1" applyFill="1" applyBorder="1" applyAlignment="1">
      <alignment horizontal="center" vertical="center"/>
    </xf>
    <xf numFmtId="9" fontId="32" fillId="9" borderId="22" xfId="18" applyNumberFormat="1" applyFont="1" applyFill="1" applyBorder="1" applyAlignment="1">
      <alignment horizontal="center" vertical="center"/>
    </xf>
    <xf numFmtId="16" fontId="13" fillId="0" borderId="26" xfId="2" applyNumberFormat="1" applyFont="1" applyBorder="1" applyAlignment="1">
      <alignment horizontal="center" wrapText="1"/>
    </xf>
    <xf numFmtId="173" fontId="29" fillId="0" borderId="8" xfId="3" applyNumberFormat="1" applyFont="1" applyBorder="1" applyAlignment="1">
      <alignment horizontal="center" vertical="center"/>
    </xf>
    <xf numFmtId="3" fontId="0" fillId="0" borderId="0" xfId="0" applyNumberFormat="1"/>
    <xf numFmtId="43" fontId="14" fillId="0" borderId="1" xfId="18" applyFont="1" applyBorder="1" applyAlignment="1">
      <alignment vertical="center"/>
    </xf>
    <xf numFmtId="3" fontId="47" fillId="16" borderId="22" xfId="0" applyNumberFormat="1" applyFont="1" applyFill="1" applyBorder="1" applyAlignment="1">
      <alignment vertical="center"/>
    </xf>
    <xf numFmtId="3" fontId="12" fillId="16" borderId="9" xfId="0" applyNumberFormat="1" applyFont="1" applyFill="1" applyBorder="1" applyAlignment="1">
      <alignment vertical="center"/>
    </xf>
    <xf numFmtId="3" fontId="12" fillId="16" borderId="48" xfId="0" applyNumberFormat="1" applyFont="1" applyFill="1" applyBorder="1" applyAlignment="1">
      <alignment vertical="center"/>
    </xf>
    <xf numFmtId="3" fontId="47" fillId="16" borderId="9" xfId="0" applyNumberFormat="1" applyFont="1" applyFill="1" applyBorder="1" applyAlignment="1">
      <alignment vertical="center"/>
    </xf>
    <xf numFmtId="3" fontId="47" fillId="16" borderId="48" xfId="0" applyNumberFormat="1" applyFont="1" applyFill="1" applyBorder="1" applyAlignment="1">
      <alignment vertical="center"/>
    </xf>
    <xf numFmtId="0" fontId="20" fillId="0" borderId="22" xfId="0" applyFont="1" applyBorder="1" applyAlignment="1">
      <alignment horizontal="center"/>
    </xf>
    <xf numFmtId="0" fontId="19" fillId="0" borderId="23" xfId="24" applyBorder="1" applyAlignment="1">
      <alignment horizontal="center" vertical="center" wrapText="1"/>
    </xf>
    <xf numFmtId="0" fontId="20" fillId="0" borderId="25" xfId="3" applyFont="1" applyBorder="1" applyAlignment="1">
      <alignment horizontal="center" vertical="center" wrapText="1"/>
    </xf>
    <xf numFmtId="0" fontId="20" fillId="0" borderId="23" xfId="3" applyFont="1" applyBorder="1" applyAlignment="1">
      <alignment horizontal="center" vertical="center" wrapText="1"/>
    </xf>
    <xf numFmtId="0" fontId="66" fillId="0" borderId="22" xfId="0" applyFont="1" applyBorder="1" applyAlignment="1">
      <alignment horizontal="left" vertical="top" wrapText="1"/>
    </xf>
    <xf numFmtId="0" fontId="66" fillId="0" borderId="22" xfId="0" applyFont="1" applyBorder="1" applyAlignment="1">
      <alignment horizontal="left" vertical="top"/>
    </xf>
    <xf numFmtId="0" fontId="56" fillId="0" borderId="22" xfId="0" applyFont="1" applyBorder="1" applyAlignment="1">
      <alignment horizontal="left" vertical="top" wrapText="1"/>
    </xf>
    <xf numFmtId="0" fontId="56" fillId="0" borderId="22" xfId="0" applyFont="1" applyBorder="1" applyAlignment="1">
      <alignment horizontal="left" vertical="top"/>
    </xf>
    <xf numFmtId="0" fontId="19" fillId="0" borderId="23" xfId="24" applyBorder="1" applyAlignment="1">
      <alignment horizontal="center" vertical="center"/>
    </xf>
    <xf numFmtId="0" fontId="20" fillId="0" borderId="25" xfId="3" applyFont="1" applyBorder="1" applyAlignment="1">
      <alignment horizontal="center" vertical="center"/>
    </xf>
    <xf numFmtId="0" fontId="20" fillId="0" borderId="23" xfId="3" applyFont="1" applyBorder="1" applyAlignment="1">
      <alignment horizontal="center" vertical="center"/>
    </xf>
    <xf numFmtId="43" fontId="20" fillId="0" borderId="22" xfId="18" applyFont="1" applyBorder="1" applyAlignment="1">
      <alignment horizontal="center"/>
    </xf>
    <xf numFmtId="0" fontId="62" fillId="0" borderId="22" xfId="0" applyFont="1" applyBorder="1" applyAlignment="1">
      <alignment horizontal="left" vertical="top" wrapText="1"/>
    </xf>
    <xf numFmtId="0" fontId="62" fillId="0" borderId="22" xfId="0" applyFont="1" applyBorder="1" applyAlignment="1">
      <alignment horizontal="left" vertical="top"/>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62" fillId="0" borderId="23" xfId="3" applyFont="1" applyBorder="1" applyAlignment="1">
      <alignment horizontal="left" vertical="top" wrapText="1"/>
    </xf>
    <xf numFmtId="0" fontId="62" fillId="0" borderId="25" xfId="3" applyFont="1" applyBorder="1" applyAlignment="1">
      <alignment horizontal="left" vertical="top" wrapText="1"/>
    </xf>
    <xf numFmtId="0" fontId="63" fillId="0" borderId="25" xfId="3" applyFont="1" applyBorder="1" applyAlignment="1">
      <alignment horizontal="left" vertical="top" wrapText="1"/>
    </xf>
    <xf numFmtId="0" fontId="64" fillId="0" borderId="25" xfId="3" applyFont="1" applyBorder="1" applyAlignment="1">
      <alignment horizontal="left" vertical="top" wrapText="1"/>
    </xf>
    <xf numFmtId="0" fontId="62" fillId="0" borderId="23" xfId="0" applyFont="1" applyBorder="1" applyAlignment="1">
      <alignment horizontal="left" vertical="top" wrapText="1"/>
    </xf>
    <xf numFmtId="0" fontId="62" fillId="0" borderId="25" xfId="0" applyFont="1" applyBorder="1" applyAlignment="1">
      <alignment horizontal="left" vertical="top"/>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0" borderId="5" xfId="3" applyFont="1" applyBorder="1" applyAlignment="1">
      <alignment vertical="top" wrapText="1"/>
    </xf>
    <xf numFmtId="0" fontId="14" fillId="0" borderId="6" xfId="3" applyFont="1" applyBorder="1" applyAlignment="1">
      <alignment vertical="top"/>
    </xf>
    <xf numFmtId="0" fontId="14" fillId="0" borderId="7" xfId="3" applyFont="1" applyBorder="1" applyAlignment="1">
      <alignment vertical="top"/>
    </xf>
    <xf numFmtId="0" fontId="14" fillId="0" borderId="5" xfId="3" applyFont="1" applyBorder="1" applyAlignment="1">
      <alignment horizontal="left" vertical="top" wrapText="1"/>
    </xf>
    <xf numFmtId="0" fontId="14" fillId="0" borderId="7" xfId="3" applyFont="1" applyBorder="1" applyAlignment="1">
      <alignment horizontal="left" vertical="top"/>
    </xf>
    <xf numFmtId="0" fontId="14" fillId="0" borderId="6" xfId="3" applyFont="1" applyBorder="1" applyAlignment="1">
      <alignment horizontal="left" vertical="top" wrapText="1"/>
    </xf>
    <xf numFmtId="0" fontId="14" fillId="0" borderId="6" xfId="3" applyFont="1" applyBorder="1" applyAlignment="1">
      <alignment horizontal="left" vertical="top"/>
    </xf>
    <xf numFmtId="0" fontId="62" fillId="0" borderId="23" xfId="3" applyFont="1" applyBorder="1" applyAlignment="1">
      <alignment vertical="top" wrapText="1"/>
    </xf>
    <xf numFmtId="0" fontId="62" fillId="0" borderId="25" xfId="3" applyFont="1" applyBorder="1" applyAlignment="1">
      <alignment vertical="top" wrapText="1"/>
    </xf>
    <xf numFmtId="0" fontId="65" fillId="0" borderId="23" xfId="3" applyFont="1" applyBorder="1" applyAlignment="1">
      <alignment vertical="top" wrapText="1"/>
    </xf>
    <xf numFmtId="0" fontId="64" fillId="0" borderId="25" xfId="3" applyFont="1" applyBorder="1" applyAlignment="1">
      <alignment vertical="top" wrapText="1"/>
    </xf>
    <xf numFmtId="0" fontId="65" fillId="0" borderId="25" xfId="3" applyFont="1" applyBorder="1" applyAlignment="1">
      <alignment vertical="top" wrapText="1"/>
    </xf>
    <xf numFmtId="169" fontId="32" fillId="5" borderId="23" xfId="3" applyNumberFormat="1" applyFont="1" applyFill="1" applyBorder="1" applyAlignment="1">
      <alignment horizontal="center" vertical="center" wrapText="1"/>
    </xf>
    <xf numFmtId="169" fontId="32" fillId="5" borderId="25" xfId="3" applyNumberFormat="1" applyFont="1" applyFill="1" applyBorder="1" applyAlignment="1">
      <alignment horizontal="center" vertical="center" wrapText="1"/>
    </xf>
    <xf numFmtId="0" fontId="62" fillId="0" borderId="22" xfId="3" applyFont="1" applyBorder="1" applyAlignment="1">
      <alignment vertical="top" wrapText="1"/>
    </xf>
    <xf numFmtId="0" fontId="62" fillId="0" borderId="22" xfId="3" applyFont="1" applyBorder="1" applyAlignment="1">
      <alignment vertical="top"/>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14" fillId="0" borderId="7" xfId="3" applyFont="1" applyBorder="1" applyAlignment="1">
      <alignment vertical="top"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26" xfId="3" applyFont="1" applyBorder="1" applyAlignment="1">
      <alignment horizontal="center" vertical="center"/>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2" fillId="0" borderId="2" xfId="2" applyFont="1" applyBorder="1" applyAlignment="1">
      <alignment vertical="center" wrapText="1"/>
    </xf>
    <xf numFmtId="0" fontId="13" fillId="0" borderId="18" xfId="2" applyFont="1" applyBorder="1" applyAlignment="1">
      <alignment vertical="center" wrapText="1"/>
    </xf>
    <xf numFmtId="0" fontId="13" fillId="0" borderId="17" xfId="2" applyFont="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6" xfId="2" applyFont="1" applyBorder="1" applyAlignment="1">
      <alignment vertical="center" wrapText="1"/>
    </xf>
    <xf numFmtId="0" fontId="13" fillId="0" borderId="11" xfId="2" applyFont="1" applyBorder="1" applyAlignment="1">
      <alignment vertical="center" wrapText="1"/>
    </xf>
    <xf numFmtId="0" fontId="13" fillId="0" borderId="20" xfId="2" applyFont="1" applyBorder="1" applyAlignment="1">
      <alignment vertical="center" wrapText="1"/>
    </xf>
    <xf numFmtId="0" fontId="13" fillId="0" borderId="19" xfId="2" applyFont="1" applyBorder="1" applyAlignment="1">
      <alignment vertical="center" wrapText="1"/>
    </xf>
    <xf numFmtId="0" fontId="12" fillId="0" borderId="26" xfId="2" applyFont="1" applyBorder="1" applyAlignment="1">
      <alignmen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vertical="center" wrapText="1"/>
    </xf>
    <xf numFmtId="0" fontId="14" fillId="0" borderId="26" xfId="3" applyFont="1" applyBorder="1" applyAlignment="1">
      <alignment vertical="center" wrapText="1"/>
    </xf>
    <xf numFmtId="0" fontId="12" fillId="0" borderId="70" xfId="2" applyFont="1" applyBorder="1" applyAlignment="1">
      <alignment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5" borderId="26"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0" fillId="3" borderId="51" xfId="2" applyFont="1" applyFill="1" applyBorder="1" applyAlignment="1">
      <alignment horizontal="center" vertical="center" wrapText="1"/>
    </xf>
    <xf numFmtId="0" fontId="30" fillId="3" borderId="48" xfId="2" applyFont="1" applyFill="1" applyBorder="1" applyAlignment="1">
      <alignment horizontal="center" vertical="center" wrapText="1"/>
    </xf>
    <xf numFmtId="0" fontId="13" fillId="0" borderId="26" xfId="0" applyFont="1" applyBorder="1" applyAlignment="1">
      <alignment horizontal="center" vertical="center" wrapText="1"/>
    </xf>
    <xf numFmtId="0" fontId="13" fillId="4" borderId="26" xfId="0" applyFont="1" applyFill="1" applyBorder="1" applyAlignment="1">
      <alignment horizontal="center" vertical="center" wrapText="1"/>
    </xf>
    <xf numFmtId="0" fontId="32" fillId="5" borderId="22" xfId="2" applyFont="1" applyFill="1" applyBorder="1" applyAlignment="1">
      <alignment horizontal="center" vertical="center" wrapText="1"/>
    </xf>
    <xf numFmtId="169" fontId="32" fillId="5" borderId="23" xfId="3" applyNumberFormat="1" applyFont="1" applyFill="1" applyBorder="1" applyAlignment="1">
      <alignment horizontal="center" vertical="center"/>
    </xf>
    <xf numFmtId="169" fontId="32" fillId="5" borderId="25" xfId="3" applyNumberFormat="1" applyFont="1" applyFill="1" applyBorder="1" applyAlignment="1">
      <alignment horizontal="center" vertical="center"/>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0" fontId="20" fillId="0" borderId="22" xfId="3" applyFont="1" applyBorder="1" applyAlignment="1">
      <alignment horizontal="center" vertical="center"/>
    </xf>
    <xf numFmtId="0" fontId="19" fillId="0" borderId="22" xfId="24" applyBorder="1" applyAlignment="1">
      <alignment horizontal="center" vertical="center"/>
    </xf>
    <xf numFmtId="0" fontId="20" fillId="0" borderId="22" xfId="0" applyFont="1" applyBorder="1" applyAlignment="1">
      <alignment horizontal="center" vertical="center"/>
    </xf>
    <xf numFmtId="0" fontId="62" fillId="0" borderId="22" xfId="24" applyFont="1" applyBorder="1" applyAlignment="1">
      <alignment horizontal="left" vertical="top" wrapText="1"/>
    </xf>
    <xf numFmtId="0" fontId="61" fillId="0" borderId="22" xfId="0" applyFont="1" applyBorder="1" applyAlignment="1">
      <alignment horizontal="left" vertical="top"/>
    </xf>
    <xf numFmtId="0" fontId="62" fillId="0" borderId="23" xfId="24" applyFont="1" applyBorder="1" applyAlignment="1">
      <alignment horizontal="left" vertical="top" wrapText="1"/>
    </xf>
    <xf numFmtId="0" fontId="62" fillId="0" borderId="25" xfId="24" applyFont="1" applyBorder="1" applyAlignment="1">
      <alignment horizontal="left" vertical="top"/>
    </xf>
    <xf numFmtId="0" fontId="54" fillId="0" borderId="25" xfId="3" applyFont="1" applyBorder="1" applyAlignment="1">
      <alignment horizontal="center" vertical="center" wrapText="1"/>
    </xf>
    <xf numFmtId="9" fontId="14" fillId="0" borderId="23" xfId="3" applyNumberFormat="1" applyFont="1" applyBorder="1" applyAlignment="1">
      <alignment horizontal="center" vertical="center"/>
    </xf>
    <xf numFmtId="0" fontId="14" fillId="0" borderId="25" xfId="3" applyFont="1" applyBorder="1" applyAlignment="1">
      <alignment horizontal="center" vertical="center"/>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62" fillId="2" borderId="23" xfId="0" applyFont="1" applyFill="1" applyBorder="1" applyAlignment="1">
      <alignment horizontal="left" vertical="top" wrapText="1"/>
    </xf>
    <xf numFmtId="0" fontId="62" fillId="2" borderId="25" xfId="0" applyFont="1" applyFill="1" applyBorder="1" applyAlignment="1">
      <alignment horizontal="left" vertical="top" wrapText="1"/>
    </xf>
    <xf numFmtId="0" fontId="20" fillId="17" borderId="22" xfId="0" applyFont="1" applyFill="1" applyBorder="1" applyAlignment="1">
      <alignment horizontal="left" vertical="top" wrapText="1"/>
    </xf>
    <xf numFmtId="0" fontId="20" fillId="17" borderId="22" xfId="0" applyFont="1" applyFill="1" applyBorder="1" applyAlignment="1">
      <alignment horizontal="left" vertical="top"/>
    </xf>
    <xf numFmtId="0" fontId="20" fillId="0" borderId="23" xfId="0" applyFont="1" applyBorder="1" applyAlignment="1">
      <alignment horizontal="left" vertical="top" wrapText="1"/>
    </xf>
    <xf numFmtId="0" fontId="20" fillId="0" borderId="25" xfId="0" applyFont="1" applyBorder="1" applyAlignment="1">
      <alignment horizontal="left" vertical="top" wrapText="1"/>
    </xf>
    <xf numFmtId="0" fontId="20" fillId="17" borderId="23" xfId="0" applyFont="1" applyFill="1" applyBorder="1" applyAlignment="1">
      <alignment horizontal="left" vertical="top" wrapText="1"/>
    </xf>
    <xf numFmtId="0" fontId="20" fillId="17" borderId="25" xfId="0" applyFont="1" applyFill="1" applyBorder="1" applyAlignment="1">
      <alignment horizontal="left" vertical="top" wrapText="1"/>
    </xf>
    <xf numFmtId="0" fontId="20" fillId="0" borderId="22" xfId="0" applyFont="1" applyBorder="1" applyAlignment="1">
      <alignment horizontal="left" vertical="top" wrapText="1"/>
    </xf>
    <xf numFmtId="0" fontId="20" fillId="0" borderId="22" xfId="0" applyFont="1" applyBorder="1" applyAlignment="1">
      <alignment horizontal="left" vertical="top"/>
    </xf>
    <xf numFmtId="0" fontId="14" fillId="0" borderId="22" xfId="0" applyFont="1" applyBorder="1" applyAlignment="1">
      <alignment horizontal="left" vertical="top" wrapText="1"/>
    </xf>
    <xf numFmtId="0" fontId="14" fillId="0" borderId="22" xfId="0" applyFont="1" applyBorder="1" applyAlignment="1">
      <alignment horizontal="left" vertical="top"/>
    </xf>
    <xf numFmtId="0" fontId="14" fillId="0" borderId="22" xfId="3" applyFont="1" applyBorder="1" applyAlignment="1">
      <alignment horizontal="left" vertical="top" wrapText="1"/>
    </xf>
    <xf numFmtId="0" fontId="14" fillId="0" borderId="22" xfId="3" applyFont="1" applyBorder="1" applyAlignment="1">
      <alignment horizontal="left" vertical="top"/>
    </xf>
    <xf numFmtId="0" fontId="14" fillId="0" borderId="23" xfId="3" applyFont="1" applyBorder="1" applyAlignment="1">
      <alignment vertical="top" wrapText="1"/>
    </xf>
    <xf numFmtId="0" fontId="14" fillId="0" borderId="25" xfId="3" applyFont="1" applyBorder="1" applyAlignment="1">
      <alignment vertical="top" wrapText="1"/>
    </xf>
    <xf numFmtId="0" fontId="12" fillId="0" borderId="23" xfId="3" applyFont="1" applyBorder="1" applyAlignment="1">
      <alignment vertical="top" wrapText="1"/>
    </xf>
    <xf numFmtId="0" fontId="57" fillId="0" borderId="25" xfId="3" applyFont="1" applyBorder="1" applyAlignment="1">
      <alignment vertical="top" wrapText="1"/>
    </xf>
    <xf numFmtId="0" fontId="14" fillId="2" borderId="23" xfId="0" applyFont="1" applyFill="1" applyBorder="1" applyAlignment="1">
      <alignment vertical="top" wrapText="1"/>
    </xf>
    <xf numFmtId="0" fontId="14" fillId="2" borderId="25" xfId="0" applyFont="1" applyFill="1" applyBorder="1" applyAlignment="1">
      <alignment vertical="top" wrapText="1"/>
    </xf>
    <xf numFmtId="0" fontId="56" fillId="0" borderId="5" xfId="3" applyFont="1" applyBorder="1" applyAlignment="1">
      <alignment horizontal="left" vertical="top" wrapText="1"/>
    </xf>
    <xf numFmtId="0" fontId="56" fillId="0" borderId="7" xfId="3" applyFont="1" applyBorder="1" applyAlignment="1">
      <alignment horizontal="left" vertical="top"/>
    </xf>
    <xf numFmtId="0" fontId="20" fillId="0" borderId="5" xfId="3" applyFont="1" applyBorder="1" applyAlignment="1">
      <alignment horizontal="left" vertical="top" wrapText="1"/>
    </xf>
    <xf numFmtId="0" fontId="20" fillId="0" borderId="6" xfId="3" applyFont="1" applyBorder="1" applyAlignment="1">
      <alignment horizontal="left" vertical="top"/>
    </xf>
    <xf numFmtId="0" fontId="20" fillId="0" borderId="7" xfId="3" applyFont="1" applyBorder="1" applyAlignment="1">
      <alignment horizontal="left" vertical="top"/>
    </xf>
    <xf numFmtId="0" fontId="56" fillId="0" borderId="6" xfId="3" applyFont="1" applyBorder="1" applyAlignment="1">
      <alignment horizontal="left" vertical="top"/>
    </xf>
    <xf numFmtId="0" fontId="14" fillId="0" borderId="7" xfId="3" applyFont="1" applyBorder="1" applyAlignment="1">
      <alignment horizontal="left" vertical="top" wrapText="1"/>
    </xf>
    <xf numFmtId="0" fontId="12"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2" fillId="0" borderId="70" xfId="2" applyFont="1" applyBorder="1" applyAlignment="1">
      <alignment horizontal="center" vertical="center" wrapText="1"/>
    </xf>
    <xf numFmtId="0" fontId="14" fillId="0" borderId="26" xfId="3" applyFont="1" applyBorder="1" applyAlignment="1">
      <alignment horizontal="center" vertical="center" wrapText="1"/>
    </xf>
    <xf numFmtId="0" fontId="30" fillId="15" borderId="51" xfId="0" applyFont="1" applyFill="1" applyBorder="1" applyAlignment="1">
      <alignment horizontal="center" vertical="center" wrapText="1"/>
    </xf>
    <xf numFmtId="0" fontId="30" fillId="15" borderId="87" xfId="0" applyFont="1" applyFill="1" applyBorder="1" applyAlignment="1">
      <alignment horizontal="center" vertical="center" wrapText="1"/>
    </xf>
    <xf numFmtId="0" fontId="45" fillId="0" borderId="86" xfId="0" applyFont="1" applyBorder="1" applyAlignment="1">
      <alignment horizontal="center" vertical="center" wrapText="1"/>
    </xf>
    <xf numFmtId="0" fontId="19" fillId="0" borderId="91" xfId="24" applyBorder="1" applyAlignment="1">
      <alignment horizontal="center" vertical="center" wrapText="1"/>
    </xf>
    <xf numFmtId="0" fontId="14" fillId="0" borderId="22" xfId="0" applyFont="1" applyBorder="1" applyAlignment="1">
      <alignment vertical="top" wrapText="1"/>
    </xf>
    <xf numFmtId="0" fontId="20" fillId="0" borderId="22" xfId="0" applyFont="1" applyBorder="1" applyAlignment="1">
      <alignment vertical="top" wrapText="1"/>
    </xf>
    <xf numFmtId="0" fontId="12" fillId="0" borderId="25" xfId="3" applyFont="1" applyBorder="1" applyAlignment="1">
      <alignment vertical="top" wrapText="1"/>
    </xf>
    <xf numFmtId="0" fontId="58" fillId="2" borderId="23" xfId="0" applyFont="1" applyFill="1" applyBorder="1" applyAlignment="1">
      <alignment vertical="top" wrapText="1"/>
    </xf>
    <xf numFmtId="0" fontId="58" fillId="2" borderId="25" xfId="0" applyFont="1" applyFill="1" applyBorder="1" applyAlignment="1">
      <alignment vertical="top" wrapText="1"/>
    </xf>
    <xf numFmtId="0" fontId="32" fillId="12" borderId="90" xfId="0" applyFont="1" applyFill="1" applyBorder="1" applyAlignment="1">
      <alignment horizontal="center" vertical="center" wrapText="1"/>
    </xf>
    <xf numFmtId="0" fontId="32" fillId="12" borderId="85" xfId="0" applyFont="1" applyFill="1" applyBorder="1" applyAlignment="1">
      <alignment horizontal="center" vertical="center" wrapText="1"/>
    </xf>
    <xf numFmtId="0" fontId="47" fillId="0" borderId="5" xfId="0" applyFont="1" applyBorder="1" applyAlignment="1">
      <alignment horizontal="left" vertical="top" wrapText="1"/>
    </xf>
    <xf numFmtId="0" fontId="47" fillId="0" borderId="76" xfId="0" applyFont="1" applyBorder="1" applyAlignment="1">
      <alignment horizontal="left" vertical="top"/>
    </xf>
    <xf numFmtId="0" fontId="47" fillId="0" borderId="88" xfId="0" applyFont="1" applyBorder="1" applyAlignment="1">
      <alignment horizontal="left" vertical="top" wrapText="1"/>
    </xf>
    <xf numFmtId="0" fontId="32" fillId="12" borderId="23" xfId="0" applyFont="1" applyFill="1" applyBorder="1" applyAlignment="1">
      <alignment horizontal="center" vertical="center" wrapText="1"/>
    </xf>
    <xf numFmtId="0" fontId="32" fillId="12" borderId="43" xfId="0" applyFont="1" applyFill="1" applyBorder="1" applyAlignment="1">
      <alignment horizontal="center" vertical="center" wrapText="1"/>
    </xf>
    <xf numFmtId="0" fontId="32" fillId="12" borderId="25" xfId="0" applyFont="1" applyFill="1" applyBorder="1" applyAlignment="1">
      <alignment horizontal="center" vertical="center" wrapText="1"/>
    </xf>
    <xf numFmtId="9" fontId="52" fillId="13" borderId="5" xfId="0" applyNumberFormat="1" applyFont="1" applyFill="1" applyBorder="1" applyAlignment="1">
      <alignment horizontal="center" vertical="center"/>
    </xf>
    <xf numFmtId="9" fontId="52" fillId="13" borderId="76" xfId="0" applyNumberFormat="1" applyFont="1" applyFill="1" applyBorder="1" applyAlignment="1">
      <alignment horizontal="center" vertical="center"/>
    </xf>
    <xf numFmtId="0" fontId="52" fillId="0" borderId="88" xfId="0" applyFont="1" applyBorder="1" applyAlignment="1">
      <alignment horizontal="left" vertical="center"/>
    </xf>
    <xf numFmtId="0" fontId="52" fillId="0" borderId="6" xfId="0" applyFont="1" applyBorder="1" applyAlignment="1">
      <alignment horizontal="left" vertical="center"/>
    </xf>
    <xf numFmtId="0" fontId="52" fillId="0" borderId="76" xfId="0" applyFont="1" applyBorder="1" applyAlignment="1">
      <alignment horizontal="left" vertical="center"/>
    </xf>
    <xf numFmtId="0" fontId="32" fillId="12" borderId="29" xfId="0" applyFont="1" applyFill="1" applyBorder="1" applyAlignment="1">
      <alignment horizontal="center" vertical="center" wrapText="1"/>
    </xf>
    <xf numFmtId="0" fontId="13" fillId="13" borderId="1" xfId="0" applyFont="1" applyFill="1" applyBorder="1" applyAlignment="1">
      <alignment horizontal="left" vertical="center" wrapText="1"/>
    </xf>
    <xf numFmtId="0" fontId="13" fillId="12" borderId="5"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76" xfId="0" applyFont="1" applyFill="1" applyBorder="1" applyAlignment="1">
      <alignment horizontal="center" vertical="center" wrapText="1"/>
    </xf>
    <xf numFmtId="0" fontId="52" fillId="12" borderId="5" xfId="0" applyFont="1" applyFill="1" applyBorder="1" applyAlignment="1">
      <alignment horizontal="center" vertical="center"/>
    </xf>
    <xf numFmtId="0" fontId="52" fillId="12" borderId="6" xfId="0" applyFont="1" applyFill="1" applyBorder="1" applyAlignment="1">
      <alignment horizontal="center" vertical="center"/>
    </xf>
    <xf numFmtId="0" fontId="52" fillId="12" borderId="76" xfId="0" applyFont="1" applyFill="1" applyBorder="1" applyAlignment="1">
      <alignment horizontal="center" vertical="center"/>
    </xf>
    <xf numFmtId="0" fontId="52"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6" xfId="0" applyFont="1" applyBorder="1" applyAlignment="1">
      <alignment horizontal="center" vertical="center" wrapText="1"/>
    </xf>
    <xf numFmtId="0" fontId="52" fillId="0" borderId="29" xfId="0" applyFont="1" applyBorder="1" applyAlignment="1">
      <alignment horizontal="center" vertical="center"/>
    </xf>
    <xf numFmtId="0" fontId="52" fillId="0" borderId="28" xfId="0" applyFont="1" applyBorder="1" applyAlignment="1">
      <alignment horizontal="center" vertical="center"/>
    </xf>
    <xf numFmtId="0" fontId="52" fillId="0" borderId="2" xfId="0" applyFont="1" applyBorder="1" applyAlignment="1">
      <alignment horizontal="center" vertical="center"/>
    </xf>
    <xf numFmtId="0" fontId="52" fillId="0" borderId="17" xfId="0" applyFont="1" applyBorder="1" applyAlignment="1">
      <alignment horizontal="center" vertical="center"/>
    </xf>
    <xf numFmtId="0" fontId="52" fillId="0" borderId="11" xfId="0" applyFont="1" applyBorder="1" applyAlignment="1">
      <alignment horizontal="center" vertical="center"/>
    </xf>
    <xf numFmtId="0" fontId="52" fillId="0" borderId="19" xfId="0" applyFont="1" applyBorder="1" applyAlignment="1">
      <alignment horizontal="center" vertical="center"/>
    </xf>
    <xf numFmtId="0" fontId="13" fillId="12" borderId="29" xfId="0" applyFont="1" applyFill="1" applyBorder="1" applyAlignment="1">
      <alignment horizontal="left" vertical="center" wrapText="1"/>
    </xf>
    <xf numFmtId="0" fontId="13" fillId="12" borderId="27" xfId="0" applyFont="1" applyFill="1" applyBorder="1" applyAlignment="1">
      <alignment horizontal="left" vertical="center" wrapText="1"/>
    </xf>
    <xf numFmtId="0" fontId="13" fillId="12" borderId="85"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18" xfId="0" applyFont="1" applyBorder="1" applyAlignment="1">
      <alignment horizontal="left" vertical="center" wrapText="1"/>
    </xf>
    <xf numFmtId="0" fontId="12" fillId="0" borderId="75"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left" vertical="center" wrapText="1"/>
    </xf>
    <xf numFmtId="0" fontId="12" fillId="0" borderId="77" xfId="0" applyFont="1" applyBorder="1" applyAlignment="1">
      <alignment horizontal="left" vertical="center" wrapText="1"/>
    </xf>
    <xf numFmtId="0" fontId="12" fillId="0" borderId="74" xfId="0" applyFont="1" applyBorder="1" applyAlignment="1">
      <alignment horizontal="left" vertical="center" wrapText="1"/>
    </xf>
    <xf numFmtId="0" fontId="12" fillId="0" borderId="79" xfId="0" applyFont="1" applyBorder="1" applyAlignment="1">
      <alignment horizontal="left" vertical="center" wrapText="1"/>
    </xf>
    <xf numFmtId="0" fontId="12" fillId="0" borderId="80"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12" borderId="5" xfId="0" applyFont="1" applyFill="1" applyBorder="1" applyAlignment="1">
      <alignment horizontal="left" vertical="center" wrapText="1"/>
    </xf>
    <xf numFmtId="0" fontId="13" fillId="12" borderId="7"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9"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8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13" fillId="13" borderId="5"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13" borderId="76" xfId="0" applyFont="1" applyFill="1" applyBorder="1" applyAlignment="1">
      <alignment horizontal="center" vertical="center" wrapText="1"/>
    </xf>
    <xf numFmtId="1" fontId="50" fillId="13" borderId="5" xfId="0" applyNumberFormat="1" applyFont="1" applyFill="1" applyBorder="1" applyAlignment="1">
      <alignment horizontal="center" vertical="center"/>
    </xf>
    <xf numFmtId="1" fontId="50" fillId="13" borderId="6" xfId="0" applyNumberFormat="1" applyFont="1" applyFill="1" applyBorder="1" applyAlignment="1">
      <alignment horizontal="center" vertical="center"/>
    </xf>
    <xf numFmtId="1" fontId="50" fillId="13" borderId="76" xfId="0" applyNumberFormat="1" applyFont="1" applyFill="1" applyBorder="1" applyAlignment="1">
      <alignment horizontal="center" vertical="center"/>
    </xf>
    <xf numFmtId="0" fontId="13" fillId="12" borderId="28" xfId="0" applyFont="1" applyFill="1" applyBorder="1" applyAlignment="1">
      <alignment horizontal="left" vertical="center" wrapText="1"/>
    </xf>
    <xf numFmtId="0" fontId="13" fillId="12" borderId="2"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16"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2" fillId="0" borderId="29"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85" xfId="0" applyFont="1" applyBorder="1" applyAlignment="1">
      <alignment horizontal="center" vertical="center" wrapText="1"/>
    </xf>
    <xf numFmtId="0" fontId="13" fillId="0" borderId="2" xfId="0" applyFont="1" applyBorder="1" applyAlignment="1">
      <alignment horizontal="center" vertical="center"/>
    </xf>
    <xf numFmtId="0" fontId="13" fillId="0" borderId="18" xfId="0" applyFont="1" applyBorder="1" applyAlignment="1">
      <alignment horizontal="center" vertical="center"/>
    </xf>
    <xf numFmtId="0" fontId="13" fillId="0" borderId="75" xfId="0" applyFont="1" applyBorder="1" applyAlignment="1">
      <alignment horizontal="center" vertical="center"/>
    </xf>
    <xf numFmtId="0" fontId="35" fillId="0" borderId="88" xfId="0" applyFont="1" applyBorder="1" applyAlignment="1">
      <alignment horizontal="left" vertical="center" wrapText="1"/>
    </xf>
    <xf numFmtId="0" fontId="35" fillId="0" borderId="76"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77" xfId="0" applyFont="1" applyBorder="1" applyAlignment="1">
      <alignment horizontal="center" vertical="center"/>
    </xf>
    <xf numFmtId="0" fontId="13" fillId="0" borderId="11" xfId="0" applyFont="1" applyBorder="1" applyAlignment="1">
      <alignment horizontal="center" vertical="center"/>
    </xf>
    <xf numFmtId="0" fontId="13" fillId="0" borderId="20" xfId="0" applyFont="1" applyBorder="1" applyAlignment="1">
      <alignment horizontal="center" vertical="center"/>
    </xf>
    <xf numFmtId="0" fontId="13" fillId="0" borderId="78" xfId="0" applyFont="1" applyBorder="1" applyAlignment="1">
      <alignment horizontal="center" vertical="center"/>
    </xf>
    <xf numFmtId="0" fontId="14" fillId="17" borderId="22" xfId="0" applyFont="1" applyFill="1" applyBorder="1" applyAlignment="1">
      <alignment horizontal="left" vertical="top" wrapText="1"/>
    </xf>
    <xf numFmtId="0" fontId="20" fillId="0" borderId="23" xfId="0" applyFont="1" applyBorder="1" applyAlignment="1">
      <alignment horizontal="center"/>
    </xf>
    <xf numFmtId="0" fontId="20" fillId="0" borderId="25" xfId="0" applyFont="1" applyBorder="1" applyAlignment="1">
      <alignment horizontal="center"/>
    </xf>
    <xf numFmtId="0" fontId="14" fillId="0" borderId="23" xfId="24" applyFont="1" applyBorder="1" applyAlignment="1">
      <alignment vertical="top" wrapText="1"/>
    </xf>
    <xf numFmtId="0" fontId="54" fillId="0" borderId="25" xfId="3" applyFont="1" applyBorder="1" applyAlignment="1">
      <alignment vertical="top" wrapText="1"/>
    </xf>
    <xf numFmtId="0" fontId="20" fillId="0" borderId="25" xfId="3" applyFont="1" applyBorder="1" applyAlignment="1">
      <alignment vertical="top" wrapText="1"/>
    </xf>
    <xf numFmtId="0" fontId="31" fillId="0" borderId="25" xfId="3" applyFont="1" applyBorder="1" applyAlignment="1">
      <alignment horizontal="left" vertical="center"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19" fillId="0" borderId="23" xfId="24" applyBorder="1" applyAlignment="1">
      <alignment horizontal="left" vertical="center" wrapText="1"/>
    </xf>
    <xf numFmtId="0" fontId="54" fillId="0" borderId="25" xfId="3" applyFont="1" applyBorder="1" applyAlignment="1">
      <alignment horizontal="left" vertical="center" wrapText="1"/>
    </xf>
    <xf numFmtId="0" fontId="45" fillId="0" borderId="23" xfId="3" applyFont="1" applyBorder="1" applyAlignment="1">
      <alignment horizontal="center" vertical="top" wrapText="1"/>
    </xf>
    <xf numFmtId="0" fontId="20" fillId="0" borderId="25" xfId="3" applyFont="1" applyBorder="1" applyAlignment="1">
      <alignment horizontal="center" vertical="top" wrapText="1"/>
    </xf>
    <xf numFmtId="0" fontId="14" fillId="0" borderId="23" xfId="3" applyFont="1" applyBorder="1" applyAlignment="1">
      <alignment horizontal="left" vertical="top" wrapText="1"/>
    </xf>
    <xf numFmtId="0" fontId="14" fillId="0" borderId="25" xfId="3" applyFont="1" applyBorder="1" applyAlignment="1">
      <alignment horizontal="left" vertical="top" wrapText="1"/>
    </xf>
    <xf numFmtId="0" fontId="58" fillId="0" borderId="25" xfId="3" applyFont="1" applyBorder="1" applyAlignment="1">
      <alignment horizontal="left" vertical="top" wrapText="1"/>
    </xf>
    <xf numFmtId="0" fontId="56" fillId="0" borderId="7" xfId="3" applyFont="1" applyBorder="1" applyAlignment="1">
      <alignment horizontal="left" vertical="top" wrapText="1"/>
    </xf>
    <xf numFmtId="0" fontId="20" fillId="0" borderId="7" xfId="3" applyFont="1" applyBorder="1" applyAlignment="1">
      <alignment horizontal="left" vertical="top" wrapText="1"/>
    </xf>
    <xf numFmtId="0" fontId="59" fillId="0" borderId="7" xfId="3" applyFont="1" applyBorder="1" applyAlignment="1">
      <alignment horizontal="left" vertical="top"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60" fillId="0" borderId="5" xfId="3" applyFont="1" applyBorder="1" applyAlignment="1">
      <alignment vertical="top" wrapText="1"/>
    </xf>
    <xf numFmtId="0" fontId="60" fillId="0" borderId="7" xfId="3" applyFont="1" applyBorder="1" applyAlignment="1">
      <alignment vertical="top"/>
    </xf>
    <xf numFmtId="0" fontId="60" fillId="0" borderId="5" xfId="3" applyFont="1" applyBorder="1" applyAlignment="1">
      <alignment horizontal="left" vertical="top" wrapText="1"/>
    </xf>
    <xf numFmtId="0" fontId="60" fillId="0" borderId="7" xfId="3" applyFont="1" applyBorder="1" applyAlignment="1">
      <alignment horizontal="left" vertical="top"/>
    </xf>
    <xf numFmtId="0" fontId="67" fillId="0" borderId="5" xfId="3" applyFont="1" applyBorder="1" applyAlignment="1">
      <alignment horizontal="left" vertical="top" wrapText="1"/>
    </xf>
    <xf numFmtId="0" fontId="67" fillId="0" borderId="7" xfId="3" applyFont="1" applyBorder="1" applyAlignment="1">
      <alignment horizontal="left" vertical="top"/>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4" fillId="0" borderId="6" xfId="3" applyFont="1" applyBorder="1" applyAlignment="1">
      <alignment vertical="top" wrapText="1"/>
    </xf>
    <xf numFmtId="0" fontId="60" fillId="0" borderId="5" xfId="0" applyFont="1" applyBorder="1" applyAlignment="1">
      <alignment horizontal="left" vertical="top" wrapText="1"/>
    </xf>
    <xf numFmtId="0" fontId="60" fillId="0" borderId="7" xfId="0" applyFont="1" applyBorder="1" applyAlignment="1">
      <alignment horizontal="left" vertical="top"/>
    </xf>
    <xf numFmtId="0" fontId="60" fillId="0" borderId="7" xfId="3" applyFont="1" applyBorder="1" applyAlignment="1">
      <alignment horizontal="left" vertical="top" wrapText="1"/>
    </xf>
    <xf numFmtId="0" fontId="47" fillId="0" borderId="29" xfId="0" applyFont="1" applyBorder="1" applyAlignment="1">
      <alignment horizontal="center" vertical="center"/>
    </xf>
    <xf numFmtId="0" fontId="47" fillId="0" borderId="27" xfId="0" applyFont="1" applyBorder="1" applyAlignment="1">
      <alignment horizontal="center" vertical="center"/>
    </xf>
    <xf numFmtId="0" fontId="47" fillId="0" borderId="85" xfId="0" applyFont="1" applyBorder="1" applyAlignment="1">
      <alignment horizontal="center" vertical="center"/>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61"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55"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51"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47" fillId="0" borderId="22" xfId="0" applyFont="1" applyBorder="1" applyAlignment="1">
      <alignment horizontal="center" vertical="center"/>
    </xf>
    <xf numFmtId="0" fontId="47" fillId="0" borderId="33" xfId="0" applyFont="1" applyBorder="1" applyAlignment="1">
      <alignment horizontal="center" vertical="center"/>
    </xf>
    <xf numFmtId="0" fontId="47" fillId="0" borderId="48" xfId="0" applyFont="1" applyBorder="1" applyAlignment="1">
      <alignment horizontal="center" vertical="center"/>
    </xf>
    <xf numFmtId="0" fontId="47" fillId="0" borderId="92" xfId="0" applyFont="1" applyBorder="1" applyAlignment="1">
      <alignment horizontal="center" vertical="center"/>
    </xf>
    <xf numFmtId="0" fontId="47" fillId="0" borderId="49" xfId="0" applyFont="1" applyBorder="1" applyAlignment="1">
      <alignment horizontal="center" vertical="center"/>
    </xf>
    <xf numFmtId="0" fontId="13" fillId="0" borderId="67" xfId="0" applyFont="1" applyBorder="1" applyAlignment="1">
      <alignment vertical="center" wrapText="1"/>
    </xf>
    <xf numFmtId="0" fontId="13" fillId="0" borderId="40" xfId="0" applyFont="1" applyBorder="1" applyAlignment="1">
      <alignment vertical="center" wrapText="1"/>
    </xf>
    <xf numFmtId="0" fontId="13" fillId="0" borderId="51" xfId="0" applyFont="1" applyBorder="1" applyAlignment="1">
      <alignment vertical="center" wrapText="1"/>
    </xf>
    <xf numFmtId="0" fontId="13" fillId="0" borderId="48" xfId="0" applyFont="1" applyBorder="1" applyAlignment="1">
      <alignment vertical="center" wrapText="1"/>
    </xf>
    <xf numFmtId="0" fontId="13" fillId="0" borderId="3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34" xfId="0" applyFont="1" applyBorder="1" applyAlignment="1">
      <alignment vertical="center" wrapText="1"/>
    </xf>
    <xf numFmtId="0" fontId="13" fillId="0" borderId="93" xfId="0" applyFont="1" applyBorder="1" applyAlignment="1">
      <alignment horizontal="center" vertical="center" wrapText="1"/>
    </xf>
    <xf numFmtId="0" fontId="13" fillId="0" borderId="95" xfId="0" applyFont="1" applyBorder="1" applyAlignment="1">
      <alignment horizontal="center" vertical="center" wrapText="1"/>
    </xf>
    <xf numFmtId="0" fontId="13" fillId="0" borderId="22" xfId="0" applyFont="1" applyBorder="1" applyAlignment="1">
      <alignment vertical="center" wrapText="1"/>
    </xf>
    <xf numFmtId="0" fontId="13" fillId="0" borderId="22" xfId="0" applyFont="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9" fillId="0" borderId="29" xfId="2" applyFont="1" applyBorder="1" applyAlignment="1">
      <alignment horizontal="center" vertical="center" wrapText="1"/>
    </xf>
    <xf numFmtId="0" fontId="39" fillId="0" borderId="27" xfId="2" applyFont="1" applyBorder="1" applyAlignment="1">
      <alignment horizontal="center" vertical="center" wrapText="1"/>
    </xf>
    <xf numFmtId="0" fontId="39" fillId="0" borderId="28" xfId="2" applyFont="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2" fillId="5" borderId="59"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4" fillId="10" borderId="1" xfId="19" applyFill="1" applyAlignment="1">
      <alignment horizontal="center"/>
    </xf>
    <xf numFmtId="0" fontId="42" fillId="0" borderId="1" xfId="19" applyFont="1" applyAlignment="1">
      <alignment horizontal="center" vertical="center" wrapText="1"/>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xf numFmtId="0" fontId="14" fillId="0" borderId="65" xfId="0" applyFont="1" applyBorder="1" applyAlignment="1">
      <alignment horizontal="left" vertical="center" wrapText="1"/>
    </xf>
    <xf numFmtId="0" fontId="14" fillId="0" borderId="1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4" xfId="0" applyFont="1" applyBorder="1" applyAlignment="1">
      <alignment horizontal="left" vertical="top" wrapText="1"/>
    </xf>
    <xf numFmtId="0" fontId="14" fillId="0" borderId="1" xfId="3" applyFont="1" applyBorder="1" applyAlignment="1">
      <alignment vertical="center"/>
    </xf>
    <xf numFmtId="0" fontId="47" fillId="0" borderId="23" xfId="0" applyFont="1" applyBorder="1" applyAlignment="1">
      <alignment horizontal="center" vertical="center"/>
    </xf>
    <xf numFmtId="43" fontId="14" fillId="0" borderId="1" xfId="3" applyNumberFormat="1" applyFont="1" applyAlignment="1">
      <alignment vertical="center"/>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alcChain" Target="calcChain.xml"/><Relationship Id="rId3" Type="http://schemas.openxmlformats.org/officeDocument/2006/relationships/worksheet" Target="worksheets/sheet3.xml"/><Relationship Id="rId34" Type="http://schemas.openxmlformats.org/officeDocument/2006/relationships/sheetMetadata" Target="metadata.xml"/><Relationship Id="rId42" Type="http://schemas.openxmlformats.org/officeDocument/2006/relationships/customXml" Target="../customXml/item3.xml"/><Relationship Id="rId7" Type="http://schemas.openxmlformats.org/officeDocument/2006/relationships/worksheet" Target="worksheets/sheet7.xml"/><Relationship Id="rId33" Type="http://schemas.openxmlformats.org/officeDocument/2006/relationships/sharedStrings" Target="sharedStrings.xml"/><Relationship Id="rId38" Type="http://schemas.microsoft.com/office/2017/06/relationships/rdRichValueTypes" Target="richData/rdRichValueTypes.xml"/><Relationship Id="rId2" Type="http://schemas.openxmlformats.org/officeDocument/2006/relationships/worksheet" Target="worksheets/sheet2.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microsoft.com/office/2017/06/relationships/rdRichValueStructure" Target="richData/rdrichvaluestructure.xml"/><Relationship Id="rId40" Type="http://schemas.openxmlformats.org/officeDocument/2006/relationships/customXml" Target="../customXml/item1.xml"/><Relationship Id="rId5" Type="http://schemas.openxmlformats.org/officeDocument/2006/relationships/worksheet" Target="worksheets/sheet5.xml"/><Relationship Id="rId36" Type="http://schemas.microsoft.com/office/2017/06/relationships/rdRichValue" Target="richData/rdrichvalue.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C8FD38-FCB9-7540-ABE2-153467473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512885</xdr:colOff>
      <xdr:row>0</xdr:row>
      <xdr:rowOff>0</xdr:rowOff>
    </xdr:from>
    <xdr:to>
      <xdr:col>0</xdr:col>
      <xdr:colOff>1684460</xdr:colOff>
      <xdr:row>3</xdr:row>
      <xdr:rowOff>182755</xdr:rowOff>
    </xdr:to>
    <xdr:pic>
      <xdr:nvPicPr>
        <xdr:cNvPr id="2" name="Picture 47">
          <a:extLst>
            <a:ext uri="{FF2B5EF4-FFF2-40B4-BE49-F238E27FC236}">
              <a16:creationId xmlns:a16="http://schemas.microsoft.com/office/drawing/2014/main" id="{A0A9BBFD-02C2-4C70-9DAB-625B7CCF80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85" y="0"/>
          <a:ext cx="1171575" cy="805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02FFC37-7AFE-B84A-B5D2-09BCCDA901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114300</xdr:rowOff>
    </xdr:from>
    <xdr:to>
      <xdr:col>0</xdr:col>
      <xdr:colOff>967014</xdr:colOff>
      <xdr:row>3</xdr:row>
      <xdr:rowOff>161925</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ecretariadistritald-my.sharepoint.com/:f:/g/personal/kforero_sdmujer_gov_co/EgL3jcun3d1Fi5lTcuxsTmkBgRfC7GC4-cIyEtFatZ4Vyw?e=3ew0vK" TargetMode="External"/><Relationship Id="rId18" Type="http://schemas.openxmlformats.org/officeDocument/2006/relationships/hyperlink" Target="https://secretariadistritald-my.sharepoint.com/:f:/g/personal/kforero_sdmujer_gov_co/ErtzwyPxfxZMt2M4v_oPKnMBgo9m_5r5V5j0XGrLIQsv5w?e=cqhDCQ" TargetMode="External"/><Relationship Id="rId26" Type="http://schemas.openxmlformats.org/officeDocument/2006/relationships/hyperlink" Target="https://secretariadistritald-my.sharepoint.com/:f:/g/personal/kforero_sdmujer_gov_co/EqyiSC-OnMJOlHRgZ4rX_doB5Mq_R3yBqS3NrqI1L88UAw?e=LeqAje" TargetMode="External"/><Relationship Id="rId39" Type="http://schemas.openxmlformats.org/officeDocument/2006/relationships/vmlDrawing" Target="../drawings/vmlDrawing1.vml"/><Relationship Id="rId21" Type="http://schemas.openxmlformats.org/officeDocument/2006/relationships/hyperlink" Target="https://secretariadistritald-my.sharepoint.com/:f:/g/personal/kforero_sdmujer_gov_co/EnuCgqZdNy9IvdxfSItiZtgBQNfy5Rv6cqwj7grwnL8snw?e=Ec3kwb" TargetMode="External"/><Relationship Id="rId34" Type="http://schemas.openxmlformats.org/officeDocument/2006/relationships/hyperlink" Target="https://secretariadistritald-my.sharepoint.com/:f:/g/personal/kforero_sdmujer_gov_co/IgAB7K0fVHbzT7gQH_gxSs_RAaY20R0oi1OVisVKGdo1jpo?e=54mULE" TargetMode="External"/><Relationship Id="rId7" Type="http://schemas.openxmlformats.org/officeDocument/2006/relationships/hyperlink" Target="https://secretariadistritald-my.sharepoint.com/:f:/g/personal/kforero_sdmujer_gov_co/ErUAQKH2tTlKjMvsW3tVJQUBvPKHugXd6KwEn--Z88jSXQ?e=tPRXgJ" TargetMode="External"/><Relationship Id="rId12" Type="http://schemas.openxmlformats.org/officeDocument/2006/relationships/hyperlink" Target="https://secretariadistritald-my.sharepoint.com/:f:/g/personal/kforero_sdmujer_gov_co/Evv51o1Tbq9NjRkdHaWjI_0BQuHWT32IwMqAgdN3Km23ZA?e=48xCh6" TargetMode="External"/><Relationship Id="rId17" Type="http://schemas.openxmlformats.org/officeDocument/2006/relationships/hyperlink" Target="https://secretariadistritald-my.sharepoint.com/:f:/g/personal/kforero_sdmujer_gov_co/Ej7WY-danDtMvduyzuIGLAIBvcF1RCBAnQSRe1iLBikOtg?e=tvS7wf" TargetMode="External"/><Relationship Id="rId25" Type="http://schemas.openxmlformats.org/officeDocument/2006/relationships/hyperlink" Target="https://secretariadistritald-my.sharepoint.com/:f:/g/personal/kforero_sdmujer_gov_co/Es-cVspa_7xInH_MQ0-i-3wB1a174O-BhUJj1ZHFnGJVaw?e=lq9G4U" TargetMode="External"/><Relationship Id="rId33" Type="http://schemas.openxmlformats.org/officeDocument/2006/relationships/hyperlink" Target="https://secretariadistritald-my.sharepoint.com/:f:/g/personal/kforero_sdmujer_gov_co/IgB3SbQN_lhOQa0OTmMOZFPPAfxVO6VAFsbqP1VlUSM26XI?e=99cvSW" TargetMode="External"/><Relationship Id="rId38" Type="http://schemas.openxmlformats.org/officeDocument/2006/relationships/drawing" Target="../drawings/drawing1.xml"/><Relationship Id="rId2" Type="http://schemas.openxmlformats.org/officeDocument/2006/relationships/hyperlink" Target="https://secretariadistritald-my.sharepoint.com/:f:/g/personal/kforero_sdmujer_gov_co/ErUAQKH2tTlKjMvsW3tVJQUBvPKHugXd6KwEn--Z88jSXQ?e=cpDkOV" TargetMode="External"/><Relationship Id="rId16" Type="http://schemas.openxmlformats.org/officeDocument/2006/relationships/hyperlink" Target="https://secretariadistritald-my.sharepoint.com/:f:/g/personal/kforero_sdmujer_gov_co/EgL3jcun3d1Fi5lTcuxsTmkBgRfC7GC4-cIyEtFatZ4Vyw?e=ZCuYnE" TargetMode="External"/><Relationship Id="rId20" Type="http://schemas.openxmlformats.org/officeDocument/2006/relationships/hyperlink" Target="https://secretariadistritald-my.sharepoint.com/:f:/g/personal/kforero_sdmujer_gov_co/EtQiMaSa3nxMjdC9mydaS-EBX9uzT4M7twV_-wh6bqYQ6Q?e=j9la46" TargetMode="External"/><Relationship Id="rId29" Type="http://schemas.openxmlformats.org/officeDocument/2006/relationships/hyperlink" Target="https://secretariadistritald-my.sharepoint.com/:f:/g/personal/kforero_sdmujer_gov_co/EqyiSC-OnMJOlHRgZ4rX_doB5Mq_R3yBqS3NrqI1L88UAw?e=mtKc0z" TargetMode="External"/><Relationship Id="rId1" Type="http://schemas.openxmlformats.org/officeDocument/2006/relationships/hyperlink" Target="https://secretariadistritald-my.sharepoint.com/:f:/g/personal/kforero_sdmujer_gov_co/ErUAQKH2tTlKjMvsW3tVJQUBvPKHugXd6KwEn--Z88jSXQ?e=cpDkOV" TargetMode="External"/><Relationship Id="rId6" Type="http://schemas.openxmlformats.org/officeDocument/2006/relationships/hyperlink" Target="https://secretariadistritald-my.sharepoint.com/:f:/g/personal/kforero_sdmujer_gov_co/Eq5dEZN84WpGgWlQAX7pE_kBtktDW8cluN6-Y6kBANfzTw?e=k4fHB8" TargetMode="External"/><Relationship Id="rId11" Type="http://schemas.openxmlformats.org/officeDocument/2006/relationships/hyperlink" Target="https://secretariadistritald-my.sharepoint.com/:f:/g/personal/kforero_sdmujer_gov_co/EqyiSC-OnMJOlHRgZ4rX_doB5Mq_R3yBqS3NrqI1L88UAw?e=tQIzsa" TargetMode="External"/><Relationship Id="rId24" Type="http://schemas.openxmlformats.org/officeDocument/2006/relationships/hyperlink" Target="https://secretariadistritald-my.sharepoint.com/:f:/g/personal/kforero_sdmujer_gov_co/EpSFBbhEvrlKsVG5MlGdoDQBKyhypvsk9MxDvxtN5ZtiHw?e=XkcSHm" TargetMode="External"/><Relationship Id="rId32" Type="http://schemas.openxmlformats.org/officeDocument/2006/relationships/hyperlink" Target="https://secretariadistritald-my.sharepoint.com/:f:/g/personal/kforero_sdmujer_gov_co/IgCsokgvjpzCTpR0YGeK1_3aAeTKv0d8gaktza6iNS_PFAM?e=dHgedk" TargetMode="External"/><Relationship Id="rId37" Type="http://schemas.openxmlformats.org/officeDocument/2006/relationships/printerSettings" Target="../printerSettings/printerSettings1.bin"/><Relationship Id="rId40" Type="http://schemas.openxmlformats.org/officeDocument/2006/relationships/comments" Target="../comments1.xml"/><Relationship Id="rId5" Type="http://schemas.openxmlformats.org/officeDocument/2006/relationships/hyperlink" Target="https://secretariadistritald-my.sharepoint.com/:f:/g/personal/kforero_sdmujer_gov_co/Eq5dEZN84WpGgWlQAX7pE_kBtktDW8cluN6-Y6kBANfzTw?e=k4fHB8" TargetMode="External"/><Relationship Id="rId15" Type="http://schemas.openxmlformats.org/officeDocument/2006/relationships/hyperlink" Target="https://secretariadistritald-my.sharepoint.com/:f:/g/personal/kforero_sdmujer_gov_co/Evv51o1Tbq9NjRkdHaWjI_0BQuHWT32IwMqAgdN3Km23ZA?e=sA3OMd" TargetMode="External"/><Relationship Id="rId23" Type="http://schemas.openxmlformats.org/officeDocument/2006/relationships/hyperlink" Target="https://secretariadistritald-my.sharepoint.com/:f:/g/personal/kforero_sdmujer_gov_co/EqyiSC-OnMJOlHRgZ4rX_doB5Mq_R3yBqS3NrqI1L88UAw?e=ebwUUk" TargetMode="External"/><Relationship Id="rId28" Type="http://schemas.openxmlformats.org/officeDocument/2006/relationships/hyperlink" Target="https://secretariadistritald-my.sharepoint.com/:f:/g/personal/kforero_sdmujer_gov_co/EgL3jcun3d1Fi5lTcuxsTmkBgRfC7GC4-cIyEtFatZ4Vyw?e=ovpcO8" TargetMode="External"/><Relationship Id="rId36" Type="http://schemas.openxmlformats.org/officeDocument/2006/relationships/hyperlink" Target="https://secretariadistritald-my.sharepoint.com/:x:/g/personal/kforero_sdmujer_gov_co/IQB35HGzg9ApQ7AxRuLvJzipAW7CazVrZQ6T1UtvqqesHmA?e=l0A41r" TargetMode="External"/><Relationship Id="rId10" Type="http://schemas.openxmlformats.org/officeDocument/2006/relationships/hyperlink" Target="https://secretariadistritald-my.sharepoint.com/:f:/g/personal/kforero_sdmujer_gov_co/EgL3jcun3d1Fi5lTcuxsTmkBgRfC7GC4-cIyEtFatZ4Vyw?e=1JuzQi" TargetMode="External"/><Relationship Id="rId19" Type="http://schemas.openxmlformats.org/officeDocument/2006/relationships/hyperlink" Target="https://secretariadistritald-my.sharepoint.com/:f:/g/personal/kforero_sdmujer_gov_co/EqyiSC-OnMJOlHRgZ4rX_doB5Mq_R3yBqS3NrqI1L88UAw?e=fe0yZb" TargetMode="External"/><Relationship Id="rId31" Type="http://schemas.openxmlformats.org/officeDocument/2006/relationships/hyperlink" Target="https://secretariadistritald-my.sharepoint.com/:f:/g/personal/kforero_sdmujer_gov_co/IgAC943Lp93dRYuZU3LsbE5pAYEXwuxguPnCMhLRWrWeFcs?e=OZKSe3" TargetMode="External"/><Relationship Id="rId4" Type="http://schemas.openxmlformats.org/officeDocument/2006/relationships/hyperlink" Target="https://secretariadistritald-my.sharepoint.com/:f:/g/personal/kforero_sdmujer_gov_co/Ej7pAUHgvcVEo-KktJ3ekAsBMn3dXaCugBxtD9_1BQqcKA?e=CTUi7V" TargetMode="External"/><Relationship Id="rId9" Type="http://schemas.openxmlformats.org/officeDocument/2006/relationships/hyperlink" Target="https://secretariadistritald-my.sharepoint.com/:f:/g/personal/kforero_sdmujer_gov_co/Eq5dEZN84WpGgWlQAX7pE_kBtktDW8cluN6-Y6kBANfzTw?e=jl3Skm" TargetMode="External"/><Relationship Id="rId14" Type="http://schemas.openxmlformats.org/officeDocument/2006/relationships/hyperlink" Target="https://secretariadistritald-my.sharepoint.com/:f:/g/personal/kforero_sdmujer_gov_co/EqyiSC-OnMJOlHRgZ4rX_doB5Mq_R3yBqS3NrqI1L88UAw?e=KPV5zC" TargetMode="External"/><Relationship Id="rId22" Type="http://schemas.openxmlformats.org/officeDocument/2006/relationships/hyperlink" Target="https://secretariadistritald-my.sharepoint.com/:f:/g/personal/kforero_sdmujer_gov_co/Evcxz8JYj-lNne0gpu0VtYwBm7fHon9xGqyXeGu8SPX8jw?e=mPr67L" TargetMode="External"/><Relationship Id="rId27" Type="http://schemas.openxmlformats.org/officeDocument/2006/relationships/hyperlink" Target="https://secretariadistritald-my.sharepoint.com/:f:/g/personal/kforero_sdmujer_gov_co/EojqYMCWR9ZPq53t3FvJsx0BkRCFGpEb62lmwoShCDqiCQ?e=iy43W5" TargetMode="External"/><Relationship Id="rId30" Type="http://schemas.openxmlformats.org/officeDocument/2006/relationships/hyperlink" Target="https://secretariadistritald-my.sharepoint.com/:f:/g/personal/kforero_sdmujer_gov_co/Eq_8hyIFJolNhuE7xttqn4UBaMpqQ-s9ymn0QVsZF5wuDw?e=qIz6g2" TargetMode="External"/><Relationship Id="rId35" Type="http://schemas.openxmlformats.org/officeDocument/2006/relationships/hyperlink" Target="https://secretariadistritald-my.sharepoint.com/:f:/g/personal/kforero_sdmujer_gov_co/IgDPs_ABjIahRIVaxTXoftQqARkvlCBSFbEsNs-xGNjn0fI?e=xEvugC" TargetMode="External"/><Relationship Id="rId8" Type="http://schemas.openxmlformats.org/officeDocument/2006/relationships/hyperlink" Target="https://secretariadistritald-my.sharepoint.com/:f:/g/personal/kforero_sdmujer_gov_co/Ej7pAUHgvcVEo-KktJ3ekAsBMn3dXaCugBxtD9_1BQqcKA?e=yVZ2Ca" TargetMode="External"/><Relationship Id="rId3" Type="http://schemas.openxmlformats.org/officeDocument/2006/relationships/hyperlink" Target="https://secretariadistritald-my.sharepoint.com/:f:/g/personal/kforero_sdmujer_gov_co/Ej7pAUHgvcVEo-KktJ3ekAsBMn3dXaCugBxtD9_1BQqcKA?e=CTUi7V"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3" Type="http://schemas.openxmlformats.org/officeDocument/2006/relationships/hyperlink" Target="https://secretariadistritald-my.sharepoint.com/:f:/g/personal/kforero_sdmujer_gov_co/EqFJp8eM_H9HlTCqHB_VtF8BS5Kpfi9nt68-TfcKLS8k9A?e=TlejuB" TargetMode="External"/><Relationship Id="rId18" Type="http://schemas.openxmlformats.org/officeDocument/2006/relationships/hyperlink" Target="https://secretariadistritald-my.sharepoint.com/:f:/g/personal/kforero_sdmujer_gov_co/EpCLJ3iuEH9KpH4a3HmyK7AB_W4iNJ6e3z-GEdh2HFLpew?e=iOkgU3" TargetMode="External"/><Relationship Id="rId26" Type="http://schemas.openxmlformats.org/officeDocument/2006/relationships/hyperlink" Target="https://secretariadistritald-my.sharepoint.com/:f:/g/personal/kforero_sdmujer_gov_co/EqzVBzUMDf9FoO42SF6IiN4BH9kJHsa_Bsptc6aShZMuGA?e=cIZVAY" TargetMode="External"/><Relationship Id="rId21" Type="http://schemas.openxmlformats.org/officeDocument/2006/relationships/hyperlink" Target="https://secretariadistritald-my.sharepoint.com/:f:/g/personal/kforero_sdmujer_gov_co/EpCLJ3iuEH9KpH4a3HmyK7AB_W4iNJ6e3z-GEdh2HFLpew?e=mZRTC9" TargetMode="External"/><Relationship Id="rId34" Type="http://schemas.openxmlformats.org/officeDocument/2006/relationships/hyperlink" Target="https://secretariadistritald-my.sharepoint.com/:f:/g/personal/kforero_sdmujer_gov_co/IgC55s8lXBg4RaTY6Tjjoy-WAZYdgTVbJyIa4pMLuiDBFiw?e=c4z1fk" TargetMode="External"/><Relationship Id="rId7" Type="http://schemas.openxmlformats.org/officeDocument/2006/relationships/hyperlink" Target="https://secretariadistritald-my.sharepoint.com/:f:/g/personal/kforero_sdmujer_gov_co/EvyUjMHXzxlDlomCF7nxS5ABJ2zN3CG7IVe8rc_gFSGj3w?e=gsvhre" TargetMode="External"/><Relationship Id="rId12" Type="http://schemas.openxmlformats.org/officeDocument/2006/relationships/hyperlink" Target="https://secretariadistritald-my.sharepoint.com/:f:/g/personal/kforero_sdmujer_gov_co/Eg6Y4BQjyWVItv_2veyxyZEB5CdFxFdgaKrbxAPdlMxWyg?e=fGXCJf" TargetMode="External"/><Relationship Id="rId17" Type="http://schemas.openxmlformats.org/officeDocument/2006/relationships/hyperlink" Target="https://secretariadistritald-my.sharepoint.com/:f:/g/personal/kforero_sdmujer_gov_co/EqDCqFeowTdJmLvREEgQSG0B4ybx935AXuK55qISEB4Q2Q?e=40nSmi" TargetMode="External"/><Relationship Id="rId25" Type="http://schemas.openxmlformats.org/officeDocument/2006/relationships/hyperlink" Target="https://secretariadistritald-my.sharepoint.com/:f:/g/personal/kforero_sdmujer_gov_co/EhTSA0BP1MJHnz6-1V6vM7wB31RrvPLWYEH-AMsnNmQRkw?e=f2wQLO" TargetMode="External"/><Relationship Id="rId33" Type="http://schemas.openxmlformats.org/officeDocument/2006/relationships/hyperlink" Target="https://secretariadistritald-my.sharepoint.com/:f:/g/personal/kforero_sdmujer_gov_co/IgBm7_PST_zSS4wJWxX0DiOvAVA3k7eTje0EKJ_vGa5PuPU?e=3mtsot" TargetMode="External"/><Relationship Id="rId2" Type="http://schemas.openxmlformats.org/officeDocument/2006/relationships/hyperlink" Target="https://secretariadistritald-my.sharepoint.com/:f:/g/personal/kforero_sdmujer_gov_co/EuGfzC3hoJhFu2ggqhGyGKcBNJns-3XhmeAC7mJ3mLNlog?e=1EOcVH" TargetMode="External"/><Relationship Id="rId16" Type="http://schemas.openxmlformats.org/officeDocument/2006/relationships/hyperlink" Target="https://secretariadistritald-my.sharepoint.com/:f:/g/personal/kforero_sdmujer_gov_co/EqDCqFeowTdJmLvREEgQSG0B4ybx935AXuK55qISEB4Q2Q?e=8JKacM" TargetMode="External"/><Relationship Id="rId20" Type="http://schemas.openxmlformats.org/officeDocument/2006/relationships/hyperlink" Target="https://secretariadistritald-my.sharepoint.com/:f:/g/personal/kforero_sdmujer_gov_co/EoxieAG0BPRMpRN4iaV0busBngHNpzVCe9D8M3ecSK6uFw?e=rMkfgu" TargetMode="External"/><Relationship Id="rId29" Type="http://schemas.openxmlformats.org/officeDocument/2006/relationships/hyperlink" Target="https://secretariadistritald-my.sharepoint.com/:f:/g/personal/kforero_sdmujer_gov_co/IgCMYngBtAT0TKUTeImldG7rAZ4Bzac1QnvQ_DN3nEiurhc?e=9y4Ha6" TargetMode="External"/><Relationship Id="rId1" Type="http://schemas.openxmlformats.org/officeDocument/2006/relationships/hyperlink" Target="https://secretariadistritald-my.sharepoint.com/:f:/g/personal/kforero_sdmujer_gov_co/EuGfzC3hoJhFu2ggqhGyGKcBNJns-3XhmeAC7mJ3mLNlog?e=1EOcVH" TargetMode="External"/><Relationship Id="rId6" Type="http://schemas.openxmlformats.org/officeDocument/2006/relationships/hyperlink" Target="https://secretariadistritald-my.sharepoint.com/:f:/g/personal/kforero_sdmujer_gov_co/Eqmn8ma_mUtBli3uoZwO8UgBubqxD8e3VNGYJsUKe7kwuw?e=OnEHME" TargetMode="External"/><Relationship Id="rId11" Type="http://schemas.openxmlformats.org/officeDocument/2006/relationships/hyperlink" Target="https://secretariadistritald-my.sharepoint.com/:f:/g/personal/kforero_sdmujer_gov_co/EiIk-B2k5qxAms0hgYhbByMBCe5OFoPdPZlpgYXKfRZNVA?e=xYRikS" TargetMode="External"/><Relationship Id="rId24" Type="http://schemas.openxmlformats.org/officeDocument/2006/relationships/hyperlink" Target="https://secretariadistritald-my.sharepoint.com/:f:/g/personal/kforero_sdmujer_gov_co/EiTcu5Ce1BVKhpA3xmi-h34BX2iKCmrNUctCL0UJ6JU8-A?e=ZZPBPp" TargetMode="External"/><Relationship Id="rId32" Type="http://schemas.openxmlformats.org/officeDocument/2006/relationships/hyperlink" Target="https://secretariadistritald-my.sharepoint.com/:f:/g/personal/kforero_sdmujer_gov_co/IgCQiyd4rhB_SqR-Gtx5siuwAf1uIjSent8_hhHYdhxS6Xs?e=Ubpfhw" TargetMode="External"/><Relationship Id="rId37" Type="http://schemas.openxmlformats.org/officeDocument/2006/relationships/comments" Target="../comments2.xml"/><Relationship Id="rId5" Type="http://schemas.openxmlformats.org/officeDocument/2006/relationships/hyperlink" Target="https://secretariadistritald-my.sharepoint.com/:f:/g/personal/kforero_sdmujer_gov_co/EuGfzC3hoJhFu2ggqhGyGKcBNJns-3XhmeAC7mJ3mLNlog?e=2FcIw2" TargetMode="External"/><Relationship Id="rId15" Type="http://schemas.openxmlformats.org/officeDocument/2006/relationships/hyperlink" Target="https://secretariadistritald-my.sharepoint.com/:f:/g/personal/kforero_sdmujer_gov_co/Eq16BZsOMMpMvfXUM0YdNIgBf0Gel8XcqH0f-9dvCn3ivg?e=haByxk" TargetMode="External"/><Relationship Id="rId23" Type="http://schemas.openxmlformats.org/officeDocument/2006/relationships/hyperlink" Target="https://secretariadistritald-my.sharepoint.com/:f:/g/personal/kforero_sdmujer_gov_co/Emt8OUQOVQ9NplZl1jLuotwBojuhT_cDeN5fyeEg4CQmPA?e=XRNNu8" TargetMode="External"/><Relationship Id="rId28" Type="http://schemas.openxmlformats.org/officeDocument/2006/relationships/hyperlink" Target="https://secretariadistritald-my.sharepoint.com/:f:/g/personal/kforero_sdmujer_gov_co/EpZBntL77-NGsMxmOoMHUpUBCuFAHNtTEX1he_cIVrg_WA?e=zHVFZc" TargetMode="External"/><Relationship Id="rId36" Type="http://schemas.openxmlformats.org/officeDocument/2006/relationships/vmlDrawing" Target="../drawings/vmlDrawing2.vml"/><Relationship Id="rId10" Type="http://schemas.openxmlformats.org/officeDocument/2006/relationships/hyperlink" Target="https://secretariadistritald-my.sharepoint.com/:f:/g/personal/kforero_sdmujer_gov_co/Eg6Y4BQjyWVItv_2veyxyZEB5CdFxFdgaKrbxAPdlMxWyg?e=e7M0p9" TargetMode="External"/><Relationship Id="rId19" Type="http://schemas.openxmlformats.org/officeDocument/2006/relationships/hyperlink" Target="https://secretariadistritald-my.sharepoint.com/:f:/g/personal/kforero_sdmujer_gov_co/ErnmzyVcGDhFpNjpOOOjL5YBlh2BNVsnIhrikwu6IMEWLA?e=16iFaN" TargetMode="External"/><Relationship Id="rId31" Type="http://schemas.openxmlformats.org/officeDocument/2006/relationships/hyperlink" Target="https://secretariadistritald-my.sharepoint.com/:f:/g/personal/kforero_sdmujer_gov_co/IgC55s8lXBg4RaTY6Tjjoy-WAZYdgTVbJyIa4pMLuiDBFiw?e=E5tLFE" TargetMode="External"/><Relationship Id="rId4" Type="http://schemas.openxmlformats.org/officeDocument/2006/relationships/hyperlink" Target="https://secretariadistritald-my.sharepoint.com/:f:/g/personal/kforero_sdmujer_gov_co/EuGfzC3hoJhFu2ggqhGyGKcBNJns-3XhmeAC7mJ3mLNlog?e=1EOcVH" TargetMode="External"/><Relationship Id="rId9" Type="http://schemas.openxmlformats.org/officeDocument/2006/relationships/hyperlink" Target="https://secretariadistritald-my.sharepoint.com/:f:/g/personal/kforero_sdmujer_gov_co/ErnmzyVcGDhFpNjpOOOjL5YBlh2BNVsnIhrikwu6IMEWLA?e=fhbpkO" TargetMode="External"/><Relationship Id="rId14" Type="http://schemas.openxmlformats.org/officeDocument/2006/relationships/hyperlink" Target="https://secretariadistritald-my.sharepoint.com/:f:/g/personal/kforero_sdmujer_gov_co/Et9nLStOX6RDkpLKX-F-MboBqJDqivGLssywQsYKIRChPA?e=UaQA9b" TargetMode="External"/><Relationship Id="rId22" Type="http://schemas.openxmlformats.org/officeDocument/2006/relationships/hyperlink" Target="https://secretariadistritald-my.sharepoint.com/:f:/g/personal/kforero_sdmujer_gov_co/ErnmzyVcGDhFpNjpOOOjL5YBlh2BNVsnIhrikwu6IMEWLA?e=M9AZqB" TargetMode="External"/><Relationship Id="rId27" Type="http://schemas.openxmlformats.org/officeDocument/2006/relationships/hyperlink" Target="https://secretariadistritald-my.sharepoint.com/:f:/g/personal/kforero_sdmujer_gov_co/Ej_UQbixhFhNlwp5JUv145gBFIwU_7iii3bTGuKsQ-hCWg?e=hQJxPp" TargetMode="External"/><Relationship Id="rId30" Type="http://schemas.openxmlformats.org/officeDocument/2006/relationships/hyperlink" Target="https://secretariadistritald-my.sharepoint.com/:f:/g/personal/kforero_sdmujer_gov_co/IgCQiyd4rhB_SqR-Gtx5siuwAf1uIjSent8_hhHYdhxS6Xs?e=4lYAqF" TargetMode="External"/><Relationship Id="rId35" Type="http://schemas.openxmlformats.org/officeDocument/2006/relationships/drawing" Target="../drawings/drawing2.xml"/><Relationship Id="rId8" Type="http://schemas.openxmlformats.org/officeDocument/2006/relationships/hyperlink" Target="https://secretariadistritald-my.sharepoint.com/:f:/g/personal/kforero_sdmujer_gov_co/EpCLJ3iuEH9KpH4a3HmyK7AB_W4iNJ6e3z-GEdh2HFLpew?e=13jSau" TargetMode="External"/><Relationship Id="rId3" Type="http://schemas.openxmlformats.org/officeDocument/2006/relationships/hyperlink" Target="https://secretariadistritald-my.sharepoint.com/:f:/g/personal/kforero_sdmujer_gov_co/EuGfzC3hoJhFu2ggqhGyGKcBNJns-3XhmeAC7mJ3mLNlog?e=1EOcVH"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secretariadistritald-my.sharepoint.com/:f:/g/personal/kforero_sdmujer_gov_co/EokKVjH_DuNOsSUYg9GGhwwBxKxjKoTHZB2lR84R6l8vww?e=ID192L" TargetMode="External"/><Relationship Id="rId18" Type="http://schemas.openxmlformats.org/officeDocument/2006/relationships/hyperlink" Target="https://secretariadistritald-my.sharepoint.com/:f:/g/personal/kforero_sdmujer_gov_co/EokKVjH_DuNOsSUYg9GGhwwBxKxjKoTHZB2lR84R6l8vww?e=TNlAVH" TargetMode="External"/><Relationship Id="rId26" Type="http://schemas.openxmlformats.org/officeDocument/2006/relationships/hyperlink" Target="https://secretariadistritald-my.sharepoint.com/:f:/g/personal/kforero_sdmujer_gov_co/Ema_PYxWLCRAril1dZrzR-QBsrunxN4kAu4VvVdEeRTMXg?e=tRbnX0" TargetMode="External"/><Relationship Id="rId39" Type="http://schemas.openxmlformats.org/officeDocument/2006/relationships/hyperlink" Target="https://secretariadistritald-my.sharepoint.com/:f:/g/personal/kforero_sdmujer_gov_co/Elt9-3efoF1AsSM9_WTw-O4BNo3WPeSKpevGCuHy1sPUBw?e=cc7Cat" TargetMode="External"/><Relationship Id="rId21" Type="http://schemas.openxmlformats.org/officeDocument/2006/relationships/hyperlink" Target="https://secretariadistritald-my.sharepoint.com/:f:/g/personal/kforero_sdmujer_gov_co/EuQ9vTk0XmlPspmzUuNFoDUB345UFP0Cf0ASvIIKsDL9yA?e=DrHRLV" TargetMode="External"/><Relationship Id="rId34" Type="http://schemas.openxmlformats.org/officeDocument/2006/relationships/hyperlink" Target="https://secretariadistritald-my.sharepoint.com/:f:/g/personal/kforero_sdmujer_gov_co/EqDbxK0a9-5CloqofQX3o70ByonM8b8ZivxcJZKaoywicw?e=HiDHyz" TargetMode="External"/><Relationship Id="rId42" Type="http://schemas.openxmlformats.org/officeDocument/2006/relationships/hyperlink" Target="https://secretariadistritald-my.sharepoint.com/:f:/g/personal/kforero_sdmujer_gov_co/EjIqfdmc8zZGhOvO1u1ZmHwBFdOniYjcc_B84AlMbxGTHQ?e=4jeFNd" TargetMode="External"/><Relationship Id="rId47" Type="http://schemas.openxmlformats.org/officeDocument/2006/relationships/hyperlink" Target="https://secretariadistritald-my.sharepoint.com/:b:/g/personal/kforero_sdmujer_gov_co/IQBnKOpIcwZhQLw9WWZhiRI6AQegSKepP-08i8VLBxmr928?e=tzQ52V" TargetMode="External"/><Relationship Id="rId7" Type="http://schemas.openxmlformats.org/officeDocument/2006/relationships/hyperlink" Target="https://secretariadistritald-my.sharepoint.com/:f:/g/personal/kforero_sdmujer_gov_co/EnTuEg0Ug3pFl1WzrEPa2J0Bk2YmT4mHhUAllNBXv2ROUQ?e=fFKszV" TargetMode="External"/><Relationship Id="rId2" Type="http://schemas.openxmlformats.org/officeDocument/2006/relationships/hyperlink" Target="https://secretariadistritald-my.sharepoint.com/:f:/g/personal/kforero_sdmujer_gov_co/EnTuEg0Ug3pFl1WzrEPa2J0Bk2YmT4mHhUAllNBXv2ROUQ?e=fFKszV" TargetMode="External"/><Relationship Id="rId16" Type="http://schemas.openxmlformats.org/officeDocument/2006/relationships/hyperlink" Target="https://secretariadistritald-my.sharepoint.com/:f:/g/personal/kforero_sdmujer_gov_co/Elt9-3efoF1AsSM9_WTw-O4BNo3WPeSKpevGCuHy1sPUBw?e=u84sra" TargetMode="External"/><Relationship Id="rId29" Type="http://schemas.openxmlformats.org/officeDocument/2006/relationships/hyperlink" Target="https://secretariadistritald-my.sharepoint.com/:f:/g/personal/kforero_sdmujer_gov_co/EnWBuEvRSwNOhqamJ-y0QMwBICtRxtCjpUhpz3uyYFEU1A?e=CszchK" TargetMode="External"/><Relationship Id="rId1" Type="http://schemas.openxmlformats.org/officeDocument/2006/relationships/hyperlink" Target="https://secretariadistritald-my.sharepoint.com/:f:/g/personal/kforero_sdmujer_gov_co/EnTuEg0Ug3pFl1WzrEPa2J0Bk2YmT4mHhUAllNBXv2ROUQ?e=fFKszV" TargetMode="External"/><Relationship Id="rId6" Type="http://schemas.openxmlformats.org/officeDocument/2006/relationships/hyperlink" Target="https://secretariadistritald-my.sharepoint.com/:f:/g/personal/kforero_sdmujer_gov_co/EnTuEg0Ug3pFl1WzrEPa2J0Bk2YmT4mHhUAllNBXv2ROUQ?e=fFKszV" TargetMode="External"/><Relationship Id="rId11" Type="http://schemas.openxmlformats.org/officeDocument/2006/relationships/hyperlink" Target="https://secretariadistritald-my.sharepoint.com/:f:/g/personal/kforero_sdmujer_gov_co/Epsd821vrOpBhA4-yV1va8gBX_JmiB11OCk6CgZ-UN41bQ?e=05XHSN" TargetMode="External"/><Relationship Id="rId24" Type="http://schemas.openxmlformats.org/officeDocument/2006/relationships/hyperlink" Target="https://secretariadistritald-my.sharepoint.com/:f:/g/personal/kforero_sdmujer_gov_co/EokKVjH_DuNOsSUYg9GGhwwBxKxjKoTHZB2lR84R6l8vww?e=DPf7RL" TargetMode="External"/><Relationship Id="rId32" Type="http://schemas.openxmlformats.org/officeDocument/2006/relationships/hyperlink" Target="https://secretariadistritald-my.sharepoint.com/:f:/g/personal/kforero_sdmujer_gov_co/En47pXsdZS9Oq-dh2wC12akBClwVK0bxq1I69l3HOtrd1w?e=fgVqr6" TargetMode="External"/><Relationship Id="rId37" Type="http://schemas.openxmlformats.org/officeDocument/2006/relationships/hyperlink" Target="https://secretariadistritald-my.sharepoint.com/:f:/g/personal/kforero_sdmujer_gov_co/EifO98kh63ZEjH2EMGoR9tABewu8afD24HTxbMhqe_UM8w?e=2SmKCj" TargetMode="External"/><Relationship Id="rId40" Type="http://schemas.openxmlformats.org/officeDocument/2006/relationships/hyperlink" Target="https://secretariadistritald-my.sharepoint.com/:f:/g/personal/kforero_sdmujer_gov_co/IgCJClYx_w7jTrElGIPRhocMAcSsYyqEx2QdpUfOEepfL8M?e=1WbNwB" TargetMode="External"/><Relationship Id="rId45" Type="http://schemas.openxmlformats.org/officeDocument/2006/relationships/hyperlink" Target="https://secretariadistritald-my.sharepoint.com/:f:/g/personal/kforero_sdmujer_gov_co/IgCnWw0xC-VmQJNfiaPC4PKaAaHz67gngSGpp_b5Yz3QWkg?e=eGroTE" TargetMode="External"/><Relationship Id="rId5" Type="http://schemas.openxmlformats.org/officeDocument/2006/relationships/hyperlink" Target="https://secretariadistritald-my.sharepoint.com/:f:/g/personal/kforero_sdmujer_gov_co/EnTuEg0Ug3pFl1WzrEPa2J0Bk2YmT4mHhUAllNBXv2ROUQ?e=fFKszV" TargetMode="External"/><Relationship Id="rId15" Type="http://schemas.openxmlformats.org/officeDocument/2006/relationships/hyperlink" Target="https://secretariadistritald-my.sharepoint.com/:f:/g/personal/kforero_sdmujer_gov_co/Ej1hA_8PSS9HpF7rr5CGNOEB3GvKZoDi_h9RC0rPT3lV4w?e=h2Xu5l" TargetMode="External"/><Relationship Id="rId23" Type="http://schemas.openxmlformats.org/officeDocument/2006/relationships/hyperlink" Target="https://secretariadistritald-my.sharepoint.com/:f:/g/personal/kforero_sdmujer_gov_co/Elt9-3efoF1AsSM9_WTw-O4BNo3WPeSKpevGCuHy1sPUBw?e=LJ3cQO" TargetMode="External"/><Relationship Id="rId28" Type="http://schemas.openxmlformats.org/officeDocument/2006/relationships/hyperlink" Target="https://secretariadistritald-my.sharepoint.com/:f:/g/personal/kforero_sdmujer_gov_co/EokKVjH_DuNOsSUYg9GGhwwBxKxjKoTHZB2lR84R6l8vww?e=MNA9QT" TargetMode="External"/><Relationship Id="rId36" Type="http://schemas.openxmlformats.org/officeDocument/2006/relationships/hyperlink" Target="https://secretariadistritald-my.sharepoint.com/:f:/g/personal/kforero_sdmujer_gov_co/Egy-5_c25IdJhFf3Bynqrv8B5vwCR0puNrnZN6dvq7lb9g?e=Nu9eNs" TargetMode="External"/><Relationship Id="rId10" Type="http://schemas.openxmlformats.org/officeDocument/2006/relationships/hyperlink" Target="https://secretariadistritald-my.sharepoint.com/:f:/g/personal/kforero_sdmujer_gov_co/EqXWgInmmspMsT5MFRfV9WYBfQM62VxxnHrTdG7m3PmKnQ?e=FlRuNv" TargetMode="External"/><Relationship Id="rId19" Type="http://schemas.openxmlformats.org/officeDocument/2006/relationships/hyperlink" Target="https://secretariadistritald-my.sharepoint.com/:f:/g/personal/kforero_sdmujer_gov_co/Ehgnz0OLSphLkhb-XH_cS28BnP103oddoSyfj1SKij7rWw?e=DM1SEw" TargetMode="External"/><Relationship Id="rId31" Type="http://schemas.openxmlformats.org/officeDocument/2006/relationships/hyperlink" Target="https://secretariadistritald-my.sharepoint.com/:f:/g/personal/kforero_sdmujer_gov_co/Ej1hA_8PSS9HpF7rr5CGNOEB3GvKZoDi_h9RC0rPT3lV4w?e=bnUN4u" TargetMode="External"/><Relationship Id="rId44" Type="http://schemas.openxmlformats.org/officeDocument/2006/relationships/hyperlink" Target="https://secretariadistritald-my.sharepoint.com/:f:/g/personal/kforero_sdmujer_gov_co/IgCJClYx_w7jTrElGIPRhocMAcSsYyqEx2QdpUfOEepfL8M?e=c7le5Z" TargetMode="External"/><Relationship Id="rId4" Type="http://schemas.openxmlformats.org/officeDocument/2006/relationships/hyperlink" Target="https://secretariadistritald-my.sharepoint.com/:f:/g/personal/kforero_sdmujer_gov_co/EnTuEg0Ug3pFl1WzrEPa2J0Bk2YmT4mHhUAllNBXv2ROUQ?e=fFKszV" TargetMode="External"/><Relationship Id="rId9" Type="http://schemas.openxmlformats.org/officeDocument/2006/relationships/hyperlink" Target="https://secretariadistritald-my.sharepoint.com/:f:/g/personal/kforero_sdmujer_gov_co/EokKVjH_DuNOsSUYg9GGhwwBxKxjKoTHZB2lR84R6l8vww?e=5WDGbI" TargetMode="External"/><Relationship Id="rId14" Type="http://schemas.openxmlformats.org/officeDocument/2006/relationships/hyperlink" Target="https://secretariadistritald-my.sharepoint.com/:f:/g/personal/kforero_sdmujer_gov_co/Elt9-3efoF1AsSM9_WTw-O4BNo3WPeSKpevGCuHy1sPUBw?e=08uVjs" TargetMode="External"/><Relationship Id="rId22" Type="http://schemas.openxmlformats.org/officeDocument/2006/relationships/hyperlink" Target="https://secretariadistritald-my.sharepoint.com/:f:/g/personal/kforero_sdmujer_gov_co/Eimya5qWDwtMpPOPbm6xT6YB2_ccskFIpXid-ynHa_3zxw?e=esLbti" TargetMode="External"/><Relationship Id="rId27" Type="http://schemas.openxmlformats.org/officeDocument/2006/relationships/hyperlink" Target="https://secretariadistritald-my.sharepoint.com/:f:/g/personal/kforero_sdmujer_gov_co/Elt9-3efoF1AsSM9_WTw-O4BNo3WPeSKpevGCuHy1sPUBw?e=MWaTwv" TargetMode="External"/><Relationship Id="rId30" Type="http://schemas.openxmlformats.org/officeDocument/2006/relationships/hyperlink" Target="https://secretariadistritald-my.sharepoint.com/:f:/g/personal/kforero_sdmujer_gov_co/Elt9-3efoF1AsSM9_WTw-O4BNo3WPeSKpevGCuHy1sPUBw?e=G0HpO9" TargetMode="External"/><Relationship Id="rId35" Type="http://schemas.openxmlformats.org/officeDocument/2006/relationships/hyperlink" Target="https://secretariadistritald-my.sharepoint.com/:f:/g/personal/kforero_sdmujer_gov_co/Elt9-3efoF1AsSM9_WTw-O4BNo3WPeSKpevGCuHy1sPUBw?e=FeLm9G" TargetMode="External"/><Relationship Id="rId43" Type="http://schemas.openxmlformats.org/officeDocument/2006/relationships/hyperlink" Target="https://secretariadistritald-my.sharepoint.com/:f:/g/personal/kforero_sdmujer_gov_co/Elt9-3efoF1AsSM9_WTw-O4BNo3WPeSKpevGCuHy1sPUBw?e=cc7Cat" TargetMode="External"/><Relationship Id="rId48" Type="http://schemas.openxmlformats.org/officeDocument/2006/relationships/drawing" Target="../drawings/drawing3.xml"/><Relationship Id="rId8" Type="http://schemas.openxmlformats.org/officeDocument/2006/relationships/hyperlink" Target="https://secretariadistritald-my.sharepoint.com/:f:/g/personal/kforero_sdmujer_gov_co/Eo5d0eURIO5Blp6q3Sk94FMBJhVkXkLAhkVX7ATqNyDZaA?e=6nb5PI" TargetMode="External"/><Relationship Id="rId3" Type="http://schemas.openxmlformats.org/officeDocument/2006/relationships/hyperlink" Target="https://secretariadistritald-my.sharepoint.com/:f:/g/personal/kforero_sdmujer_gov_co/EnTuEg0Ug3pFl1WzrEPa2J0Bk2YmT4mHhUAllNBXv2ROUQ?e=fFKszV" TargetMode="External"/><Relationship Id="rId12" Type="http://schemas.openxmlformats.org/officeDocument/2006/relationships/hyperlink" Target="https://secretariadistritald-my.sharepoint.com/:f:/g/personal/kforero_sdmujer_gov_co/EqdbDTEL5WZAk1-Jo8Lg8poBofPruCeBIamn9vljPdBaSA?e=8nGQY0" TargetMode="External"/><Relationship Id="rId17" Type="http://schemas.openxmlformats.org/officeDocument/2006/relationships/hyperlink" Target="https://secretariadistritald-my.sharepoint.com/:f:/g/personal/kforero_sdmujer_gov_co/EoYx9_DFlDtCpVuHJRVDk3IBr3sX6RaiDEuOSNHMdyPwlg?e=K3v5kf" TargetMode="External"/><Relationship Id="rId25" Type="http://schemas.openxmlformats.org/officeDocument/2006/relationships/hyperlink" Target="https://secretariadistritald-my.sharepoint.com/:f:/g/personal/kforero_sdmujer_gov_co/EgdiUm48IgpKjO2_8n5z7mkBeF_CGjLPns9CIyccw6p9Sw?e=xbPrMZ" TargetMode="External"/><Relationship Id="rId33" Type="http://schemas.openxmlformats.org/officeDocument/2006/relationships/hyperlink" Target="https://secretariadistritald-my.sharepoint.com/:f:/g/personal/kforero_sdmujer_gov_co/EpDxB1GKL_lCvYNX8125zMwBSLKJZNXMGHgDl0zVxsOTMA?e=4AVxoh" TargetMode="External"/><Relationship Id="rId38" Type="http://schemas.openxmlformats.org/officeDocument/2006/relationships/hyperlink" Target="https://secretariadistritald-my.sharepoint.com/:f:/g/personal/kforero_sdmujer_gov_co/EjIqfdmc8zZGhOvO1u1ZmHwBFdOniYjcc_B84AlMbxGTHQ?e=4jeFNd" TargetMode="External"/><Relationship Id="rId46" Type="http://schemas.openxmlformats.org/officeDocument/2006/relationships/hyperlink" Target="https://secretariadistritald-my.sharepoint.com/:f:/g/personal/kforero_sdmujer_gov_co/IgBbOGZXq-XxTL6kWV9bv_XuAdKWw-ID9p9AGJyRywNrSwA?e=8sh9LQ" TargetMode="External"/><Relationship Id="rId20" Type="http://schemas.openxmlformats.org/officeDocument/2006/relationships/hyperlink" Target="https://secretariadistritald-my.sharepoint.com/:f:/g/personal/kforero_sdmujer_gov_co/EgYBYOnocIpFuVvy58w1smIBoE7wZtmIaBiAYOGW4CPtMg?e=1HPXOb" TargetMode="External"/><Relationship Id="rId41" Type="http://schemas.openxmlformats.org/officeDocument/2006/relationships/hyperlink" Target="https://secretariadistritald-my.sharepoint.com/:f:/g/personal/kforero_sdmujer_gov_co/IgCnWw0xC-VmQJNfiaPC4PKaAaHz67gngSGpp_b5Yz3QWkg?e=eZ62O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ucfiycPFJVCmHesIWPxbo0BcrwA_lflkixan8I1RLBMbw?e=F2xqoZ" TargetMode="External"/><Relationship Id="rId13" Type="http://schemas.openxmlformats.org/officeDocument/2006/relationships/hyperlink" Target="https://secretariadistritald-my.sharepoint.com/:f:/g/personal/kforero_sdmujer_gov_co/EvTcAtfdlBxMsX79bk0qHFYB52qnec65m5KrkYw6e1EbDQ?e=H4yeky" TargetMode="External"/><Relationship Id="rId18" Type="http://schemas.openxmlformats.org/officeDocument/2006/relationships/hyperlink" Target="https://secretariadistritald-my.sharepoint.com/:f:/g/personal/kforero_sdmujer_gov_co/Egfdn3R_FKNJhZmMDfsK_jUBOeGSim9gBdu9OsVapxYlPg?e=dw1E9R" TargetMode="External"/><Relationship Id="rId3" Type="http://schemas.openxmlformats.org/officeDocument/2006/relationships/hyperlink" Target="https://secretariadistritald-my.sharepoint.com/:f:/g/personal/kforero_sdmujer_gov_co/Eu8MU_5Qi_pGrDFbxqh3K2gBHZ6T7NpRSQWN8dGOFWjtNQ?e=PUYS4K" TargetMode="External"/><Relationship Id="rId21" Type="http://schemas.openxmlformats.org/officeDocument/2006/relationships/hyperlink" Target="https://secretariadistritald-my.sharepoint.com/:f:/g/personal/kforero_sdmujer_gov_co/IgANu0yTiHQPRZLRGhV275uGAQj2GC8tGvkgf1-fBlK2YOQ?e=Dk6YEF" TargetMode="External"/><Relationship Id="rId7" Type="http://schemas.openxmlformats.org/officeDocument/2006/relationships/hyperlink" Target="https://secretariadistritald-my.sharepoint.com/:f:/g/personal/kforero_sdmujer_gov_co/ErjRfjtyZD9It_WxcMsT9mEB4s18ssvAtzQcH7cfSvQYZg?e=jagxRC" TargetMode="External"/><Relationship Id="rId12" Type="http://schemas.openxmlformats.org/officeDocument/2006/relationships/hyperlink" Target="https://secretariadistritald-my.sharepoint.com/:f:/g/personal/kforero_sdmujer_gov_co/EvfsxKth4U5MhoJF9Kq3tO4BdFuJ-QYjeNvUI77B-lekig?e=qQZocj" TargetMode="External"/><Relationship Id="rId17" Type="http://schemas.openxmlformats.org/officeDocument/2006/relationships/hyperlink" Target="https://secretariadistritald-my.sharepoint.com/:f:/g/personal/kforero_sdmujer_gov_co/EnI_VU-brtBCkBeknlR5nhABi-frof8fGhsO2TQj0a94Mg?e=fFsvzL" TargetMode="External"/><Relationship Id="rId25" Type="http://schemas.openxmlformats.org/officeDocument/2006/relationships/comments" Target="../comments3.xml"/><Relationship Id="rId2" Type="http://schemas.openxmlformats.org/officeDocument/2006/relationships/hyperlink" Target="https://secretariadistritald-my.sharepoint.com/:f:/g/personal/kforero_sdmujer_gov_co/Eu8MU_5Qi_pGrDFbxqh3K2gBHZ6T7NpRSQWN8dGOFWjtNQ?e=PUYS4K" TargetMode="External"/><Relationship Id="rId16" Type="http://schemas.openxmlformats.org/officeDocument/2006/relationships/hyperlink" Target="https://secretariadistritald-my.sharepoint.com/:f:/g/personal/kforero_sdmujer_gov_co/Egfdn3R_FKNJhZmMDfsK_jUBOeGSim9gBdu9OsVapxYlPg?e=dw1E9R" TargetMode="External"/><Relationship Id="rId20" Type="http://schemas.openxmlformats.org/officeDocument/2006/relationships/hyperlink" Target="https://secretariadistritald-my.sharepoint.com/:f:/g/personal/kforero_sdmujer_gov_co/Egfdn3R_FKNJhZmMDfsK_jUBOeGSim9gBdu9OsVapxYlPg?e=dw1E9R" TargetMode="External"/><Relationship Id="rId1" Type="http://schemas.openxmlformats.org/officeDocument/2006/relationships/hyperlink" Target="https://secretariadistritald-my.sharepoint.com/:f:/g/personal/kforero_sdmujer_gov_co/Eu8MU_5Qi_pGrDFbxqh3K2gBHZ6T7NpRSQWN8dGOFWjtNQ?e=PUYS4K" TargetMode="External"/><Relationship Id="rId6" Type="http://schemas.openxmlformats.org/officeDocument/2006/relationships/hyperlink" Target="https://secretariadistritald-my.sharepoint.com/:f:/g/personal/kforero_sdmujer_gov_co/Egfdn3R_FKNJhZmMDfsK_jUBOeGSim9gBdu9OsVapxYlPg?e=WekgQ5" TargetMode="External"/><Relationship Id="rId11" Type="http://schemas.openxmlformats.org/officeDocument/2006/relationships/hyperlink" Target="https://secretariadistritald-my.sharepoint.com/:f:/g/personal/kforero_sdmujer_gov_co/Egfdn3R_FKNJhZmMDfsK_jUBOeGSim9gBdu9OsVapxYlPg?e=easFo6" TargetMode="External"/><Relationship Id="rId24" Type="http://schemas.openxmlformats.org/officeDocument/2006/relationships/vmlDrawing" Target="../drawings/vmlDrawing3.vml"/><Relationship Id="rId5" Type="http://schemas.openxmlformats.org/officeDocument/2006/relationships/hyperlink" Target="https://secretariadistritald-my.sharepoint.com/:f:/g/personal/kforero_sdmujer_gov_co/EtSsQdPGH6tPvoXHqS91s-8BjIJUZs-fWGKZ5hL8mzuHOA?e=27dwuD" TargetMode="External"/><Relationship Id="rId15" Type="http://schemas.openxmlformats.org/officeDocument/2006/relationships/hyperlink" Target="https://secretariadistritald-my.sharepoint.com/:f:/g/personal/kforero_sdmujer_gov_co/EkpTPWeoQVZIhJTs46S1iBsB4TVioAV8LAspkRZiiZWfYg?e=CYcEQF" TargetMode="External"/><Relationship Id="rId23" Type="http://schemas.openxmlformats.org/officeDocument/2006/relationships/drawing" Target="../drawings/drawing4.xml"/><Relationship Id="rId10" Type="http://schemas.openxmlformats.org/officeDocument/2006/relationships/hyperlink" Target="https://secretariadistritald-my.sharepoint.com/:f:/g/personal/kforero_sdmujer_gov_co/EkpTPWeoQVZIhJTs46S1iBsB4TVioAV8LAspkRZiiZWfYg?e=bfOw01" TargetMode="External"/><Relationship Id="rId19" Type="http://schemas.openxmlformats.org/officeDocument/2006/relationships/hyperlink" Target="https://secretariadistritald-my.sharepoint.com/:f:/g/personal/kforero_sdmujer_gov_co/EnI_VU-brtBCkBeknlR5nhABi-frof8fGhsO2TQj0a94Mg?e=fFsvzL" TargetMode="External"/><Relationship Id="rId4" Type="http://schemas.openxmlformats.org/officeDocument/2006/relationships/hyperlink" Target="https://secretariadistritald-my.sharepoint.com/:f:/g/personal/kforero_sdmujer_gov_co/EkJJH2JvQa9MniA3SOzacqsBs0qx7xadOpJuL3D7Yt04jw?e=2JOKW4" TargetMode="External"/><Relationship Id="rId9" Type="http://schemas.openxmlformats.org/officeDocument/2006/relationships/hyperlink" Target="https://secretariadistritald-my.sharepoint.com/:f:/g/personal/kforero_sdmujer_gov_co/EkpTPWeoQVZIhJTs46S1iBsB4TVioAV8LAspkRZiiZWfYg?e=HqXOGk" TargetMode="External"/><Relationship Id="rId14" Type="http://schemas.openxmlformats.org/officeDocument/2006/relationships/hyperlink" Target="https://secretariadistritald-my.sharepoint.com/:f:/g/personal/kforero_sdmujer_gov_co/Egfdn3R_FKNJhZmMDfsK_jUBOeGSim9gBdu9OsVapxYlPg?e=Io6Tc9" TargetMode="External"/><Relationship Id="rId22"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okKVjH_DuNOsSUYg9GGhwwBxKxjKoTHZB2lR84R6l8vww?e=2qRxMZ" TargetMode="External"/><Relationship Id="rId13" Type="http://schemas.openxmlformats.org/officeDocument/2006/relationships/drawing" Target="../drawings/drawing5.xml"/><Relationship Id="rId3" Type="http://schemas.openxmlformats.org/officeDocument/2006/relationships/hyperlink" Target="https://secretariadistritald-my.sharepoint.com/:f:/g/personal/kforero_sdmujer_gov_co/EnTuEg0Ug3pFl1WzrEPa2J0Bk2YmT4mHhUAllNBXv2ROUQ?e=QYGpRm" TargetMode="External"/><Relationship Id="rId7" Type="http://schemas.openxmlformats.org/officeDocument/2006/relationships/hyperlink" Target="https://secretariadistritald-my.sharepoint.com/:f:/g/personal/kforero_sdmujer_gov_co/Elt9-3efoF1AsSM9_WTw-O4BNo3WPeSKpevGCuHy1sPUBw?e=8gY2vr" TargetMode="External"/><Relationship Id="rId12" Type="http://schemas.openxmlformats.org/officeDocument/2006/relationships/printerSettings" Target="../printerSettings/printerSettings3.bin"/><Relationship Id="rId2" Type="http://schemas.openxmlformats.org/officeDocument/2006/relationships/hyperlink" Target="https://secretariadistritald-my.sharepoint.com/:f:/g/personal/kforero_sdmujer_gov_co/EnTuEg0Ug3pFl1WzrEPa2J0Bk2YmT4mHhUAllNBXv2ROUQ?e=VSWMKs"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nTuEg0Ug3pFl1WzrEPa2J0Bk2YmT4mHhUAllNBXv2ROUQ?e=Nd5eCP" TargetMode="External"/><Relationship Id="rId11" Type="http://schemas.openxmlformats.org/officeDocument/2006/relationships/hyperlink" Target="https://secretariadistritald-my.sharepoint.com/:f:/g/personal/kforero_sdmujer_gov_co/EokKVjH_DuNOsSUYg9GGhwwBxKxjKoTHZB2lR84R6l8vww?e=2qRxMZ" TargetMode="External"/><Relationship Id="rId5" Type="http://schemas.openxmlformats.org/officeDocument/2006/relationships/hyperlink" Target="https://secretariadistritald-my.sharepoint.com/:f:/g/personal/kforero_sdmujer_gov_co/EnTuEg0Ug3pFl1WzrEPa2J0Bk2YmT4mHhUAllNBXv2ROUQ?e=vdOLm5" TargetMode="External"/><Relationship Id="rId15" Type="http://schemas.openxmlformats.org/officeDocument/2006/relationships/comments" Target="../comments4.xml"/><Relationship Id="rId10" Type="http://schemas.openxmlformats.org/officeDocument/2006/relationships/hyperlink" Target="https://secretariadistritald-my.sharepoint.com/:f:/g/personal/kforero_sdmujer_gov_co/EokKVjH_DuNOsSUYg9GGhwwBxKxjKoTHZB2lR84R6l8vww?e=2qRxMZ" TargetMode="External"/><Relationship Id="rId4" Type="http://schemas.openxmlformats.org/officeDocument/2006/relationships/hyperlink" Target="https://secretariadistritald-my.sharepoint.com/:f:/g/personal/kforero_sdmujer_gov_co/EnTuEg0Ug3pFl1WzrEPa2J0Bk2YmT4mHhUAllNBXv2ROUQ?e=vdOLm5" TargetMode="External"/><Relationship Id="rId9" Type="http://schemas.openxmlformats.org/officeDocument/2006/relationships/hyperlink" Target="https://secretariadistritald-my.sharepoint.com/:f:/g/personal/kforero_sdmujer_gov_co/EokKVjH_DuNOsSUYg9GGhwwBxKxjKoTHZB2lR84R6l8vww?e=2qRxMZ" TargetMode="External"/><Relationship Id="rId1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qyiSC-OnMJOlHRgZ4rX_doB5Mq_R3yBqS3NrqI1L88UAw?e=DQC4ye" TargetMode="External"/><Relationship Id="rId13" Type="http://schemas.openxmlformats.org/officeDocument/2006/relationships/vmlDrawing" Target="../drawings/vmlDrawing5.vml"/><Relationship Id="rId3" Type="http://schemas.openxmlformats.org/officeDocument/2006/relationships/hyperlink" Target="https://secretariadistritald-my.sharepoint.com/:f:/g/personal/kforero_sdmujer_gov_co/Es5ByeyytqVFqv5bdobYcEMBTPIAKiJXl_hMIqvKrnVFZQ?e=sZZlvL" TargetMode="External"/><Relationship Id="rId7" Type="http://schemas.openxmlformats.org/officeDocument/2006/relationships/hyperlink" Target="https://secretariadistritald-my.sharepoint.com/:f:/g/personal/kforero_sdmujer_gov_co/EqyiSC-OnMJOlHRgZ4rX_doB5Mq_R3yBqS3NrqI1L88UAw?e=gDhjfr" TargetMode="External"/><Relationship Id="rId12" Type="http://schemas.openxmlformats.org/officeDocument/2006/relationships/hyperlink" Target="https://secretariadistritald-my.sharepoint.com/:f:/g/personal/kforero_sdmujer_gov_co/EqyiSC-OnMJOlHRgZ4rX_doB5Mq_R3yBqS3NrqI1L88UAw?e=jRXF5M" TargetMode="External"/><Relationship Id="rId2" Type="http://schemas.openxmlformats.org/officeDocument/2006/relationships/hyperlink" Target="https://secretariadistritald-my.sharepoint.com/:f:/g/personal/kforero_sdmujer_gov_co/EttKawPFTW5IuAvQqzmEXGUB1Jvqyond9OxpZcI-TVU5_Q?e=x1e4JC"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qyiSC-OnMJOlHRgZ4rX_doB5Mq_R3yBqS3NrqI1L88UAw?e=ea6oya" TargetMode="External"/><Relationship Id="rId11" Type="http://schemas.openxmlformats.org/officeDocument/2006/relationships/hyperlink" Target="https://secretariadistritald-my.sharepoint.com/:f:/g/personal/kforero_sdmujer_gov_co/EqyiSC-OnMJOlHRgZ4rX_doB5Mq_R3yBqS3NrqI1L88UAw?e=jRXF5M" TargetMode="External"/><Relationship Id="rId5" Type="http://schemas.openxmlformats.org/officeDocument/2006/relationships/hyperlink" Target="https://secretariadistritald-my.sharepoint.com/:f:/g/personal/kforero_sdmujer_gov_co/EqyiSC-OnMJOlHRgZ4rX_doB5Mq_R3yBqS3NrqI1L88UAw?e=ea6oya" TargetMode="External"/><Relationship Id="rId10" Type="http://schemas.openxmlformats.org/officeDocument/2006/relationships/hyperlink" Target="https://secretariadistritald-my.sharepoint.com/:f:/g/personal/kforero_sdmujer_gov_co/EqyiSC-OnMJOlHRgZ4rX_doB5Mq_R3yBqS3NrqI1L88UAw?e=jRXF5M" TargetMode="External"/><Relationship Id="rId4" Type="http://schemas.openxmlformats.org/officeDocument/2006/relationships/hyperlink" Target="https://secretariadistritald-my.sharepoint.com/:f:/g/personal/kforero_sdmujer_gov_co/Es5ByeyytqVFqv5bdobYcEMBTPIAKiJXl_hMIqvKrnVFZQ?e=y67jdK" TargetMode="External"/><Relationship Id="rId9" Type="http://schemas.openxmlformats.org/officeDocument/2006/relationships/hyperlink" Target="https://secretariadistritald-my.sharepoint.com/:f:/g/personal/kforero_sdmujer_gov_co/EqyiSC-OnMJOlHRgZ4rX_doB5Mq_R3yBqS3NrqI1L88UAw?e=jRXF5M" TargetMode="External"/><Relationship Id="rId1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P126"/>
  <sheetViews>
    <sheetView showGridLines="0" topLeftCell="A7" zoomScale="150" zoomScaleNormal="70" workbookViewId="0">
      <selection activeCell="B24" sqref="B24"/>
    </sheetView>
  </sheetViews>
  <sheetFormatPr defaultColWidth="47" defaultRowHeight="14.1"/>
  <cols>
    <col min="1" max="16384" width="47" style="1"/>
  </cols>
  <sheetData>
    <row r="1" spans="1:15" s="79" customFormat="1" ht="22.35" customHeight="1" thickBot="1">
      <c r="A1" s="481"/>
      <c r="B1" s="459" t="s">
        <v>0</v>
      </c>
      <c r="C1" s="460"/>
      <c r="D1" s="460"/>
      <c r="E1" s="460"/>
      <c r="F1" s="460"/>
      <c r="G1" s="460"/>
      <c r="H1" s="460"/>
      <c r="I1" s="460"/>
      <c r="J1" s="460"/>
      <c r="K1" s="460"/>
      <c r="L1" s="461"/>
      <c r="M1" s="456" t="s">
        <v>1</v>
      </c>
      <c r="N1" s="457"/>
      <c r="O1" s="458"/>
    </row>
    <row r="2" spans="1:15" s="79" customFormat="1" ht="18" customHeight="1" thickBot="1">
      <c r="A2" s="482"/>
      <c r="B2" s="462" t="s">
        <v>2</v>
      </c>
      <c r="C2" s="463"/>
      <c r="D2" s="463"/>
      <c r="E2" s="463"/>
      <c r="F2" s="463"/>
      <c r="G2" s="463"/>
      <c r="H2" s="463"/>
      <c r="I2" s="463"/>
      <c r="J2" s="463"/>
      <c r="K2" s="463"/>
      <c r="L2" s="464"/>
      <c r="M2" s="456" t="s">
        <v>3</v>
      </c>
      <c r="N2" s="457"/>
      <c r="O2" s="458"/>
    </row>
    <row r="3" spans="1:15" s="79" customFormat="1" ht="20.100000000000001" customHeight="1" thickBot="1">
      <c r="A3" s="482"/>
      <c r="B3" s="462" t="s">
        <v>4</v>
      </c>
      <c r="C3" s="463"/>
      <c r="D3" s="463"/>
      <c r="E3" s="463"/>
      <c r="F3" s="463"/>
      <c r="G3" s="463"/>
      <c r="H3" s="463"/>
      <c r="I3" s="463"/>
      <c r="J3" s="463"/>
      <c r="K3" s="463"/>
      <c r="L3" s="464"/>
      <c r="M3" s="456" t="s">
        <v>5</v>
      </c>
      <c r="N3" s="457"/>
      <c r="O3" s="458"/>
    </row>
    <row r="4" spans="1:15" s="79" customFormat="1" ht="21.75" customHeight="1" thickBot="1">
      <c r="A4" s="483"/>
      <c r="B4" s="465" t="s">
        <v>6</v>
      </c>
      <c r="C4" s="466"/>
      <c r="D4" s="466"/>
      <c r="E4" s="466"/>
      <c r="F4" s="466"/>
      <c r="G4" s="466"/>
      <c r="H4" s="466"/>
      <c r="I4" s="466"/>
      <c r="J4" s="466"/>
      <c r="K4" s="466"/>
      <c r="L4" s="467"/>
      <c r="M4" s="456" t="s">
        <v>7</v>
      </c>
      <c r="N4" s="457"/>
      <c r="O4" s="458"/>
    </row>
    <row r="5" spans="1:15" s="79" customFormat="1" ht="16.350000000000001" customHeight="1" thickBot="1">
      <c r="A5" s="80"/>
      <c r="B5" s="81"/>
      <c r="C5" s="81"/>
      <c r="D5" s="81"/>
      <c r="E5" s="81"/>
      <c r="F5" s="81"/>
      <c r="G5" s="81"/>
      <c r="H5" s="81"/>
      <c r="I5" s="81"/>
      <c r="J5" s="81"/>
      <c r="K5" s="81"/>
      <c r="L5" s="81"/>
      <c r="M5" s="82"/>
      <c r="N5" s="82"/>
      <c r="O5" s="82"/>
    </row>
    <row r="6" spans="1:15" ht="40.35" customHeight="1" thickBot="1">
      <c r="A6" s="50" t="s">
        <v>8</v>
      </c>
      <c r="B6" s="493" t="s">
        <v>9</v>
      </c>
      <c r="C6" s="494"/>
      <c r="D6" s="494"/>
      <c r="E6" s="494"/>
      <c r="F6" s="494"/>
      <c r="G6" s="494"/>
      <c r="H6" s="494"/>
      <c r="I6" s="494"/>
      <c r="J6" s="494"/>
      <c r="K6" s="495"/>
      <c r="L6" s="157" t="s">
        <v>10</v>
      </c>
      <c r="M6" s="496"/>
      <c r="N6" s="497"/>
      <c r="O6" s="498"/>
    </row>
    <row r="7" spans="1:15" s="79" customFormat="1" ht="18" customHeight="1" thickBot="1">
      <c r="A7" s="80"/>
      <c r="B7" s="81"/>
      <c r="C7" s="81"/>
      <c r="D7" s="81"/>
      <c r="E7" s="81"/>
      <c r="F7" s="81"/>
      <c r="G7" s="81"/>
      <c r="H7" s="81"/>
      <c r="I7" s="81"/>
      <c r="J7" s="81"/>
      <c r="K7" s="81"/>
      <c r="L7" s="81"/>
      <c r="M7" s="82"/>
      <c r="N7" s="82"/>
      <c r="O7" s="82"/>
    </row>
    <row r="8" spans="1:15" s="79" customFormat="1" ht="21.75" customHeight="1" thickBot="1">
      <c r="A8" s="492" t="s">
        <v>11</v>
      </c>
      <c r="B8" s="157" t="s">
        <v>12</v>
      </c>
      <c r="C8" s="215">
        <v>45688</v>
      </c>
      <c r="D8" s="157" t="s">
        <v>13</v>
      </c>
      <c r="E8" s="215">
        <v>45716</v>
      </c>
      <c r="F8" s="157" t="s">
        <v>14</v>
      </c>
      <c r="G8" s="215">
        <v>45747</v>
      </c>
      <c r="H8" s="157" t="s">
        <v>15</v>
      </c>
      <c r="I8" s="217">
        <v>45777</v>
      </c>
      <c r="J8" s="470" t="s">
        <v>16</v>
      </c>
      <c r="K8" s="484"/>
      <c r="L8" s="156" t="s">
        <v>17</v>
      </c>
      <c r="M8" s="501"/>
      <c r="N8" s="501"/>
      <c r="O8" s="501"/>
    </row>
    <row r="9" spans="1:15" s="79" customFormat="1" ht="21.75" customHeight="1" thickBot="1">
      <c r="A9" s="492"/>
      <c r="B9" s="158" t="s">
        <v>18</v>
      </c>
      <c r="C9" s="322">
        <v>45808</v>
      </c>
      <c r="D9" s="157" t="s">
        <v>19</v>
      </c>
      <c r="E9" s="333">
        <v>45838</v>
      </c>
      <c r="F9" s="157" t="s">
        <v>20</v>
      </c>
      <c r="G9" s="333">
        <v>45869</v>
      </c>
      <c r="H9" s="157" t="s">
        <v>21</v>
      </c>
      <c r="I9" s="217">
        <v>45900</v>
      </c>
      <c r="J9" s="470"/>
      <c r="K9" s="484"/>
      <c r="L9" s="156" t="s">
        <v>22</v>
      </c>
      <c r="M9" s="502" t="s">
        <v>23</v>
      </c>
      <c r="N9" s="502"/>
      <c r="O9" s="502"/>
    </row>
    <row r="10" spans="1:15" s="79" customFormat="1" ht="21.75" customHeight="1" thickBot="1">
      <c r="A10" s="492"/>
      <c r="B10" s="157" t="s">
        <v>24</v>
      </c>
      <c r="C10" s="354">
        <v>45930</v>
      </c>
      <c r="D10" s="157" t="s">
        <v>25</v>
      </c>
      <c r="E10" s="333">
        <v>45961</v>
      </c>
      <c r="F10" s="157" t="s">
        <v>26</v>
      </c>
      <c r="G10" s="333">
        <v>45991</v>
      </c>
      <c r="H10" s="157" t="s">
        <v>27</v>
      </c>
      <c r="I10" s="217">
        <v>46022</v>
      </c>
      <c r="J10" s="470"/>
      <c r="K10" s="484"/>
      <c r="L10" s="156" t="s">
        <v>28</v>
      </c>
      <c r="M10" s="502" t="s">
        <v>23</v>
      </c>
      <c r="N10" s="502"/>
      <c r="O10" s="502"/>
    </row>
    <row r="11" spans="1:15" ht="15" customHeight="1" thickBot="1">
      <c r="A11" s="6"/>
      <c r="B11" s="7"/>
      <c r="C11" s="7"/>
      <c r="D11" s="9"/>
      <c r="E11" s="8"/>
      <c r="F11" s="8"/>
      <c r="G11" s="208"/>
      <c r="H11" s="208"/>
      <c r="I11" s="10"/>
      <c r="J11" s="10"/>
      <c r="K11" s="7"/>
      <c r="L11" s="7"/>
      <c r="M11" s="7"/>
      <c r="N11" s="7"/>
      <c r="O11" s="7"/>
    </row>
    <row r="12" spans="1:15" ht="15" customHeight="1">
      <c r="A12" s="489" t="s">
        <v>29</v>
      </c>
      <c r="B12" s="471" t="s">
        <v>30</v>
      </c>
      <c r="C12" s="472"/>
      <c r="D12" s="472"/>
      <c r="E12" s="472"/>
      <c r="F12" s="472"/>
      <c r="G12" s="472"/>
      <c r="H12" s="472"/>
      <c r="I12" s="472"/>
      <c r="J12" s="472"/>
      <c r="K12" s="472"/>
      <c r="L12" s="472"/>
      <c r="M12" s="472"/>
      <c r="N12" s="472"/>
      <c r="O12" s="473"/>
    </row>
    <row r="13" spans="1:15" ht="15" customHeight="1">
      <c r="A13" s="490"/>
      <c r="B13" s="474"/>
      <c r="C13" s="475"/>
      <c r="D13" s="475"/>
      <c r="E13" s="475"/>
      <c r="F13" s="475"/>
      <c r="G13" s="475"/>
      <c r="H13" s="475"/>
      <c r="I13" s="475"/>
      <c r="J13" s="475"/>
      <c r="K13" s="475"/>
      <c r="L13" s="475"/>
      <c r="M13" s="475"/>
      <c r="N13" s="475"/>
      <c r="O13" s="476"/>
    </row>
    <row r="14" spans="1:15" ht="15" customHeight="1" thickBot="1">
      <c r="A14" s="491"/>
      <c r="B14" s="477"/>
      <c r="C14" s="478"/>
      <c r="D14" s="478"/>
      <c r="E14" s="478"/>
      <c r="F14" s="478"/>
      <c r="G14" s="478"/>
      <c r="H14" s="478"/>
      <c r="I14" s="478"/>
      <c r="J14" s="478"/>
      <c r="K14" s="478"/>
      <c r="L14" s="478"/>
      <c r="M14" s="478"/>
      <c r="N14" s="478"/>
      <c r="O14" s="479"/>
    </row>
    <row r="15" spans="1:15" ht="9" customHeight="1" thickBot="1">
      <c r="A15" s="14"/>
      <c r="B15" s="268"/>
      <c r="C15" s="269"/>
      <c r="D15" s="269"/>
      <c r="E15" s="269"/>
      <c r="F15" s="269"/>
      <c r="G15" s="2"/>
      <c r="H15" s="2"/>
      <c r="I15" s="2"/>
      <c r="J15" s="2"/>
      <c r="K15" s="2"/>
      <c r="L15" s="270"/>
      <c r="M15" s="270"/>
      <c r="N15" s="270"/>
      <c r="O15" s="270"/>
    </row>
    <row r="16" spans="1:15" s="18" customFormat="1" ht="37.5" customHeight="1" thickBot="1">
      <c r="A16" s="50" t="s">
        <v>31</v>
      </c>
      <c r="B16" s="480" t="s">
        <v>32</v>
      </c>
      <c r="C16" s="480"/>
      <c r="D16" s="480"/>
      <c r="E16" s="480"/>
      <c r="F16" s="480"/>
      <c r="G16" s="485" t="s">
        <v>33</v>
      </c>
      <c r="H16" s="485"/>
      <c r="I16" s="480" t="s">
        <v>34</v>
      </c>
      <c r="J16" s="480"/>
      <c r="K16" s="480"/>
      <c r="L16" s="480"/>
      <c r="M16" s="480"/>
      <c r="N16" s="480"/>
      <c r="O16" s="480"/>
    </row>
    <row r="17" spans="1:16" ht="9" customHeight="1">
      <c r="A17" s="14"/>
      <c r="B17" s="2"/>
      <c r="C17" s="269"/>
      <c r="D17" s="269"/>
      <c r="E17" s="269"/>
      <c r="F17" s="269"/>
      <c r="G17" s="2"/>
      <c r="H17" s="2"/>
      <c r="I17" s="2"/>
      <c r="J17" s="2"/>
      <c r="K17" s="2"/>
      <c r="L17" s="270"/>
      <c r="M17" s="270"/>
      <c r="N17" s="270"/>
      <c r="O17" s="270"/>
    </row>
    <row r="18" spans="1:16" ht="56.25" customHeight="1">
      <c r="A18" s="50" t="s">
        <v>35</v>
      </c>
      <c r="B18" s="487" t="s">
        <v>36</v>
      </c>
      <c r="C18" s="487"/>
      <c r="D18" s="487"/>
      <c r="E18" s="487"/>
      <c r="F18" s="50" t="s">
        <v>37</v>
      </c>
      <c r="G18" s="486" t="s">
        <v>38</v>
      </c>
      <c r="H18" s="486"/>
      <c r="I18" s="486"/>
      <c r="J18" s="50" t="s">
        <v>39</v>
      </c>
      <c r="K18" s="480" t="s">
        <v>40</v>
      </c>
      <c r="L18" s="480"/>
      <c r="M18" s="480"/>
      <c r="N18" s="480"/>
      <c r="O18" s="480"/>
    </row>
    <row r="19" spans="1:16" ht="9" customHeight="1">
      <c r="A19" s="5"/>
      <c r="B19" s="2"/>
      <c r="C19" s="488"/>
      <c r="D19" s="488"/>
      <c r="E19" s="488"/>
      <c r="F19" s="488"/>
      <c r="G19" s="488"/>
      <c r="H19" s="488"/>
      <c r="I19" s="488"/>
      <c r="J19" s="488"/>
      <c r="K19" s="488"/>
      <c r="L19" s="488"/>
      <c r="M19" s="488"/>
      <c r="N19" s="488"/>
      <c r="O19" s="488"/>
    </row>
    <row r="20" spans="1:16" ht="16.5" customHeight="1" thickBot="1">
      <c r="A20" s="76"/>
      <c r="B20" s="77"/>
      <c r="C20" s="77"/>
      <c r="D20" s="77"/>
      <c r="E20" s="77"/>
      <c r="F20" s="77"/>
      <c r="G20" s="77"/>
      <c r="H20" s="77"/>
      <c r="I20" s="77"/>
      <c r="J20" s="77"/>
      <c r="K20" s="77"/>
      <c r="L20" s="77"/>
      <c r="M20" s="77"/>
      <c r="N20" s="77"/>
      <c r="O20" s="77"/>
    </row>
    <row r="21" spans="1:16" ht="32.1" customHeight="1" thickBot="1">
      <c r="A21" s="468" t="s">
        <v>41</v>
      </c>
      <c r="B21" s="469"/>
      <c r="C21" s="469"/>
      <c r="D21" s="469"/>
      <c r="E21" s="469"/>
      <c r="F21" s="469"/>
      <c r="G21" s="469"/>
      <c r="H21" s="469"/>
      <c r="I21" s="469"/>
      <c r="J21" s="469"/>
      <c r="K21" s="469"/>
      <c r="L21" s="469"/>
      <c r="M21" s="469"/>
      <c r="N21" s="469"/>
      <c r="O21" s="470"/>
    </row>
    <row r="22" spans="1:16" ht="32.1" customHeight="1" thickBot="1">
      <c r="A22" s="468" t="s">
        <v>42</v>
      </c>
      <c r="B22" s="469"/>
      <c r="C22" s="469"/>
      <c r="D22" s="469"/>
      <c r="E22" s="469"/>
      <c r="F22" s="469"/>
      <c r="G22" s="469"/>
      <c r="H22" s="469"/>
      <c r="I22" s="469"/>
      <c r="J22" s="469"/>
      <c r="K22" s="469"/>
      <c r="L22" s="469"/>
      <c r="M22" s="469"/>
      <c r="N22" s="469"/>
      <c r="O22" s="470"/>
    </row>
    <row r="23" spans="1:16" ht="32.1" customHeight="1" thickBot="1">
      <c r="A23" s="26"/>
      <c r="B23" s="19" t="s">
        <v>12</v>
      </c>
      <c r="C23" s="19" t="s">
        <v>13</v>
      </c>
      <c r="D23" s="19" t="s">
        <v>14</v>
      </c>
      <c r="E23" s="19" t="s">
        <v>15</v>
      </c>
      <c r="F23" s="19" t="s">
        <v>18</v>
      </c>
      <c r="G23" s="19" t="s">
        <v>19</v>
      </c>
      <c r="H23" s="19" t="s">
        <v>20</v>
      </c>
      <c r="I23" s="19" t="s">
        <v>21</v>
      </c>
      <c r="J23" s="19" t="s">
        <v>24</v>
      </c>
      <c r="K23" s="19" t="s">
        <v>25</v>
      </c>
      <c r="L23" s="19" t="s">
        <v>26</v>
      </c>
      <c r="M23" s="19" t="s">
        <v>27</v>
      </c>
      <c r="N23" s="20" t="s">
        <v>43</v>
      </c>
      <c r="O23" s="20" t="s">
        <v>44</v>
      </c>
    </row>
    <row r="24" spans="1:16" ht="32.1" customHeight="1">
      <c r="A24" s="21" t="s">
        <v>45</v>
      </c>
      <c r="B24" s="271">
        <v>551182000</v>
      </c>
      <c r="C24" s="272"/>
      <c r="D24" s="271">
        <v>500000</v>
      </c>
      <c r="E24" s="271">
        <v>60057000</v>
      </c>
      <c r="F24" s="271">
        <v>53733000</v>
      </c>
      <c r="G24" s="272"/>
      <c r="H24" s="274"/>
      <c r="I24" s="273"/>
      <c r="J24" s="273"/>
      <c r="K24" s="273"/>
      <c r="L24" s="274">
        <v>32101026</v>
      </c>
      <c r="M24" s="273"/>
      <c r="N24" s="386">
        <f>SUM(B24:M24)</f>
        <v>697573026</v>
      </c>
      <c r="O24" s="275"/>
      <c r="P24" s="372"/>
    </row>
    <row r="25" spans="1:16" ht="32.1" customHeight="1">
      <c r="A25" s="21" t="s">
        <v>46</v>
      </c>
      <c r="B25" s="271">
        <v>144275000</v>
      </c>
      <c r="C25" s="271">
        <f>276875000-B25</f>
        <v>132600000</v>
      </c>
      <c r="D25" s="271">
        <f>424212500-B25-C25</f>
        <v>147337500</v>
      </c>
      <c r="E25" s="271">
        <f>423770500-B25-C25-D25</f>
        <v>-442000</v>
      </c>
      <c r="F25" s="271">
        <f>467720055-B25-C25-D25-E25</f>
        <v>43949555</v>
      </c>
      <c r="G25" s="271">
        <f>467720055-B25-C25-D25-E25-F25</f>
        <v>0</v>
      </c>
      <c r="H25" s="271">
        <f>493097358-B25-C25-D25-E25-F25-G25</f>
        <v>25377303</v>
      </c>
      <c r="I25" s="271">
        <f>580079394-B25-C25-D25-E25-F25-G25-H25</f>
        <v>86982036</v>
      </c>
      <c r="J25" s="271">
        <f>603692274-B25-C25-D25-E25-F25-G25-H25-I25</f>
        <v>23612880</v>
      </c>
      <c r="K25" s="271">
        <f>623599714-B25-C25-D25-E25-G25-F25-H25-I25-J25</f>
        <v>19907440</v>
      </c>
      <c r="L25" s="271">
        <f>631691714-B25-C25-D25-E25-F25-G25-H25-I25-J25-K25</f>
        <v>8092000</v>
      </c>
      <c r="M25" s="271">
        <f>675610214-B25-C25-D25-E25-F25-G25-H25-I25-J25-K25-L25</f>
        <v>43918500</v>
      </c>
      <c r="N25" s="394">
        <f>SUM(B25:M25)</f>
        <v>675610214</v>
      </c>
      <c r="O25" s="276">
        <f>N25/N24</f>
        <v>0.96851539382774243</v>
      </c>
    </row>
    <row r="26" spans="1:16" ht="32.1" customHeight="1">
      <c r="A26" s="21" t="s">
        <v>47</v>
      </c>
      <c r="B26" s="272"/>
      <c r="C26" s="271">
        <f>1200600</f>
        <v>1200600</v>
      </c>
      <c r="D26" s="271">
        <f>24333433-B26-C26</f>
        <v>23132833</v>
      </c>
      <c r="E26" s="271">
        <f>52896433-B26-C26-D26</f>
        <v>28563000</v>
      </c>
      <c r="F26" s="271">
        <f>105047433-B26-C26-D26-E26</f>
        <v>52151000</v>
      </c>
      <c r="G26" s="271">
        <f>149118433-B26-C26-D26-E26-F26</f>
        <v>44071000</v>
      </c>
      <c r="H26" s="271">
        <f>222451735-B26-C26-D26-E26-F26-G26</f>
        <v>73333302</v>
      </c>
      <c r="I26" s="271">
        <f>266522735-B26-C26-D26-E26-F26-G26-H26</f>
        <v>44071000</v>
      </c>
      <c r="J26" s="271">
        <f>309458735-B26-C26-D26-E26-F26-G26-H26-I26</f>
        <v>42936000</v>
      </c>
      <c r="K26" s="271">
        <f>390468456-B26-C26-D26-E26-F26-G26-H26-I26-J26</f>
        <v>81009721</v>
      </c>
      <c r="L26" s="271">
        <f>439858114-B26-C26-D26-E26-F26-G26-H26-I26-J26-K26</f>
        <v>49389658</v>
      </c>
      <c r="M26" s="271">
        <f>591885420-B26-C26-D26-E26-F26-G26-H26-I26-J26-K26-L26</f>
        <v>152027306</v>
      </c>
      <c r="N26" s="394">
        <f>SUM(B26:M26)</f>
        <v>591885420</v>
      </c>
      <c r="O26" s="277"/>
    </row>
    <row r="27" spans="1:16" ht="32.1" customHeight="1">
      <c r="A27" s="21" t="s">
        <v>48</v>
      </c>
      <c r="B27" s="272"/>
      <c r="C27" s="271">
        <v>51787841</v>
      </c>
      <c r="D27" s="271">
        <v>750000</v>
      </c>
      <c r="E27" s="272"/>
      <c r="F27" s="272"/>
      <c r="G27" s="272"/>
      <c r="H27" s="272"/>
      <c r="I27" s="272"/>
      <c r="J27" s="272"/>
      <c r="K27" s="272"/>
      <c r="L27" s="272"/>
      <c r="M27" s="272"/>
      <c r="N27" s="271">
        <f>SUM(B27:M27)</f>
        <v>52537841</v>
      </c>
      <c r="O27" s="277"/>
    </row>
    <row r="28" spans="1:16" ht="32.1" customHeight="1">
      <c r="A28" s="21" t="s">
        <v>49</v>
      </c>
      <c r="B28" s="272"/>
      <c r="C28" s="272"/>
      <c r="D28" s="272"/>
      <c r="E28" s="272"/>
      <c r="F28" s="272"/>
      <c r="G28" s="272"/>
      <c r="H28" s="272"/>
      <c r="I28" s="272"/>
      <c r="J28" s="272"/>
      <c r="K28" s="272"/>
      <c r="L28" s="272"/>
      <c r="M28" s="272"/>
      <c r="N28" s="272"/>
      <c r="O28" s="277"/>
    </row>
    <row r="29" spans="1:16" ht="32.1" customHeight="1" thickBot="1">
      <c r="A29" s="23" t="s">
        <v>50</v>
      </c>
      <c r="B29" s="278">
        <v>21146913</v>
      </c>
      <c r="C29" s="278">
        <f>22365595-B29</f>
        <v>1218682</v>
      </c>
      <c r="D29" s="278">
        <f>22365595-B29-C29</f>
        <v>0</v>
      </c>
      <c r="E29" s="278">
        <f>52537841-B29-C29-D29</f>
        <v>30172246</v>
      </c>
      <c r="F29" s="279">
        <v>0</v>
      </c>
      <c r="G29" s="279">
        <v>0</v>
      </c>
      <c r="H29" s="279">
        <v>0</v>
      </c>
      <c r="I29" s="279">
        <v>0</v>
      </c>
      <c r="J29" s="279"/>
      <c r="K29" s="279"/>
      <c r="L29" s="279"/>
      <c r="M29" s="279"/>
      <c r="N29" s="278">
        <f>SUM(B29:M29)</f>
        <v>52537841</v>
      </c>
      <c r="O29" s="280">
        <f>N29/N27</f>
        <v>1</v>
      </c>
    </row>
    <row r="30" spans="1:16" s="25" customFormat="1" ht="16.5" customHeight="1"/>
    <row r="31" spans="1:16" s="25" customFormat="1" ht="17.25" customHeight="1"/>
    <row r="32" spans="1:16" ht="5.25" customHeight="1" thickBot="1"/>
    <row r="33" spans="1:14" ht="48" customHeight="1" thickBot="1">
      <c r="A33" s="442" t="s">
        <v>51</v>
      </c>
      <c r="B33" s="443"/>
      <c r="C33" s="443"/>
      <c r="D33" s="443"/>
      <c r="E33" s="443"/>
      <c r="F33" s="443"/>
      <c r="G33" s="443"/>
      <c r="H33" s="443"/>
      <c r="I33" s="444"/>
      <c r="J33" s="29"/>
      <c r="N33" s="372"/>
    </row>
    <row r="34" spans="1:14" ht="50.25" customHeight="1" thickBot="1">
      <c r="A34" s="37" t="s">
        <v>52</v>
      </c>
      <c r="B34" s="445" t="str">
        <f>+B12</f>
        <v>Implementar 3 estrategias que contribuyan al reconocimiento y garantía de los  derechos de las mujeres en sus diferencias y diversidad</v>
      </c>
      <c r="C34" s="446"/>
      <c r="D34" s="446"/>
      <c r="E34" s="446"/>
      <c r="F34" s="446"/>
      <c r="G34" s="446"/>
      <c r="H34" s="446"/>
      <c r="I34" s="447"/>
      <c r="J34" s="27"/>
      <c r="M34" s="193"/>
    </row>
    <row r="35" spans="1:14" ht="26.1" customHeight="1" thickBot="1">
      <c r="A35" s="439" t="s">
        <v>53</v>
      </c>
      <c r="B35" s="85">
        <v>2024</v>
      </c>
      <c r="C35" s="85">
        <v>2025</v>
      </c>
      <c r="D35" s="85">
        <v>2026</v>
      </c>
      <c r="E35" s="85">
        <v>2027</v>
      </c>
      <c r="F35" s="85" t="s">
        <v>54</v>
      </c>
      <c r="G35" s="455" t="s">
        <v>55</v>
      </c>
      <c r="H35" s="455"/>
      <c r="I35" s="455"/>
      <c r="J35" s="27"/>
      <c r="M35" s="193"/>
    </row>
    <row r="36" spans="1:14" ht="96" customHeight="1" thickBot="1">
      <c r="A36" s="440"/>
      <c r="B36" s="281">
        <v>3</v>
      </c>
      <c r="C36" s="281">
        <v>3</v>
      </c>
      <c r="D36" s="281"/>
      <c r="E36" s="281"/>
      <c r="F36" s="180">
        <v>3</v>
      </c>
      <c r="G36" s="455"/>
      <c r="H36" s="455"/>
      <c r="I36" s="455"/>
      <c r="J36" s="27"/>
      <c r="M36" s="194"/>
    </row>
    <row r="37" spans="1:14" ht="52.5" customHeight="1" thickBot="1">
      <c r="A37" s="38" t="s">
        <v>56</v>
      </c>
      <c r="B37" s="448">
        <v>0.3</v>
      </c>
      <c r="C37" s="449"/>
      <c r="D37" s="452" t="s">
        <v>57</v>
      </c>
      <c r="E37" s="453"/>
      <c r="F37" s="453"/>
      <c r="G37" s="453"/>
      <c r="H37" s="453"/>
      <c r="I37" s="454"/>
    </row>
    <row r="38" spans="1:14" s="28" customFormat="1" ht="48" customHeight="1" thickBot="1">
      <c r="A38" s="439" t="s">
        <v>58</v>
      </c>
      <c r="B38" s="38" t="s">
        <v>59</v>
      </c>
      <c r="C38" s="37" t="s">
        <v>60</v>
      </c>
      <c r="D38" s="450" t="s">
        <v>61</v>
      </c>
      <c r="E38" s="451"/>
      <c r="F38" s="450" t="s">
        <v>62</v>
      </c>
      <c r="G38" s="451"/>
      <c r="H38" s="39" t="s">
        <v>63</v>
      </c>
      <c r="I38" s="41" t="s">
        <v>64</v>
      </c>
      <c r="M38" s="195"/>
    </row>
    <row r="39" spans="1:14" ht="276" customHeight="1" thickBot="1">
      <c r="A39" s="440"/>
      <c r="B39" s="282">
        <v>3</v>
      </c>
      <c r="C39" s="32">
        <v>3</v>
      </c>
      <c r="D39" s="423" t="s">
        <v>65</v>
      </c>
      <c r="E39" s="441"/>
      <c r="F39" s="423" t="s">
        <v>66</v>
      </c>
      <c r="G39" s="441"/>
      <c r="H39" s="362" t="s">
        <v>67</v>
      </c>
      <c r="I39" s="363" t="s">
        <v>68</v>
      </c>
      <c r="M39" s="193"/>
    </row>
    <row r="40" spans="1:14" s="28" customFormat="1" ht="54" customHeight="1" thickBot="1">
      <c r="A40" s="439" t="s">
        <v>69</v>
      </c>
      <c r="B40" s="40" t="s">
        <v>59</v>
      </c>
      <c r="C40" s="39" t="s">
        <v>60</v>
      </c>
      <c r="D40" s="421" t="s">
        <v>61</v>
      </c>
      <c r="E40" s="422"/>
      <c r="F40" s="421" t="s">
        <v>62</v>
      </c>
      <c r="G40" s="422"/>
      <c r="H40" s="39" t="s">
        <v>63</v>
      </c>
      <c r="I40" s="41" t="s">
        <v>64</v>
      </c>
    </row>
    <row r="41" spans="1:14" ht="391.35" customHeight="1" thickBot="1">
      <c r="A41" s="440"/>
      <c r="B41" s="282">
        <v>3</v>
      </c>
      <c r="C41" s="32">
        <v>3</v>
      </c>
      <c r="D41" s="423" t="s">
        <v>70</v>
      </c>
      <c r="E41" s="441"/>
      <c r="F41" s="423" t="s">
        <v>71</v>
      </c>
      <c r="G41" s="441"/>
      <c r="H41" s="362" t="s">
        <v>72</v>
      </c>
      <c r="I41" s="363" t="s">
        <v>73</v>
      </c>
    </row>
    <row r="42" spans="1:14" s="28" customFormat="1" ht="45" customHeight="1" thickBot="1">
      <c r="A42" s="439" t="s">
        <v>74</v>
      </c>
      <c r="B42" s="40" t="s">
        <v>59</v>
      </c>
      <c r="C42" s="39" t="s">
        <v>60</v>
      </c>
      <c r="D42" s="421" t="s">
        <v>61</v>
      </c>
      <c r="E42" s="422"/>
      <c r="F42" s="421" t="s">
        <v>62</v>
      </c>
      <c r="G42" s="422"/>
      <c r="H42" s="39" t="s">
        <v>63</v>
      </c>
      <c r="I42" s="41" t="s">
        <v>64</v>
      </c>
    </row>
    <row r="43" spans="1:14" ht="408" customHeight="1" thickBot="1">
      <c r="A43" s="440"/>
      <c r="B43" s="282">
        <v>3</v>
      </c>
      <c r="C43" s="32">
        <v>3</v>
      </c>
      <c r="D43" s="423" t="s">
        <v>75</v>
      </c>
      <c r="E43" s="441"/>
      <c r="F43" s="423" t="s">
        <v>76</v>
      </c>
      <c r="G43" s="441"/>
      <c r="H43" s="364" t="s">
        <v>77</v>
      </c>
      <c r="I43" s="363" t="s">
        <v>68</v>
      </c>
    </row>
    <row r="44" spans="1:14" s="28" customFormat="1" ht="44.25" customHeight="1" thickBot="1">
      <c r="A44" s="439" t="s">
        <v>78</v>
      </c>
      <c r="B44" s="40" t="s">
        <v>59</v>
      </c>
      <c r="C44" s="40" t="s">
        <v>60</v>
      </c>
      <c r="D44" s="421" t="s">
        <v>61</v>
      </c>
      <c r="E44" s="422"/>
      <c r="F44" s="421" t="s">
        <v>62</v>
      </c>
      <c r="G44" s="422"/>
      <c r="H44" s="39" t="s">
        <v>63</v>
      </c>
      <c r="I44" s="41" t="s">
        <v>64</v>
      </c>
    </row>
    <row r="45" spans="1:14" ht="409.35" customHeight="1" thickBot="1">
      <c r="A45" s="440"/>
      <c r="B45" s="282">
        <v>3</v>
      </c>
      <c r="C45" s="32">
        <v>3</v>
      </c>
      <c r="D45" s="423" t="s">
        <v>79</v>
      </c>
      <c r="E45" s="441"/>
      <c r="F45" s="423" t="s">
        <v>80</v>
      </c>
      <c r="G45" s="441"/>
      <c r="H45" s="362" t="s">
        <v>72</v>
      </c>
      <c r="I45" s="363" t="s">
        <v>73</v>
      </c>
    </row>
    <row r="46" spans="1:14" s="28" customFormat="1" ht="47.25" customHeight="1" thickBot="1">
      <c r="A46" s="439" t="s">
        <v>81</v>
      </c>
      <c r="B46" s="40" t="s">
        <v>59</v>
      </c>
      <c r="C46" s="39" t="s">
        <v>60</v>
      </c>
      <c r="D46" s="421" t="s">
        <v>61</v>
      </c>
      <c r="E46" s="422"/>
      <c r="F46" s="421" t="s">
        <v>62</v>
      </c>
      <c r="G46" s="422"/>
      <c r="H46" s="39" t="s">
        <v>63</v>
      </c>
      <c r="I46" s="41" t="s">
        <v>64</v>
      </c>
    </row>
    <row r="47" spans="1:14" ht="409.5" customHeight="1" thickBot="1">
      <c r="A47" s="440"/>
      <c r="B47" s="282">
        <v>3</v>
      </c>
      <c r="C47" s="32">
        <v>3</v>
      </c>
      <c r="D47" s="423" t="s">
        <v>82</v>
      </c>
      <c r="E47" s="425"/>
      <c r="F47" s="423" t="s">
        <v>83</v>
      </c>
      <c r="G47" s="425"/>
      <c r="H47" s="362" t="s">
        <v>72</v>
      </c>
      <c r="I47" s="363" t="s">
        <v>73</v>
      </c>
    </row>
    <row r="48" spans="1:14" s="28" customFormat="1" ht="52.5" customHeight="1" thickBot="1">
      <c r="A48" s="439" t="s">
        <v>84</v>
      </c>
      <c r="B48" s="40" t="s">
        <v>59</v>
      </c>
      <c r="C48" s="39" t="s">
        <v>60</v>
      </c>
      <c r="D48" s="421" t="s">
        <v>61</v>
      </c>
      <c r="E48" s="422"/>
      <c r="F48" s="421" t="s">
        <v>62</v>
      </c>
      <c r="G48" s="422"/>
      <c r="H48" s="39" t="s">
        <v>63</v>
      </c>
      <c r="I48" s="41" t="s">
        <v>64</v>
      </c>
    </row>
    <row r="49" spans="1:9" ht="409.5" customHeight="1" thickBot="1">
      <c r="A49" s="440"/>
      <c r="B49" s="283">
        <v>3</v>
      </c>
      <c r="C49" s="33">
        <v>3</v>
      </c>
      <c r="D49" s="423" t="s">
        <v>85</v>
      </c>
      <c r="E49" s="425"/>
      <c r="F49" s="423" t="s">
        <v>86</v>
      </c>
      <c r="G49" s="425"/>
      <c r="H49" s="362" t="s">
        <v>72</v>
      </c>
      <c r="I49" s="363" t="s">
        <v>73</v>
      </c>
    </row>
    <row r="50" spans="1:9" ht="35.1" customHeight="1" thickBot="1">
      <c r="A50" s="439" t="s">
        <v>87</v>
      </c>
      <c r="B50" s="38" t="s">
        <v>59</v>
      </c>
      <c r="C50" s="37" t="s">
        <v>60</v>
      </c>
      <c r="D50" s="421" t="s">
        <v>61</v>
      </c>
      <c r="E50" s="422"/>
      <c r="F50" s="421" t="s">
        <v>62</v>
      </c>
      <c r="G50" s="422"/>
      <c r="H50" s="39" t="s">
        <v>63</v>
      </c>
      <c r="I50" s="41" t="s">
        <v>64</v>
      </c>
    </row>
    <row r="51" spans="1:9" ht="409.35" customHeight="1" thickBot="1">
      <c r="A51" s="440"/>
      <c r="B51" s="283">
        <v>3</v>
      </c>
      <c r="C51" s="33">
        <v>3</v>
      </c>
      <c r="D51" s="423" t="s">
        <v>88</v>
      </c>
      <c r="E51" s="424"/>
      <c r="F51" s="423" t="s">
        <v>89</v>
      </c>
      <c r="G51" s="425"/>
      <c r="H51" s="362" t="s">
        <v>72</v>
      </c>
      <c r="I51" s="363" t="s">
        <v>73</v>
      </c>
    </row>
    <row r="52" spans="1:9" ht="35.1" customHeight="1" thickBot="1">
      <c r="A52" s="439" t="s">
        <v>90</v>
      </c>
      <c r="B52" s="38" t="s">
        <v>59</v>
      </c>
      <c r="C52" s="37" t="s">
        <v>60</v>
      </c>
      <c r="D52" s="421" t="s">
        <v>61</v>
      </c>
      <c r="E52" s="422"/>
      <c r="F52" s="421" t="s">
        <v>62</v>
      </c>
      <c r="G52" s="422"/>
      <c r="H52" s="39" t="s">
        <v>63</v>
      </c>
      <c r="I52" s="41" t="s">
        <v>64</v>
      </c>
    </row>
    <row r="53" spans="1:9" ht="409.35" customHeight="1" thickBot="1">
      <c r="A53" s="440"/>
      <c r="B53" s="283">
        <v>3</v>
      </c>
      <c r="C53" s="33">
        <v>3</v>
      </c>
      <c r="D53" s="423" t="s">
        <v>91</v>
      </c>
      <c r="E53" s="424"/>
      <c r="F53" s="423" t="s">
        <v>92</v>
      </c>
      <c r="G53" s="425"/>
      <c r="H53" s="362" t="s">
        <v>72</v>
      </c>
      <c r="I53" s="363" t="s">
        <v>73</v>
      </c>
    </row>
    <row r="54" spans="1:9" ht="35.1" customHeight="1" thickBot="1">
      <c r="A54" s="439" t="s">
        <v>93</v>
      </c>
      <c r="B54" s="38" t="s">
        <v>59</v>
      </c>
      <c r="C54" s="37" t="s">
        <v>60</v>
      </c>
      <c r="D54" s="421" t="s">
        <v>61</v>
      </c>
      <c r="E54" s="422"/>
      <c r="F54" s="421" t="s">
        <v>62</v>
      </c>
      <c r="G54" s="422"/>
      <c r="H54" s="39" t="s">
        <v>63</v>
      </c>
      <c r="I54" s="41" t="s">
        <v>64</v>
      </c>
    </row>
    <row r="55" spans="1:9" ht="409.35" customHeight="1" thickBot="1">
      <c r="A55" s="440"/>
      <c r="B55" s="283">
        <v>3</v>
      </c>
      <c r="C55" s="33">
        <v>3</v>
      </c>
      <c r="D55" s="423" t="s">
        <v>94</v>
      </c>
      <c r="E55" s="425"/>
      <c r="F55" s="423" t="s">
        <v>95</v>
      </c>
      <c r="G55" s="425"/>
      <c r="H55" s="362" t="s">
        <v>72</v>
      </c>
      <c r="I55" s="363" t="s">
        <v>73</v>
      </c>
    </row>
    <row r="56" spans="1:9" ht="35.1" customHeight="1" thickBot="1">
      <c r="A56" s="439" t="s">
        <v>96</v>
      </c>
      <c r="B56" s="38" t="s">
        <v>59</v>
      </c>
      <c r="C56" s="37" t="s">
        <v>60</v>
      </c>
      <c r="D56" s="421" t="s">
        <v>61</v>
      </c>
      <c r="E56" s="422"/>
      <c r="F56" s="421" t="s">
        <v>62</v>
      </c>
      <c r="G56" s="422"/>
      <c r="H56" s="39" t="s">
        <v>63</v>
      </c>
      <c r="I56" s="41" t="s">
        <v>64</v>
      </c>
    </row>
    <row r="57" spans="1:9" ht="409.35" customHeight="1" thickBot="1">
      <c r="A57" s="440"/>
      <c r="B57" s="283">
        <v>3</v>
      </c>
      <c r="C57" s="33">
        <v>3</v>
      </c>
      <c r="D57" s="426" t="s">
        <v>97</v>
      </c>
      <c r="E57" s="427"/>
      <c r="F57" s="426" t="s">
        <v>98</v>
      </c>
      <c r="G57" s="427"/>
      <c r="H57" s="205" t="s">
        <v>72</v>
      </c>
      <c r="I57" s="31" t="s">
        <v>73</v>
      </c>
    </row>
    <row r="58" spans="1:9" ht="35.1" customHeight="1" thickBot="1">
      <c r="A58" s="439" t="s">
        <v>99</v>
      </c>
      <c r="B58" s="38" t="s">
        <v>59</v>
      </c>
      <c r="C58" s="37" t="s">
        <v>60</v>
      </c>
      <c r="D58" s="421" t="s">
        <v>61</v>
      </c>
      <c r="E58" s="422"/>
      <c r="F58" s="421" t="s">
        <v>62</v>
      </c>
      <c r="G58" s="422"/>
      <c r="H58" s="39" t="s">
        <v>63</v>
      </c>
      <c r="I58" s="41" t="s">
        <v>64</v>
      </c>
    </row>
    <row r="59" spans="1:9" ht="409.5" customHeight="1" thickBot="1">
      <c r="A59" s="440"/>
      <c r="B59" s="283">
        <v>3</v>
      </c>
      <c r="C59" s="33">
        <v>3</v>
      </c>
      <c r="D59" s="426" t="s">
        <v>100</v>
      </c>
      <c r="E59" s="427"/>
      <c r="F59" s="428" t="s">
        <v>101</v>
      </c>
      <c r="G59" s="429"/>
      <c r="H59" s="205" t="s">
        <v>72</v>
      </c>
      <c r="I59" s="31" t="s">
        <v>73</v>
      </c>
    </row>
    <row r="60" spans="1:9" ht="35.1" customHeight="1" thickBot="1">
      <c r="A60" s="439" t="s">
        <v>102</v>
      </c>
      <c r="B60" s="38" t="s">
        <v>59</v>
      </c>
      <c r="C60" s="37" t="s">
        <v>60</v>
      </c>
      <c r="D60" s="421" t="s">
        <v>61</v>
      </c>
      <c r="E60" s="422"/>
      <c r="F60" s="421" t="s">
        <v>62</v>
      </c>
      <c r="G60" s="422"/>
      <c r="H60" s="39" t="s">
        <v>63</v>
      </c>
      <c r="I60" s="41" t="s">
        <v>64</v>
      </c>
    </row>
    <row r="61" spans="1:9" ht="407.1" customHeight="1" thickBot="1">
      <c r="A61" s="440"/>
      <c r="B61" s="283">
        <v>3</v>
      </c>
      <c r="C61" s="33">
        <v>3</v>
      </c>
      <c r="D61" s="426" t="s">
        <v>103</v>
      </c>
      <c r="E61" s="427"/>
      <c r="F61" s="426" t="s">
        <v>104</v>
      </c>
      <c r="G61" s="427"/>
      <c r="H61" s="205" t="s">
        <v>72</v>
      </c>
      <c r="I61" s="205" t="s">
        <v>105</v>
      </c>
    </row>
    <row r="62" spans="1:9">
      <c r="B62" s="181">
        <f>+B47+B43+B41+B45+B49+B51+B53+B55+B57+B59+B61</f>
        <v>33</v>
      </c>
    </row>
    <row r="64" spans="1:9" s="27" customFormat="1" ht="30" customHeight="1">
      <c r="A64" s="1"/>
      <c r="B64" s="1"/>
      <c r="C64" s="1"/>
      <c r="D64" s="1"/>
      <c r="E64" s="1"/>
      <c r="F64" s="1"/>
      <c r="G64" s="1"/>
      <c r="H64" s="1"/>
      <c r="I64" s="1"/>
    </row>
    <row r="65" spans="1:9" ht="34.5" customHeight="1">
      <c r="A65" s="503" t="s">
        <v>106</v>
      </c>
      <c r="B65" s="503"/>
      <c r="C65" s="503"/>
      <c r="D65" s="503"/>
      <c r="E65" s="503"/>
      <c r="F65" s="503"/>
      <c r="G65" s="503"/>
      <c r="H65" s="503"/>
      <c r="I65" s="503"/>
    </row>
    <row r="66" spans="1:9" ht="168" customHeight="1">
      <c r="A66" s="42" t="s">
        <v>107</v>
      </c>
      <c r="B66" s="435" t="s">
        <v>108</v>
      </c>
      <c r="C66" s="436"/>
      <c r="D66" s="435" t="s">
        <v>109</v>
      </c>
      <c r="E66" s="436"/>
      <c r="F66" s="435" t="s">
        <v>110</v>
      </c>
      <c r="G66" s="436"/>
      <c r="H66" s="504" t="s">
        <v>111</v>
      </c>
      <c r="I66" s="505"/>
    </row>
    <row r="67" spans="1:9" ht="45.75" customHeight="1">
      <c r="A67" s="42" t="s">
        <v>112</v>
      </c>
      <c r="B67" s="516">
        <v>0.05</v>
      </c>
      <c r="C67" s="517"/>
      <c r="D67" s="516">
        <v>0.15</v>
      </c>
      <c r="E67" s="517"/>
      <c r="F67" s="516">
        <v>0.1</v>
      </c>
      <c r="G67" s="517"/>
      <c r="H67" s="518"/>
      <c r="I67" s="519"/>
    </row>
    <row r="68" spans="1:9" ht="30" customHeight="1">
      <c r="A68" s="499" t="s">
        <v>12</v>
      </c>
      <c r="B68" s="89" t="s">
        <v>113</v>
      </c>
      <c r="C68" s="89" t="s">
        <v>60</v>
      </c>
      <c r="D68" s="89" t="s">
        <v>113</v>
      </c>
      <c r="E68" s="89" t="s">
        <v>60</v>
      </c>
      <c r="F68" s="89" t="s">
        <v>113</v>
      </c>
      <c r="G68" s="89" t="s">
        <v>60</v>
      </c>
      <c r="H68" s="89" t="s">
        <v>113</v>
      </c>
      <c r="I68" s="89" t="s">
        <v>60</v>
      </c>
    </row>
    <row r="69" spans="1:9" ht="30" customHeight="1">
      <c r="A69" s="500"/>
      <c r="B69" s="284">
        <v>0.02</v>
      </c>
      <c r="C69" s="44">
        <v>0.02</v>
      </c>
      <c r="D69" s="284">
        <v>0.02</v>
      </c>
      <c r="E69" s="44">
        <v>0.02</v>
      </c>
      <c r="F69" s="284">
        <v>0.02</v>
      </c>
      <c r="G69" s="44">
        <v>0.02</v>
      </c>
      <c r="H69" s="48"/>
      <c r="I69" s="44"/>
    </row>
    <row r="70" spans="1:9" ht="68.099999999999994" customHeight="1">
      <c r="A70" s="42" t="s">
        <v>114</v>
      </c>
      <c r="B70" s="430" t="s">
        <v>115</v>
      </c>
      <c r="C70" s="431"/>
      <c r="D70" s="430" t="s">
        <v>116</v>
      </c>
      <c r="E70" s="431"/>
      <c r="F70" s="430" t="s">
        <v>117</v>
      </c>
      <c r="G70" s="431"/>
      <c r="H70" s="506"/>
      <c r="I70" s="507"/>
    </row>
    <row r="71" spans="1:9" ht="52.35" customHeight="1">
      <c r="A71" s="42" t="s">
        <v>118</v>
      </c>
      <c r="B71" s="400" t="s">
        <v>119</v>
      </c>
      <c r="C71" s="401"/>
      <c r="D71" s="400" t="s">
        <v>120</v>
      </c>
      <c r="E71" s="401"/>
      <c r="F71" s="400" t="s">
        <v>121</v>
      </c>
      <c r="G71" s="414"/>
      <c r="H71" s="413"/>
      <c r="I71" s="414"/>
    </row>
    <row r="72" spans="1:9" ht="30.75" customHeight="1">
      <c r="A72" s="499" t="s">
        <v>13</v>
      </c>
      <c r="B72" s="89" t="s">
        <v>113</v>
      </c>
      <c r="C72" s="89" t="s">
        <v>60</v>
      </c>
      <c r="D72" s="89" t="s">
        <v>113</v>
      </c>
      <c r="E72" s="89" t="s">
        <v>60</v>
      </c>
      <c r="F72" s="89" t="s">
        <v>113</v>
      </c>
      <c r="G72" s="89" t="s">
        <v>60</v>
      </c>
      <c r="H72" s="89" t="s">
        <v>113</v>
      </c>
      <c r="I72" s="89" t="s">
        <v>60</v>
      </c>
    </row>
    <row r="73" spans="1:9" ht="30.75" customHeight="1">
      <c r="A73" s="500"/>
      <c r="B73" s="284">
        <v>0.02</v>
      </c>
      <c r="C73" s="44">
        <v>0.02</v>
      </c>
      <c r="D73" s="284">
        <v>0.02</v>
      </c>
      <c r="E73" s="44">
        <v>0.02</v>
      </c>
      <c r="F73" s="284">
        <v>0.02</v>
      </c>
      <c r="G73" s="45">
        <v>0.02</v>
      </c>
      <c r="H73" s="48"/>
      <c r="I73" s="45"/>
    </row>
    <row r="74" spans="1:9" ht="123" customHeight="1">
      <c r="A74" s="42" t="s">
        <v>114</v>
      </c>
      <c r="B74" s="415" t="s">
        <v>122</v>
      </c>
      <c r="C74" s="416"/>
      <c r="D74" s="522" t="s">
        <v>123</v>
      </c>
      <c r="E74" s="523"/>
      <c r="F74" s="415" t="s">
        <v>124</v>
      </c>
      <c r="G74" s="418"/>
      <c r="H74" s="520"/>
      <c r="I74" s="521"/>
    </row>
    <row r="75" spans="1:9" ht="72" customHeight="1">
      <c r="A75" s="42" t="s">
        <v>118</v>
      </c>
      <c r="B75" s="400" t="s">
        <v>119</v>
      </c>
      <c r="C75" s="401"/>
      <c r="D75" s="400" t="s">
        <v>120</v>
      </c>
      <c r="E75" s="401"/>
      <c r="F75" s="400" t="s">
        <v>121</v>
      </c>
      <c r="G75" s="414"/>
      <c r="H75" s="413"/>
      <c r="I75" s="414"/>
    </row>
    <row r="76" spans="1:9" ht="30.75" customHeight="1">
      <c r="A76" s="499" t="s">
        <v>14</v>
      </c>
      <c r="B76" s="89" t="s">
        <v>113</v>
      </c>
      <c r="C76" s="89" t="s">
        <v>60</v>
      </c>
      <c r="D76" s="89" t="s">
        <v>113</v>
      </c>
      <c r="E76" s="89" t="s">
        <v>60</v>
      </c>
      <c r="F76" s="89" t="s">
        <v>113</v>
      </c>
      <c r="G76" s="89" t="s">
        <v>60</v>
      </c>
      <c r="H76" s="89" t="s">
        <v>113</v>
      </c>
      <c r="I76" s="89" t="s">
        <v>60</v>
      </c>
    </row>
    <row r="77" spans="1:9" ht="30.75" customHeight="1">
      <c r="A77" s="500"/>
      <c r="B77" s="284">
        <v>0.04</v>
      </c>
      <c r="C77" s="44">
        <v>0.04</v>
      </c>
      <c r="D77" s="284">
        <v>0.04</v>
      </c>
      <c r="E77" s="44">
        <v>0.04</v>
      </c>
      <c r="F77" s="48">
        <v>0.04</v>
      </c>
      <c r="G77" s="45">
        <v>0.04</v>
      </c>
      <c r="H77" s="48"/>
      <c r="I77" s="45"/>
    </row>
    <row r="78" spans="1:9" ht="259.35000000000002" customHeight="1">
      <c r="A78" s="42" t="s">
        <v>114</v>
      </c>
      <c r="B78" s="430" t="s">
        <v>125</v>
      </c>
      <c r="C78" s="431"/>
      <c r="D78" s="432" t="s">
        <v>126</v>
      </c>
      <c r="E78" s="433"/>
      <c r="F78" s="432" t="s">
        <v>127</v>
      </c>
      <c r="G78" s="434"/>
      <c r="H78" s="413"/>
      <c r="I78" s="414"/>
    </row>
    <row r="79" spans="1:9" ht="64.349999999999994" customHeight="1">
      <c r="A79" s="42" t="s">
        <v>118</v>
      </c>
      <c r="B79" s="400" t="s">
        <v>128</v>
      </c>
      <c r="C79" s="401"/>
      <c r="D79" s="400" t="s">
        <v>129</v>
      </c>
      <c r="E79" s="401"/>
      <c r="F79" s="400" t="s">
        <v>130</v>
      </c>
      <c r="G79" s="414"/>
      <c r="H79" s="413"/>
      <c r="I79" s="414"/>
    </row>
    <row r="80" spans="1:9" ht="30.75" customHeight="1">
      <c r="A80" s="499" t="s">
        <v>15</v>
      </c>
      <c r="B80" s="89" t="s">
        <v>113</v>
      </c>
      <c r="C80" s="89" t="s">
        <v>60</v>
      </c>
      <c r="D80" s="89" t="s">
        <v>113</v>
      </c>
      <c r="E80" s="89" t="s">
        <v>60</v>
      </c>
      <c r="F80" s="89" t="s">
        <v>113</v>
      </c>
      <c r="G80" s="89" t="s">
        <v>60</v>
      </c>
      <c r="H80" s="89" t="s">
        <v>113</v>
      </c>
      <c r="I80" s="89" t="s">
        <v>60</v>
      </c>
    </row>
    <row r="81" spans="1:9" ht="30.75" customHeight="1">
      <c r="A81" s="500"/>
      <c r="B81" s="284">
        <v>0.1</v>
      </c>
      <c r="C81" s="284">
        <v>0.1</v>
      </c>
      <c r="D81" s="284">
        <v>0.1</v>
      </c>
      <c r="E81" s="44">
        <v>0.1</v>
      </c>
      <c r="F81" s="284">
        <v>0.1</v>
      </c>
      <c r="G81" s="45">
        <v>0.1</v>
      </c>
      <c r="H81" s="48"/>
      <c r="I81" s="45"/>
    </row>
    <row r="82" spans="1:9" ht="258" customHeight="1">
      <c r="A82" s="42" t="s">
        <v>114</v>
      </c>
      <c r="B82" s="415" t="s">
        <v>131</v>
      </c>
      <c r="C82" s="416"/>
      <c r="D82" s="415" t="s">
        <v>132</v>
      </c>
      <c r="E82" s="417"/>
      <c r="F82" s="415" t="s">
        <v>133</v>
      </c>
      <c r="G82" s="418"/>
      <c r="H82" s="413"/>
      <c r="I82" s="414"/>
    </row>
    <row r="83" spans="1:9" ht="81" customHeight="1">
      <c r="A83" s="42" t="s">
        <v>118</v>
      </c>
      <c r="B83" s="400" t="s">
        <v>134</v>
      </c>
      <c r="C83" s="515"/>
      <c r="D83" s="400" t="s">
        <v>135</v>
      </c>
      <c r="E83" s="401"/>
      <c r="F83" s="400" t="s">
        <v>136</v>
      </c>
      <c r="G83" s="414"/>
      <c r="H83" s="413"/>
      <c r="I83" s="414"/>
    </row>
    <row r="84" spans="1:9" ht="30" customHeight="1">
      <c r="A84" s="499" t="s">
        <v>18</v>
      </c>
      <c r="B84" s="89" t="s">
        <v>113</v>
      </c>
      <c r="C84" s="89" t="s">
        <v>60</v>
      </c>
      <c r="D84" s="89" t="s">
        <v>113</v>
      </c>
      <c r="E84" s="89" t="s">
        <v>60</v>
      </c>
      <c r="F84" s="89" t="s">
        <v>113</v>
      </c>
      <c r="G84" s="89" t="s">
        <v>60</v>
      </c>
      <c r="H84" s="89" t="s">
        <v>113</v>
      </c>
      <c r="I84" s="89" t="s">
        <v>60</v>
      </c>
    </row>
    <row r="85" spans="1:9" ht="30" customHeight="1">
      <c r="A85" s="500"/>
      <c r="B85" s="284">
        <v>0.1</v>
      </c>
      <c r="C85" s="44">
        <v>0.1</v>
      </c>
      <c r="D85" s="284">
        <v>0.1</v>
      </c>
      <c r="E85" s="44">
        <v>0.1</v>
      </c>
      <c r="F85" s="284">
        <v>0.1</v>
      </c>
      <c r="G85" s="45">
        <v>0.1</v>
      </c>
      <c r="H85" s="48"/>
      <c r="I85" s="45"/>
    </row>
    <row r="86" spans="1:9" ht="317.10000000000002" customHeight="1">
      <c r="A86" s="42" t="s">
        <v>114</v>
      </c>
      <c r="B86" s="437" t="s">
        <v>137</v>
      </c>
      <c r="C86" s="438"/>
      <c r="D86" s="437" t="s">
        <v>138</v>
      </c>
      <c r="E86" s="438"/>
      <c r="F86" s="437" t="s">
        <v>139</v>
      </c>
      <c r="G86" s="438"/>
      <c r="H86" s="508"/>
      <c r="I86" s="508"/>
    </row>
    <row r="87" spans="1:9" ht="80.25" customHeight="1">
      <c r="A87" s="42" t="s">
        <v>118</v>
      </c>
      <c r="B87" s="509" t="s">
        <v>140</v>
      </c>
      <c r="C87" s="510"/>
      <c r="D87" s="509" t="s">
        <v>141</v>
      </c>
      <c r="E87" s="510"/>
      <c r="F87" s="509" t="s">
        <v>142</v>
      </c>
      <c r="G87" s="510"/>
      <c r="H87" s="409"/>
      <c r="I87" s="408"/>
    </row>
    <row r="88" spans="1:9" ht="29.25" customHeight="1">
      <c r="A88" s="499" t="s">
        <v>19</v>
      </c>
      <c r="B88" s="409"/>
      <c r="C88" s="408"/>
      <c r="D88" s="409"/>
      <c r="E88" s="408"/>
      <c r="F88" s="409"/>
      <c r="G88" s="408"/>
      <c r="H88" s="89" t="s">
        <v>113</v>
      </c>
      <c r="I88" s="89" t="s">
        <v>60</v>
      </c>
    </row>
    <row r="89" spans="1:9" ht="29.25" customHeight="1">
      <c r="A89" s="500"/>
      <c r="B89" s="284">
        <v>0.1</v>
      </c>
      <c r="C89" s="44">
        <v>0.1</v>
      </c>
      <c r="D89" s="284">
        <v>0.1</v>
      </c>
      <c r="E89" s="44">
        <v>0.12</v>
      </c>
      <c r="F89" s="284">
        <v>0.1</v>
      </c>
      <c r="G89" s="45">
        <v>0.15</v>
      </c>
      <c r="H89" s="48"/>
      <c r="I89" s="45"/>
    </row>
    <row r="90" spans="1:9" s="10" customFormat="1" ht="409.5" customHeight="1">
      <c r="A90" s="42" t="s">
        <v>114</v>
      </c>
      <c r="B90" s="511" t="s">
        <v>143</v>
      </c>
      <c r="C90" s="512"/>
      <c r="D90" s="513" t="s">
        <v>144</v>
      </c>
      <c r="E90" s="514"/>
      <c r="F90" s="511" t="s">
        <v>145</v>
      </c>
      <c r="G90" s="512"/>
      <c r="H90" s="510"/>
      <c r="I90" s="510"/>
    </row>
    <row r="91" spans="1:9" s="323" customFormat="1" ht="80.25" customHeight="1">
      <c r="A91" s="42" t="s">
        <v>118</v>
      </c>
      <c r="B91" s="400" t="s">
        <v>146</v>
      </c>
      <c r="C91" s="401"/>
      <c r="D91" s="400" t="s">
        <v>147</v>
      </c>
      <c r="E91" s="401"/>
      <c r="F91" s="400" t="s">
        <v>148</v>
      </c>
      <c r="G91" s="401"/>
      <c r="H91" s="402"/>
      <c r="I91" s="401"/>
    </row>
    <row r="92" spans="1:9" ht="25.35" customHeight="1">
      <c r="A92" s="499" t="s">
        <v>20</v>
      </c>
      <c r="B92" s="89" t="s">
        <v>113</v>
      </c>
      <c r="C92" s="89" t="s">
        <v>60</v>
      </c>
      <c r="D92" s="89" t="s">
        <v>113</v>
      </c>
      <c r="E92" s="89" t="s">
        <v>60</v>
      </c>
      <c r="F92" s="89" t="s">
        <v>113</v>
      </c>
      <c r="G92" s="89" t="s">
        <v>60</v>
      </c>
      <c r="H92" s="89" t="s">
        <v>113</v>
      </c>
      <c r="I92" s="89" t="s">
        <v>60</v>
      </c>
    </row>
    <row r="93" spans="1:9" ht="25.35" customHeight="1">
      <c r="A93" s="500"/>
      <c r="B93" s="284">
        <v>0.1</v>
      </c>
      <c r="C93" s="44">
        <v>0.1</v>
      </c>
      <c r="D93" s="284">
        <v>0.1</v>
      </c>
      <c r="E93" s="44">
        <v>0.12</v>
      </c>
      <c r="F93" s="284">
        <v>0.1</v>
      </c>
      <c r="G93" s="45">
        <v>0.15</v>
      </c>
      <c r="H93" s="48"/>
      <c r="I93" s="45"/>
    </row>
    <row r="94" spans="1:9" ht="399" customHeight="1">
      <c r="A94" s="42" t="s">
        <v>114</v>
      </c>
      <c r="B94" s="411" t="s">
        <v>149</v>
      </c>
      <c r="C94" s="412"/>
      <c r="D94" s="411" t="s">
        <v>150</v>
      </c>
      <c r="E94" s="412"/>
      <c r="F94" s="411" t="s">
        <v>151</v>
      </c>
      <c r="G94" s="412"/>
      <c r="H94" s="399"/>
      <c r="I94" s="399"/>
    </row>
    <row r="95" spans="1:9" ht="80.25" customHeight="1">
      <c r="A95" s="42" t="s">
        <v>118</v>
      </c>
      <c r="B95" s="400" t="s">
        <v>152</v>
      </c>
      <c r="C95" s="401"/>
      <c r="D95" s="407" t="s">
        <v>153</v>
      </c>
      <c r="E95" s="408"/>
      <c r="F95" s="407" t="s">
        <v>154</v>
      </c>
      <c r="G95" s="408"/>
      <c r="H95" s="409"/>
      <c r="I95" s="408"/>
    </row>
    <row r="96" spans="1:9" ht="25.35" customHeight="1">
      <c r="A96" s="499" t="s">
        <v>21</v>
      </c>
      <c r="B96" s="89" t="s">
        <v>113</v>
      </c>
      <c r="C96" s="89" t="s">
        <v>60</v>
      </c>
      <c r="D96" s="89" t="s">
        <v>113</v>
      </c>
      <c r="E96" s="89" t="s">
        <v>60</v>
      </c>
      <c r="F96" s="89" t="s">
        <v>113</v>
      </c>
      <c r="G96" s="89" t="s">
        <v>60</v>
      </c>
      <c r="H96" s="89" t="s">
        <v>113</v>
      </c>
      <c r="I96" s="89" t="s">
        <v>60</v>
      </c>
    </row>
    <row r="97" spans="1:9" ht="25.35" customHeight="1">
      <c r="A97" s="500"/>
      <c r="B97" s="284">
        <v>0.1</v>
      </c>
      <c r="C97" s="44">
        <v>0.1</v>
      </c>
      <c r="D97" s="284">
        <v>0.1</v>
      </c>
      <c r="E97" s="44">
        <v>0.13</v>
      </c>
      <c r="F97" s="284">
        <v>0.1</v>
      </c>
      <c r="G97" s="45">
        <v>0.12</v>
      </c>
      <c r="H97" s="48"/>
      <c r="I97" s="45"/>
    </row>
    <row r="98" spans="1:9" ht="290.10000000000002" customHeight="1">
      <c r="A98" s="42" t="s">
        <v>114</v>
      </c>
      <c r="B98" s="411" t="s">
        <v>155</v>
      </c>
      <c r="C98" s="412"/>
      <c r="D98" s="411" t="s">
        <v>156</v>
      </c>
      <c r="E98" s="412"/>
      <c r="F98" s="411" t="s">
        <v>157</v>
      </c>
      <c r="G98" s="412"/>
      <c r="H98" s="399"/>
      <c r="I98" s="399"/>
    </row>
    <row r="99" spans="1:9" ht="80.25" customHeight="1">
      <c r="A99" s="42" t="s">
        <v>118</v>
      </c>
      <c r="B99" s="407" t="s">
        <v>158</v>
      </c>
      <c r="C99" s="408"/>
      <c r="D99" s="407" t="s">
        <v>159</v>
      </c>
      <c r="E99" s="408"/>
      <c r="F99" s="407" t="s">
        <v>160</v>
      </c>
      <c r="G99" s="408"/>
      <c r="H99" s="409"/>
      <c r="I99" s="408"/>
    </row>
    <row r="100" spans="1:9" ht="25.35" customHeight="1">
      <c r="A100" s="499" t="s">
        <v>24</v>
      </c>
      <c r="B100" s="89" t="s">
        <v>113</v>
      </c>
      <c r="C100" s="89" t="s">
        <v>60</v>
      </c>
      <c r="D100" s="89" t="s">
        <v>113</v>
      </c>
      <c r="E100" s="89" t="s">
        <v>60</v>
      </c>
      <c r="F100" s="89" t="s">
        <v>113</v>
      </c>
      <c r="G100" s="89" t="s">
        <v>60</v>
      </c>
      <c r="H100" s="89" t="s">
        <v>113</v>
      </c>
      <c r="I100" s="89" t="s">
        <v>60</v>
      </c>
    </row>
    <row r="101" spans="1:9" ht="25.35" customHeight="1">
      <c r="A101" s="500"/>
      <c r="B101" s="284">
        <v>0.1</v>
      </c>
      <c r="C101" s="44">
        <v>0.1</v>
      </c>
      <c r="D101" s="284">
        <v>0.1</v>
      </c>
      <c r="E101" s="44">
        <v>0.1</v>
      </c>
      <c r="F101" s="284">
        <v>0.1</v>
      </c>
      <c r="G101" s="45">
        <v>0.1</v>
      </c>
      <c r="H101" s="48"/>
      <c r="I101" s="45"/>
    </row>
    <row r="102" spans="1:9" ht="409.5" customHeight="1">
      <c r="A102" s="42" t="s">
        <v>114</v>
      </c>
      <c r="B102" s="411" t="s">
        <v>161</v>
      </c>
      <c r="C102" s="412"/>
      <c r="D102" s="419" t="s">
        <v>162</v>
      </c>
      <c r="E102" s="420"/>
      <c r="F102" s="411" t="s">
        <v>163</v>
      </c>
      <c r="G102" s="412"/>
      <c r="H102" s="399"/>
      <c r="I102" s="399"/>
    </row>
    <row r="103" spans="1:9" ht="80.25" customHeight="1">
      <c r="A103" s="42" t="s">
        <v>118</v>
      </c>
      <c r="B103" s="407" t="s">
        <v>164</v>
      </c>
      <c r="C103" s="408"/>
      <c r="D103" s="407" t="s">
        <v>165</v>
      </c>
      <c r="E103" s="408"/>
      <c r="F103" s="407" t="s">
        <v>166</v>
      </c>
      <c r="G103" s="408"/>
      <c r="H103" s="409"/>
      <c r="I103" s="408"/>
    </row>
    <row r="104" spans="1:9" ht="25.35" customHeight="1">
      <c r="A104" s="499" t="s">
        <v>25</v>
      </c>
      <c r="B104" s="89" t="s">
        <v>113</v>
      </c>
      <c r="C104" s="89" t="s">
        <v>60</v>
      </c>
      <c r="D104" s="89" t="s">
        <v>113</v>
      </c>
      <c r="E104" s="89" t="s">
        <v>60</v>
      </c>
      <c r="F104" s="89" t="s">
        <v>113</v>
      </c>
      <c r="G104" s="89" t="s">
        <v>60</v>
      </c>
      <c r="H104" s="89" t="s">
        <v>113</v>
      </c>
      <c r="I104" s="89" t="s">
        <v>60</v>
      </c>
    </row>
    <row r="105" spans="1:9" ht="25.35" customHeight="1">
      <c r="A105" s="500"/>
      <c r="B105" s="284">
        <v>0.15</v>
      </c>
      <c r="C105" s="46">
        <v>0.2</v>
      </c>
      <c r="D105" s="284">
        <v>0.15</v>
      </c>
      <c r="E105" s="44">
        <v>0.15</v>
      </c>
      <c r="F105" s="48">
        <v>0.15</v>
      </c>
      <c r="G105" s="45">
        <v>0.15</v>
      </c>
      <c r="H105" s="48"/>
      <c r="I105" s="45"/>
    </row>
    <row r="106" spans="1:9" ht="409.5" customHeight="1">
      <c r="A106" s="42" t="s">
        <v>114</v>
      </c>
      <c r="B106" s="403" t="s">
        <v>167</v>
      </c>
      <c r="C106" s="404"/>
      <c r="D106" s="403" t="s">
        <v>168</v>
      </c>
      <c r="E106" s="404"/>
      <c r="F106" s="403" t="s">
        <v>169</v>
      </c>
      <c r="G106" s="404"/>
      <c r="H106" s="399"/>
      <c r="I106" s="399"/>
    </row>
    <row r="107" spans="1:9" s="323" customFormat="1" ht="80.25" customHeight="1">
      <c r="A107" s="42" t="s">
        <v>118</v>
      </c>
      <c r="B107" s="400" t="s">
        <v>170</v>
      </c>
      <c r="C107" s="401"/>
      <c r="D107" s="400" t="s">
        <v>171</v>
      </c>
      <c r="E107" s="401"/>
      <c r="F107" s="400" t="s">
        <v>172</v>
      </c>
      <c r="G107" s="401"/>
      <c r="H107" s="402"/>
      <c r="I107" s="401"/>
    </row>
    <row r="108" spans="1:9" ht="25.35" customHeight="1">
      <c r="A108" s="499" t="s">
        <v>26</v>
      </c>
      <c r="B108" s="89" t="s">
        <v>113</v>
      </c>
      <c r="C108" s="89" t="s">
        <v>60</v>
      </c>
      <c r="D108" s="89" t="s">
        <v>113</v>
      </c>
      <c r="E108" s="89" t="s">
        <v>60</v>
      </c>
      <c r="F108" s="89" t="s">
        <v>113</v>
      </c>
      <c r="G108" s="89" t="s">
        <v>60</v>
      </c>
      <c r="H108" s="89" t="s">
        <v>113</v>
      </c>
      <c r="I108" s="89" t="s">
        <v>60</v>
      </c>
    </row>
    <row r="109" spans="1:9" ht="25.35" customHeight="1">
      <c r="A109" s="500"/>
      <c r="B109" s="284">
        <v>0.15</v>
      </c>
      <c r="C109" s="46">
        <v>0.1</v>
      </c>
      <c r="D109" s="284">
        <v>0.15</v>
      </c>
      <c r="E109" s="44">
        <v>0.08</v>
      </c>
      <c r="F109" s="48">
        <v>0.15</v>
      </c>
      <c r="G109" s="45">
        <v>0.05</v>
      </c>
      <c r="H109" s="48"/>
      <c r="I109" s="45"/>
    </row>
    <row r="110" spans="1:9" ht="383.1" customHeight="1">
      <c r="A110" s="42" t="s">
        <v>114</v>
      </c>
      <c r="B110" s="405" t="s">
        <v>173</v>
      </c>
      <c r="C110" s="406"/>
      <c r="D110" s="405" t="s">
        <v>174</v>
      </c>
      <c r="E110" s="406"/>
      <c r="F110" s="405" t="s">
        <v>175</v>
      </c>
      <c r="G110" s="405"/>
      <c r="H110" s="399"/>
      <c r="I110" s="399"/>
    </row>
    <row r="111" spans="1:9" ht="80.25" customHeight="1">
      <c r="A111" s="42" t="s">
        <v>118</v>
      </c>
      <c r="B111" s="407" t="s">
        <v>176</v>
      </c>
      <c r="C111" s="408"/>
      <c r="D111" s="407" t="s">
        <v>177</v>
      </c>
      <c r="E111" s="408"/>
      <c r="F111" s="407" t="s">
        <v>178</v>
      </c>
      <c r="G111" s="408"/>
      <c r="H111" s="409"/>
      <c r="I111" s="408"/>
    </row>
    <row r="112" spans="1:9" ht="25.35" customHeight="1">
      <c r="A112" s="499" t="s">
        <v>27</v>
      </c>
      <c r="B112" s="89" t="s">
        <v>113</v>
      </c>
      <c r="C112" s="89" t="s">
        <v>60</v>
      </c>
      <c r="D112" s="89" t="s">
        <v>113</v>
      </c>
      <c r="E112" s="89" t="s">
        <v>60</v>
      </c>
      <c r="F112" s="89" t="s">
        <v>113</v>
      </c>
      <c r="G112" s="89" t="s">
        <v>60</v>
      </c>
      <c r="H112" s="89" t="s">
        <v>113</v>
      </c>
      <c r="I112" s="89" t="s">
        <v>60</v>
      </c>
    </row>
    <row r="113" spans="1:9" ht="25.35" customHeight="1">
      <c r="A113" s="500"/>
      <c r="B113" s="285">
        <v>0.02</v>
      </c>
      <c r="C113" s="387">
        <v>0.02</v>
      </c>
      <c r="D113" s="285">
        <v>0.02</v>
      </c>
      <c r="E113" s="387">
        <v>0.02</v>
      </c>
      <c r="F113" s="285">
        <v>0.02</v>
      </c>
      <c r="G113" s="169"/>
      <c r="H113" s="168"/>
      <c r="I113" s="169"/>
    </row>
    <row r="114" spans="1:9" ht="353.1" customHeight="1">
      <c r="A114" s="42" t="s">
        <v>114</v>
      </c>
      <c r="B114" s="405" t="s">
        <v>179</v>
      </c>
      <c r="C114" s="405"/>
      <c r="D114" s="405" t="s">
        <v>180</v>
      </c>
      <c r="E114" s="406"/>
      <c r="F114" s="405" t="s">
        <v>181</v>
      </c>
      <c r="G114" s="406"/>
      <c r="H114" s="410"/>
      <c r="I114" s="410"/>
    </row>
    <row r="115" spans="1:9" s="323" customFormat="1" ht="80.25" customHeight="1">
      <c r="A115" s="42" t="s">
        <v>118</v>
      </c>
      <c r="B115" s="400" t="s">
        <v>182</v>
      </c>
      <c r="C115" s="401"/>
      <c r="D115" s="400" t="s">
        <v>183</v>
      </c>
      <c r="E115" s="401"/>
      <c r="F115" s="400" t="s">
        <v>184</v>
      </c>
      <c r="G115" s="401"/>
      <c r="H115" s="402"/>
      <c r="I115" s="401"/>
    </row>
    <row r="116" spans="1:9" s="287" customFormat="1" ht="51" customHeight="1">
      <c r="A116" s="286" t="s">
        <v>185</v>
      </c>
      <c r="B116" s="288">
        <f t="shared" ref="B116:C116" si="0">(B69+B73+B77+B81+B85+B89+B93+B97+B101+B105+B109+B113)</f>
        <v>1</v>
      </c>
      <c r="C116" s="288">
        <f t="shared" si="0"/>
        <v>0.99999999999999989</v>
      </c>
      <c r="D116" s="288">
        <f t="shared" ref="D116:I116" si="1">(D69+D73+D77+D81+D85+D89+D93+D97+D101+D105+D109+D113)</f>
        <v>1</v>
      </c>
      <c r="E116" s="288">
        <f t="shared" si="1"/>
        <v>1</v>
      </c>
      <c r="F116" s="288">
        <f t="shared" si="1"/>
        <v>1</v>
      </c>
      <c r="G116" s="288">
        <f t="shared" si="1"/>
        <v>1</v>
      </c>
      <c r="H116" s="288">
        <f t="shared" si="1"/>
        <v>0</v>
      </c>
      <c r="I116" s="288">
        <f t="shared" si="1"/>
        <v>0</v>
      </c>
    </row>
    <row r="121" spans="1:9" ht="37.5" customHeight="1"/>
    <row r="122" spans="1:9" ht="19.5" customHeight="1"/>
    <row r="123" spans="1:9" ht="19.5" customHeight="1"/>
    <row r="124" spans="1:9" ht="34.5" customHeight="1"/>
    <row r="125" spans="1:9" ht="15" customHeight="1"/>
    <row r="126" spans="1:9" ht="15.75" customHeight="1"/>
  </sheetData>
  <mergeCells count="214">
    <mergeCell ref="B88:C88"/>
    <mergeCell ref="D88:E88"/>
    <mergeCell ref="F88:G88"/>
    <mergeCell ref="B67:C67"/>
    <mergeCell ref="D67:E67"/>
    <mergeCell ref="F67:G67"/>
    <mergeCell ref="H67:I67"/>
    <mergeCell ref="A92:A93"/>
    <mergeCell ref="A96:A97"/>
    <mergeCell ref="F71:G71"/>
    <mergeCell ref="F74:G74"/>
    <mergeCell ref="H74:I74"/>
    <mergeCell ref="B74:C74"/>
    <mergeCell ref="D74:E74"/>
    <mergeCell ref="H75:I75"/>
    <mergeCell ref="H78:I78"/>
    <mergeCell ref="H71:I71"/>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dataValidations count="1">
    <dataValidation type="list" allowBlank="1" showInputMessage="1" showErrorMessage="1" sqref="H35:I36" xr:uid="{F73DB0EB-ABC7-4FC5-ADE4-B2ADA3B0391D}">
      <formula1>#REF!</formula1>
    </dataValidation>
  </dataValidations>
  <hyperlinks>
    <hyperlink ref="B71" r:id="rId1" xr:uid="{76808F92-08E0-264A-8F47-3F1CF3421C7B}"/>
    <hyperlink ref="B75" r:id="rId2" xr:uid="{9E255637-26DB-6F47-A6A9-6439BC1B92A1}"/>
    <hyperlink ref="D71" r:id="rId3" xr:uid="{953EE02B-1874-D145-A714-63231870317E}"/>
    <hyperlink ref="D75" r:id="rId4" xr:uid="{1A135C76-B1A6-1640-8EE8-998662709238}"/>
    <hyperlink ref="F71" r:id="rId5" xr:uid="{E2A42DBF-1160-1748-A09E-F7F160E4B0C9}"/>
    <hyperlink ref="F75" r:id="rId6" xr:uid="{3390AF95-4C2A-4548-B1E1-680E286C34AD}"/>
    <hyperlink ref="B79" r:id="rId7" xr:uid="{8F6D0733-15D3-4944-B1AE-FB5DC373B26C}"/>
    <hyperlink ref="D79" r:id="rId8" xr:uid="{2D285A2A-6362-1641-8FFA-1D1499C48588}"/>
    <hyperlink ref="F79" r:id="rId9" xr:uid="{2E56F1E4-F09E-FA44-82A3-C3ABC88DB866}"/>
    <hyperlink ref="B83" r:id="rId10" xr:uid="{09B3B725-21E8-6242-B624-720B4C5A9657}"/>
    <hyperlink ref="D83" r:id="rId11" xr:uid="{A10AF86F-BE08-DA4A-A29B-C4D0F86BE909}"/>
    <hyperlink ref="F83" r:id="rId12" xr:uid="{21B334D4-C6AC-A249-A5DB-03BABF4296B9}"/>
    <hyperlink ref="B87" r:id="rId13" xr:uid="{377B7934-284B-7D42-A727-6FAF82B3668E}"/>
    <hyperlink ref="D87" r:id="rId14" xr:uid="{E9652300-272D-2544-BE93-12CACC136CA8}"/>
    <hyperlink ref="F87" r:id="rId15" xr:uid="{4A15C0A5-CF62-684B-A6F1-45DA59B0B50F}"/>
    <hyperlink ref="B91" r:id="rId16" xr:uid="{66003A62-EAD3-C749-A584-527F260BC6CB}"/>
    <hyperlink ref="F91" r:id="rId17" xr:uid="{15C76BFD-97CD-4448-A2DF-27FBCB9E9C18}"/>
    <hyperlink ref="B95" r:id="rId18" xr:uid="{4550A939-7AFE-1A42-95F5-2306F389A0C6}"/>
    <hyperlink ref="D95" r:id="rId19" xr:uid="{E0781481-F98B-BF45-8EBE-585FF2D813E3}"/>
    <hyperlink ref="F95" r:id="rId20" xr:uid="{5F7F0864-28AB-124D-BDD9-2ED3F6AB6D26}"/>
    <hyperlink ref="D91" r:id="rId21" xr:uid="{EA007B4E-CAF2-4BA3-8073-99456EE4C19B}"/>
    <hyperlink ref="B99" r:id="rId22" xr:uid="{44E7DB16-68E7-48C0-87DF-B7D2409C9BAB}"/>
    <hyperlink ref="D99" r:id="rId23" xr:uid="{21500A13-631F-4EB0-A7F2-0E987298CCA0}"/>
    <hyperlink ref="F99" r:id="rId24" xr:uid="{9E58F734-A837-4F9E-A8EB-DEE887F9089C}"/>
    <hyperlink ref="B103" r:id="rId25" xr:uid="{4405A2B6-C3BB-2A46-96CE-319426E9EE61}"/>
    <hyperlink ref="D103" r:id="rId26" xr:uid="{81831A17-0D86-464F-B179-1AA09505D0DA}"/>
    <hyperlink ref="F103" r:id="rId27" xr:uid="{333FFB59-14FD-144B-AF67-4D266D50EAF6}"/>
    <hyperlink ref="B107" r:id="rId28" xr:uid="{57D1187F-7875-F742-80DD-A193B58296C3}"/>
    <hyperlink ref="D107" r:id="rId29" xr:uid="{74CD18C1-8911-4F4C-9194-5CC7A4890AAC}"/>
    <hyperlink ref="F107" r:id="rId30" xr:uid="{823BE19E-FF63-A547-A564-E4B3AFC3AD65}"/>
    <hyperlink ref="B111" r:id="rId31" xr:uid="{EFB81E6B-ABB1-1F4C-9AE2-C817EBD23F49}"/>
    <hyperlink ref="D111" r:id="rId32" xr:uid="{4CA50AF4-8D0E-0A48-93D7-B2DE4E8CA30C}"/>
    <hyperlink ref="F111" r:id="rId33" xr:uid="{AF181D96-27E4-3744-85C7-C29747CFED08}"/>
    <hyperlink ref="D115" r:id="rId34" xr:uid="{BE0A0A06-762C-414A-B712-2DF5C9166490}"/>
    <hyperlink ref="F115" r:id="rId35" xr:uid="{3F531F23-8165-6047-BF88-43A2A2252640}"/>
    <hyperlink ref="B115" r:id="rId36" xr:uid="{A5E1C21B-5C4B-C044-A7DC-4348752DF4DD}"/>
  </hyperlinks>
  <pageMargins left="0.25" right="0.25" top="0.75" bottom="0.75" header="0.3" footer="0.3"/>
  <pageSetup scale="21" orientation="landscape" r:id="rId37"/>
  <drawing r:id="rId38"/>
  <legacyDrawing r:id="rId3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abSelected="1" topLeftCell="A10" zoomScale="192" zoomScaleNormal="70" workbookViewId="0">
      <selection activeCell="D12" sqref="D12:E12"/>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4" ht="22.5" customHeight="1" thickBot="1">
      <c r="A1" s="558"/>
      <c r="B1" s="855" t="s">
        <v>0</v>
      </c>
      <c r="C1" s="855"/>
      <c r="D1" s="855"/>
      <c r="E1" s="456" t="s">
        <v>1</v>
      </c>
      <c r="F1" s="457"/>
      <c r="G1" s="458"/>
    </row>
    <row r="2" spans="1:84" ht="22.5" customHeight="1" thickBot="1">
      <c r="A2" s="558"/>
      <c r="B2" s="856" t="s">
        <v>2</v>
      </c>
      <c r="C2" s="856"/>
      <c r="D2" s="856"/>
      <c r="E2" s="456" t="s">
        <v>3</v>
      </c>
      <c r="F2" s="457"/>
      <c r="G2" s="458"/>
    </row>
    <row r="3" spans="1:84" ht="31.5" customHeight="1" thickBot="1">
      <c r="A3" s="558"/>
      <c r="B3" s="704" t="s">
        <v>4</v>
      </c>
      <c r="C3" s="705"/>
      <c r="D3" s="706"/>
      <c r="E3" s="456" t="s">
        <v>5</v>
      </c>
      <c r="F3" s="457"/>
      <c r="G3" s="458"/>
    </row>
    <row r="4" spans="1:84" ht="22.5" customHeight="1" thickBot="1">
      <c r="A4" s="558"/>
      <c r="B4" s="707" t="s">
        <v>645</v>
      </c>
      <c r="C4" s="708"/>
      <c r="D4" s="709"/>
      <c r="E4" s="456" t="s">
        <v>646</v>
      </c>
      <c r="F4" s="457"/>
      <c r="G4" s="458"/>
    </row>
    <row r="5" spans="1:84" ht="15.95" thickBot="1">
      <c r="A5" s="51"/>
      <c r="B5" s="51"/>
      <c r="C5" s="213"/>
      <c r="D5" s="213"/>
      <c r="E5" s="213"/>
      <c r="F5" s="214"/>
      <c r="G5" s="214"/>
      <c r="H5" s="214"/>
      <c r="I5" s="214"/>
      <c r="J5" s="214"/>
      <c r="K5" s="214"/>
    </row>
    <row r="6" spans="1:84" ht="27.75" customHeight="1">
      <c r="A6" s="468" t="s">
        <v>8</v>
      </c>
      <c r="B6" s="469"/>
      <c r="C6" s="859"/>
      <c r="D6" s="860"/>
      <c r="E6" s="861"/>
      <c r="F6" s="7"/>
      <c r="G6" s="7"/>
      <c r="H6" s="7"/>
      <c r="I6" s="7"/>
      <c r="J6" s="7"/>
      <c r="K6" s="7"/>
      <c r="L6" s="1"/>
      <c r="M6" s="16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735" t="s">
        <v>647</v>
      </c>
      <c r="B7" s="736"/>
      <c r="C7" s="857"/>
      <c r="D7" s="857"/>
      <c r="E7" s="858"/>
      <c r="F7" s="214"/>
      <c r="G7" s="214"/>
      <c r="H7" s="214"/>
      <c r="I7" s="214"/>
      <c r="J7" s="214"/>
      <c r="K7" s="214"/>
    </row>
    <row r="8" spans="1:84" ht="45.75" customHeight="1" thickBot="1">
      <c r="A8" s="52" t="s">
        <v>648</v>
      </c>
      <c r="B8" s="52" t="s">
        <v>649</v>
      </c>
      <c r="C8" s="53" t="s">
        <v>650</v>
      </c>
      <c r="D8" s="853" t="s">
        <v>651</v>
      </c>
      <c r="E8" s="854"/>
    </row>
    <row r="9" spans="1:84" ht="72" customHeight="1">
      <c r="A9" s="54">
        <v>45716</v>
      </c>
      <c r="B9" s="55"/>
      <c r="C9" s="68" t="s">
        <v>652</v>
      </c>
      <c r="D9" s="862" t="s">
        <v>653</v>
      </c>
      <c r="E9" s="863"/>
    </row>
    <row r="10" spans="1:84" ht="75" customHeight="1">
      <c r="A10" s="54">
        <v>45994</v>
      </c>
      <c r="B10" s="55"/>
      <c r="C10" s="70" t="s">
        <v>654</v>
      </c>
      <c r="D10" s="864" t="s">
        <v>655</v>
      </c>
      <c r="E10" s="865"/>
    </row>
    <row r="11" spans="1:84" ht="45">
      <c r="A11" s="54">
        <v>46029</v>
      </c>
      <c r="B11" s="55"/>
      <c r="C11" s="70" t="s">
        <v>654</v>
      </c>
      <c r="D11" s="864" t="s">
        <v>656</v>
      </c>
      <c r="E11" s="865"/>
    </row>
    <row r="12" spans="1:84" ht="52.5" customHeight="1">
      <c r="A12" s="56">
        <v>46029</v>
      </c>
      <c r="B12" s="57"/>
      <c r="C12" s="69" t="s">
        <v>657</v>
      </c>
      <c r="D12" s="532" t="s">
        <v>658</v>
      </c>
      <c r="E12" s="870"/>
    </row>
    <row r="13" spans="1:84">
      <c r="A13" s="58"/>
      <c r="B13" s="57"/>
      <c r="C13" s="69"/>
      <c r="D13" s="866"/>
      <c r="E13" s="867"/>
    </row>
    <row r="14" spans="1:84">
      <c r="A14" s="58"/>
      <c r="B14" s="57"/>
      <c r="C14" s="70"/>
      <c r="D14" s="866"/>
      <c r="E14" s="867"/>
    </row>
    <row r="15" spans="1:84">
      <c r="A15" s="58"/>
      <c r="B15" s="57"/>
      <c r="C15" s="70"/>
      <c r="D15" s="866"/>
      <c r="E15" s="867"/>
    </row>
    <row r="16" spans="1:84">
      <c r="A16" s="59"/>
      <c r="B16" s="57"/>
      <c r="C16" s="69"/>
      <c r="D16" s="866"/>
      <c r="E16" s="867"/>
    </row>
    <row r="17" spans="1:5">
      <c r="A17" s="60"/>
      <c r="B17" s="61"/>
      <c r="C17" s="71"/>
      <c r="D17" s="866"/>
      <c r="E17" s="867"/>
    </row>
    <row r="18" spans="1:5">
      <c r="A18" s="60"/>
      <c r="B18" s="61"/>
      <c r="C18" s="71"/>
      <c r="D18" s="866"/>
      <c r="E18" s="867"/>
    </row>
    <row r="19" spans="1:5">
      <c r="A19" s="62"/>
      <c r="B19" s="63"/>
      <c r="C19" s="65"/>
      <c r="D19" s="866"/>
      <c r="E19" s="867"/>
    </row>
    <row r="20" spans="1:5">
      <c r="A20" s="64"/>
      <c r="B20" s="65"/>
      <c r="C20" s="65"/>
      <c r="D20" s="866"/>
      <c r="E20" s="867"/>
    </row>
    <row r="21" spans="1:5">
      <c r="A21" s="64"/>
      <c r="B21" s="65"/>
      <c r="C21" s="65"/>
      <c r="D21" s="866"/>
      <c r="E21" s="867"/>
    </row>
    <row r="22" spans="1:5">
      <c r="A22" s="64"/>
      <c r="B22" s="65"/>
      <c r="C22" s="65"/>
      <c r="D22" s="866"/>
      <c r="E22" s="867"/>
    </row>
    <row r="23" spans="1:5">
      <c r="A23" s="64"/>
      <c r="B23" s="65"/>
      <c r="C23" s="65"/>
      <c r="D23" s="866"/>
      <c r="E23" s="867"/>
    </row>
    <row r="24" spans="1:5">
      <c r="A24" s="64"/>
      <c r="B24" s="65"/>
      <c r="C24" s="65"/>
      <c r="D24" s="866"/>
      <c r="E24" s="867"/>
    </row>
    <row r="25" spans="1:5">
      <c r="A25" s="64"/>
      <c r="B25" s="65"/>
      <c r="C25" s="65"/>
      <c r="D25" s="866"/>
      <c r="E25" s="867"/>
    </row>
    <row r="26" spans="1:5">
      <c r="A26" s="64"/>
      <c r="B26" s="65"/>
      <c r="C26" s="65"/>
      <c r="D26" s="866"/>
      <c r="E26" s="867"/>
    </row>
    <row r="27" spans="1:5">
      <c r="A27" s="64"/>
      <c r="B27" s="65"/>
      <c r="C27" s="65"/>
      <c r="D27" s="866"/>
      <c r="E27" s="867"/>
    </row>
    <row r="28" spans="1:5">
      <c r="A28" s="64"/>
      <c r="B28" s="65"/>
      <c r="C28" s="65"/>
      <c r="D28" s="866"/>
      <c r="E28" s="867"/>
    </row>
    <row r="29" spans="1:5">
      <c r="A29" s="64"/>
      <c r="B29" s="65"/>
      <c r="C29" s="65"/>
      <c r="D29" s="866"/>
      <c r="E29" s="867"/>
    </row>
    <row r="30" spans="1:5">
      <c r="A30" s="64"/>
      <c r="B30" s="65"/>
      <c r="C30" s="65"/>
      <c r="D30" s="866"/>
      <c r="E30" s="867"/>
    </row>
    <row r="31" spans="1:5">
      <c r="A31" s="64"/>
      <c r="B31" s="65"/>
      <c r="C31" s="65"/>
      <c r="D31" s="866"/>
      <c r="E31" s="867"/>
    </row>
    <row r="32" spans="1:5">
      <c r="A32" s="64"/>
      <c r="B32" s="65"/>
      <c r="C32" s="65"/>
      <c r="D32" s="866"/>
      <c r="E32" s="867"/>
    </row>
    <row r="33" spans="1:5">
      <c r="A33" s="64"/>
      <c r="B33" s="65"/>
      <c r="C33" s="65"/>
      <c r="D33" s="866"/>
      <c r="E33" s="867"/>
    </row>
    <row r="34" spans="1:5">
      <c r="A34" s="64"/>
      <c r="B34" s="65"/>
      <c r="C34" s="65"/>
      <c r="D34" s="866"/>
      <c r="E34" s="867"/>
    </row>
    <row r="35" spans="1:5">
      <c r="A35" s="64"/>
      <c r="B35" s="65"/>
      <c r="C35" s="65"/>
      <c r="D35" s="866"/>
      <c r="E35" s="867"/>
    </row>
    <row r="36" spans="1:5">
      <c r="A36" s="66"/>
      <c r="B36" s="67"/>
      <c r="C36" s="67"/>
      <c r="D36" s="868"/>
      <c r="E36" s="869"/>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9887-B427-B94A-893A-B192755D08F7}">
  <dimension ref="A1:P117"/>
  <sheetViews>
    <sheetView topLeftCell="D59" zoomScale="133" zoomScaleNormal="80" workbookViewId="0">
      <selection activeCell="D124" sqref="D124"/>
    </sheetView>
  </sheetViews>
  <sheetFormatPr defaultColWidth="55.85546875" defaultRowHeight="15"/>
  <cols>
    <col min="2" max="2" width="69.7109375" customWidth="1"/>
  </cols>
  <sheetData>
    <row r="1" spans="1:15" s="79" customFormat="1" ht="22.35" customHeight="1" thickBot="1">
      <c r="A1" s="481"/>
      <c r="B1" s="459" t="s">
        <v>0</v>
      </c>
      <c r="C1" s="460"/>
      <c r="D1" s="460"/>
      <c r="E1" s="460"/>
      <c r="F1" s="460"/>
      <c r="G1" s="460"/>
      <c r="H1" s="460"/>
      <c r="I1" s="460"/>
      <c r="J1" s="460"/>
      <c r="K1" s="460"/>
      <c r="L1" s="461"/>
      <c r="M1" s="456" t="s">
        <v>1</v>
      </c>
      <c r="N1" s="457"/>
      <c r="O1" s="458"/>
    </row>
    <row r="2" spans="1:15" s="79" customFormat="1" ht="18" customHeight="1" thickBot="1">
      <c r="A2" s="482"/>
      <c r="B2" s="462" t="s">
        <v>2</v>
      </c>
      <c r="C2" s="463"/>
      <c r="D2" s="463"/>
      <c r="E2" s="463"/>
      <c r="F2" s="463"/>
      <c r="G2" s="463"/>
      <c r="H2" s="463"/>
      <c r="I2" s="463"/>
      <c r="J2" s="463"/>
      <c r="K2" s="463"/>
      <c r="L2" s="464"/>
      <c r="M2" s="456" t="s">
        <v>3</v>
      </c>
      <c r="N2" s="457"/>
      <c r="O2" s="458"/>
    </row>
    <row r="3" spans="1:15" s="79" customFormat="1" ht="20.100000000000001" customHeight="1" thickBot="1">
      <c r="A3" s="482"/>
      <c r="B3" s="462" t="s">
        <v>4</v>
      </c>
      <c r="C3" s="463"/>
      <c r="D3" s="463"/>
      <c r="E3" s="463"/>
      <c r="F3" s="463"/>
      <c r="G3" s="463"/>
      <c r="H3" s="463"/>
      <c r="I3" s="463"/>
      <c r="J3" s="463"/>
      <c r="K3" s="463"/>
      <c r="L3" s="464"/>
      <c r="M3" s="456" t="s">
        <v>5</v>
      </c>
      <c r="N3" s="457"/>
      <c r="O3" s="458"/>
    </row>
    <row r="4" spans="1:15" s="79" customFormat="1" ht="21.75" customHeight="1" thickBot="1">
      <c r="A4" s="483"/>
      <c r="B4" s="465" t="s">
        <v>6</v>
      </c>
      <c r="C4" s="466"/>
      <c r="D4" s="466"/>
      <c r="E4" s="466"/>
      <c r="F4" s="466"/>
      <c r="G4" s="466"/>
      <c r="H4" s="466"/>
      <c r="I4" s="466"/>
      <c r="J4" s="466"/>
      <c r="K4" s="466"/>
      <c r="L4" s="467"/>
      <c r="M4" s="456" t="s">
        <v>7</v>
      </c>
      <c r="N4" s="457"/>
      <c r="O4" s="458"/>
    </row>
    <row r="5" spans="1:15" s="79" customFormat="1" ht="16.350000000000001" customHeight="1" thickBot="1">
      <c r="A5" s="80"/>
      <c r="B5" s="81"/>
      <c r="C5" s="81"/>
      <c r="D5" s="81"/>
      <c r="E5" s="81"/>
      <c r="F5" s="81"/>
      <c r="G5" s="81"/>
      <c r="H5" s="81"/>
      <c r="I5" s="81"/>
      <c r="J5" s="81"/>
      <c r="K5" s="81"/>
      <c r="L5" s="81"/>
      <c r="M5" s="82"/>
      <c r="N5" s="82"/>
      <c r="O5" s="82"/>
    </row>
    <row r="6" spans="1:15" s="1" customFormat="1" ht="40.35" customHeight="1" thickBot="1">
      <c r="A6" s="50" t="s">
        <v>8</v>
      </c>
      <c r="B6" s="493" t="s">
        <v>9</v>
      </c>
      <c r="C6" s="494"/>
      <c r="D6" s="494"/>
      <c r="E6" s="494"/>
      <c r="F6" s="494"/>
      <c r="G6" s="494"/>
      <c r="H6" s="494"/>
      <c r="I6" s="494"/>
      <c r="J6" s="494"/>
      <c r="K6" s="495"/>
      <c r="L6" s="157" t="s">
        <v>10</v>
      </c>
      <c r="M6" s="496"/>
      <c r="N6" s="497"/>
      <c r="O6" s="498"/>
    </row>
    <row r="7" spans="1:15" s="79" customFormat="1" ht="18" customHeight="1" thickBot="1">
      <c r="A7" s="80"/>
      <c r="B7" s="81"/>
      <c r="C7" s="81"/>
      <c r="D7" s="81"/>
      <c r="E7" s="81"/>
      <c r="F7" s="81"/>
      <c r="G7" s="81"/>
      <c r="H7" s="81"/>
      <c r="I7" s="81"/>
      <c r="J7" s="81"/>
      <c r="K7" s="81"/>
      <c r="L7" s="81"/>
      <c r="M7" s="82"/>
      <c r="N7" s="82"/>
      <c r="O7" s="82"/>
    </row>
    <row r="8" spans="1:15" s="79" customFormat="1" ht="21.75" customHeight="1" thickBot="1">
      <c r="A8" s="492" t="s">
        <v>11</v>
      </c>
      <c r="B8" s="157" t="s">
        <v>12</v>
      </c>
      <c r="C8" s="215">
        <v>45688</v>
      </c>
      <c r="D8" s="157" t="s">
        <v>13</v>
      </c>
      <c r="E8" s="215">
        <v>45716</v>
      </c>
      <c r="F8" s="157" t="s">
        <v>14</v>
      </c>
      <c r="G8" s="215">
        <v>45747</v>
      </c>
      <c r="H8" s="157" t="s">
        <v>15</v>
      </c>
      <c r="I8" s="217">
        <v>45777</v>
      </c>
      <c r="J8" s="470" t="s">
        <v>16</v>
      </c>
      <c r="K8" s="484"/>
      <c r="L8" s="156" t="s">
        <v>17</v>
      </c>
      <c r="M8" s="501"/>
      <c r="N8" s="501"/>
      <c r="O8" s="501"/>
    </row>
    <row r="9" spans="1:15" s="79" customFormat="1" ht="21.75" customHeight="1" thickBot="1">
      <c r="A9" s="492"/>
      <c r="B9" s="158" t="s">
        <v>18</v>
      </c>
      <c r="C9" s="322">
        <v>45808</v>
      </c>
      <c r="D9" s="157" t="s">
        <v>19</v>
      </c>
      <c r="E9" s="333">
        <v>45838</v>
      </c>
      <c r="F9" s="157" t="s">
        <v>20</v>
      </c>
      <c r="G9" s="333">
        <v>45869</v>
      </c>
      <c r="H9" s="157" t="s">
        <v>21</v>
      </c>
      <c r="I9" s="217">
        <v>45900</v>
      </c>
      <c r="J9" s="470"/>
      <c r="K9" s="484"/>
      <c r="L9" s="156" t="s">
        <v>22</v>
      </c>
      <c r="M9" s="502" t="s">
        <v>23</v>
      </c>
      <c r="N9" s="502"/>
      <c r="O9" s="502"/>
    </row>
    <row r="10" spans="1:15" s="79" customFormat="1" ht="21.75" customHeight="1" thickBot="1">
      <c r="A10" s="492"/>
      <c r="B10" s="157" t="s">
        <v>24</v>
      </c>
      <c r="C10" s="354">
        <v>45930</v>
      </c>
      <c r="D10" s="157" t="s">
        <v>25</v>
      </c>
      <c r="E10" s="333">
        <v>45961</v>
      </c>
      <c r="F10" s="157" t="s">
        <v>26</v>
      </c>
      <c r="G10" s="333">
        <v>45991</v>
      </c>
      <c r="H10" s="157" t="s">
        <v>27</v>
      </c>
      <c r="I10" s="217">
        <v>46022</v>
      </c>
      <c r="J10" s="470"/>
      <c r="K10" s="484"/>
      <c r="L10" s="156" t="s">
        <v>28</v>
      </c>
      <c r="M10" s="502" t="s">
        <v>23</v>
      </c>
      <c r="N10" s="502"/>
      <c r="O10" s="502"/>
    </row>
    <row r="11" spans="1:15" s="1" customFormat="1" ht="15" customHeight="1" thickBot="1">
      <c r="A11" s="6"/>
      <c r="B11" s="7"/>
      <c r="C11" s="7"/>
      <c r="D11" s="9"/>
      <c r="E11" s="8"/>
      <c r="F11" s="8"/>
      <c r="G11" s="208"/>
      <c r="H11" s="208"/>
      <c r="I11" s="10"/>
      <c r="J11" s="10"/>
      <c r="K11" s="7"/>
      <c r="L11" s="7"/>
      <c r="M11" s="7"/>
      <c r="N11" s="7"/>
      <c r="O11" s="7"/>
    </row>
    <row r="12" spans="1:15" s="1" customFormat="1" ht="15" customHeight="1">
      <c r="A12" s="489" t="s">
        <v>29</v>
      </c>
      <c r="B12" s="549" t="s">
        <v>186</v>
      </c>
      <c r="C12" s="550"/>
      <c r="D12" s="550"/>
      <c r="E12" s="550"/>
      <c r="F12" s="550"/>
      <c r="G12" s="550"/>
      <c r="H12" s="550"/>
      <c r="I12" s="550"/>
      <c r="J12" s="550"/>
      <c r="K12" s="550"/>
      <c r="L12" s="550"/>
      <c r="M12" s="550"/>
      <c r="N12" s="550"/>
      <c r="O12" s="551"/>
    </row>
    <row r="13" spans="1:15" s="1" customFormat="1" ht="15" customHeight="1">
      <c r="A13" s="490"/>
      <c r="B13" s="552"/>
      <c r="C13" s="553"/>
      <c r="D13" s="553"/>
      <c r="E13" s="553"/>
      <c r="F13" s="553"/>
      <c r="G13" s="553"/>
      <c r="H13" s="553"/>
      <c r="I13" s="553"/>
      <c r="J13" s="553"/>
      <c r="K13" s="553"/>
      <c r="L13" s="553"/>
      <c r="M13" s="553"/>
      <c r="N13" s="553"/>
      <c r="O13" s="554"/>
    </row>
    <row r="14" spans="1:15" s="1" customFormat="1" ht="15" customHeight="1" thickBot="1">
      <c r="A14" s="491"/>
      <c r="B14" s="555"/>
      <c r="C14" s="556"/>
      <c r="D14" s="556"/>
      <c r="E14" s="556"/>
      <c r="F14" s="556"/>
      <c r="G14" s="556"/>
      <c r="H14" s="556"/>
      <c r="I14" s="556"/>
      <c r="J14" s="556"/>
      <c r="K14" s="556"/>
      <c r="L14" s="556"/>
      <c r="M14" s="556"/>
      <c r="N14" s="556"/>
      <c r="O14" s="557"/>
    </row>
    <row r="15" spans="1:15" s="1" customFormat="1" ht="9" customHeight="1" thickBot="1">
      <c r="A15" s="14"/>
      <c r="B15" s="78"/>
      <c r="C15" s="15"/>
      <c r="D15" s="15"/>
      <c r="E15" s="15"/>
      <c r="F15" s="15"/>
      <c r="G15" s="16"/>
      <c r="H15" s="16"/>
      <c r="I15" s="16"/>
      <c r="J15" s="16"/>
      <c r="K15" s="16"/>
      <c r="L15" s="17"/>
      <c r="M15" s="17"/>
      <c r="N15" s="17"/>
      <c r="O15" s="17"/>
    </row>
    <row r="16" spans="1:15" s="18" customFormat="1" ht="37.5" customHeight="1" thickBot="1">
      <c r="A16" s="50" t="s">
        <v>31</v>
      </c>
      <c r="B16" s="558" t="s">
        <v>32</v>
      </c>
      <c r="C16" s="558"/>
      <c r="D16" s="558"/>
      <c r="E16" s="558"/>
      <c r="F16" s="558"/>
      <c r="G16" s="492" t="s">
        <v>33</v>
      </c>
      <c r="H16" s="492"/>
      <c r="I16" s="559" t="s">
        <v>187</v>
      </c>
      <c r="J16" s="559"/>
      <c r="K16" s="559"/>
      <c r="L16" s="559"/>
      <c r="M16" s="559"/>
      <c r="N16" s="559"/>
      <c r="O16" s="559"/>
    </row>
    <row r="17" spans="1:16" s="1" customFormat="1" ht="9" customHeight="1" thickBot="1">
      <c r="A17" s="14"/>
      <c r="B17" s="16"/>
      <c r="C17" s="15"/>
      <c r="D17" s="15"/>
      <c r="E17" s="15"/>
      <c r="F17" s="15"/>
      <c r="G17" s="16"/>
      <c r="H17" s="16"/>
      <c r="I17" s="16"/>
      <c r="J17" s="16"/>
      <c r="K17" s="16"/>
      <c r="L17" s="17"/>
      <c r="M17" s="17"/>
      <c r="N17" s="17"/>
      <c r="O17" s="17"/>
    </row>
    <row r="18" spans="1:16" s="1" customFormat="1" ht="82.35" customHeight="1" thickBot="1">
      <c r="A18" s="50" t="s">
        <v>35</v>
      </c>
      <c r="B18" s="560" t="s">
        <v>36</v>
      </c>
      <c r="C18" s="560"/>
      <c r="D18" s="560"/>
      <c r="E18" s="560"/>
      <c r="F18" s="50" t="s">
        <v>37</v>
      </c>
      <c r="G18" s="561" t="s">
        <v>38</v>
      </c>
      <c r="H18" s="561"/>
      <c r="I18" s="561"/>
      <c r="J18" s="50" t="s">
        <v>39</v>
      </c>
      <c r="K18" s="558" t="s">
        <v>40</v>
      </c>
      <c r="L18" s="558"/>
      <c r="M18" s="558"/>
      <c r="N18" s="558"/>
      <c r="O18" s="558"/>
    </row>
    <row r="19" spans="1:16" s="1" customFormat="1" ht="9" customHeight="1">
      <c r="A19" s="5"/>
      <c r="B19" s="2"/>
      <c r="C19" s="488"/>
      <c r="D19" s="488"/>
      <c r="E19" s="488"/>
      <c r="F19" s="488"/>
      <c r="G19" s="488"/>
      <c r="H19" s="488"/>
      <c r="I19" s="488"/>
      <c r="J19" s="488"/>
      <c r="K19" s="488"/>
      <c r="L19" s="488"/>
      <c r="M19" s="488"/>
      <c r="N19" s="488"/>
      <c r="O19" s="488"/>
    </row>
    <row r="20" spans="1:16" s="1" customFormat="1" ht="16.5" customHeight="1" thickBot="1">
      <c r="A20" s="76"/>
      <c r="B20" s="77"/>
      <c r="C20" s="77"/>
      <c r="D20" s="77"/>
      <c r="E20" s="371"/>
      <c r="F20" s="77"/>
      <c r="G20" s="77"/>
      <c r="H20" s="77"/>
      <c r="I20" s="77"/>
      <c r="J20" s="77"/>
      <c r="K20" s="77"/>
      <c r="L20" s="77"/>
      <c r="M20" s="77"/>
      <c r="N20" s="371"/>
      <c r="O20" s="77"/>
    </row>
    <row r="21" spans="1:16" s="1" customFormat="1" ht="32.1" customHeight="1" thickBot="1">
      <c r="A21" s="468" t="s">
        <v>41</v>
      </c>
      <c r="B21" s="469"/>
      <c r="C21" s="469"/>
      <c r="D21" s="469"/>
      <c r="E21" s="469"/>
      <c r="F21" s="469"/>
      <c r="G21" s="469"/>
      <c r="H21" s="469"/>
      <c r="I21" s="469"/>
      <c r="J21" s="469"/>
      <c r="K21" s="469"/>
      <c r="L21" s="469"/>
      <c r="M21" s="469"/>
      <c r="N21" s="469"/>
      <c r="O21" s="470"/>
    </row>
    <row r="22" spans="1:16" s="1" customFormat="1" ht="32.1" customHeight="1" thickBot="1">
      <c r="A22" s="468" t="s">
        <v>42</v>
      </c>
      <c r="B22" s="469"/>
      <c r="C22" s="469"/>
      <c r="D22" s="469"/>
      <c r="E22" s="469"/>
      <c r="F22" s="469"/>
      <c r="G22" s="469"/>
      <c r="H22" s="469"/>
      <c r="I22" s="469"/>
      <c r="J22" s="469"/>
      <c r="K22" s="469"/>
      <c r="L22" s="469"/>
      <c r="M22" s="469"/>
      <c r="N22" s="469"/>
      <c r="O22" s="470"/>
    </row>
    <row r="23" spans="1:16" s="1" customFormat="1" ht="32.1" customHeight="1" thickBot="1">
      <c r="A23" s="26"/>
      <c r="B23" s="19" t="s">
        <v>12</v>
      </c>
      <c r="C23" s="19" t="s">
        <v>13</v>
      </c>
      <c r="D23" s="19" t="s">
        <v>14</v>
      </c>
      <c r="E23" s="19" t="s">
        <v>15</v>
      </c>
      <c r="F23" s="19" t="s">
        <v>18</v>
      </c>
      <c r="G23" s="19" t="s">
        <v>19</v>
      </c>
      <c r="H23" s="19" t="s">
        <v>20</v>
      </c>
      <c r="I23" s="19" t="s">
        <v>21</v>
      </c>
      <c r="J23" s="19" t="s">
        <v>24</v>
      </c>
      <c r="K23" s="19" t="s">
        <v>25</v>
      </c>
      <c r="L23" s="19" t="s">
        <v>26</v>
      </c>
      <c r="M23" s="19" t="s">
        <v>27</v>
      </c>
      <c r="N23" s="20" t="s">
        <v>43</v>
      </c>
      <c r="O23" s="20" t="s">
        <v>44</v>
      </c>
    </row>
    <row r="24" spans="1:16" s="1" customFormat="1" ht="32.1" customHeight="1">
      <c r="A24" s="21" t="s">
        <v>45</v>
      </c>
      <c r="B24" s="271">
        <v>151035000</v>
      </c>
      <c r="C24" s="272"/>
      <c r="D24" s="271">
        <v>902000</v>
      </c>
      <c r="E24" s="271">
        <v>44691303</v>
      </c>
      <c r="F24" s="272"/>
      <c r="G24" s="272"/>
      <c r="H24" s="273"/>
      <c r="I24" s="273"/>
      <c r="J24" s="273"/>
      <c r="K24" s="273"/>
      <c r="L24" s="373">
        <v>-12608277</v>
      </c>
      <c r="M24" s="273"/>
      <c r="N24" s="395">
        <f t="shared" ref="N24:N29" si="0">SUM(B24:M24)</f>
        <v>184020026</v>
      </c>
      <c r="O24" s="275"/>
      <c r="P24" s="1">
        <f>184020026</f>
        <v>184020026</v>
      </c>
    </row>
    <row r="25" spans="1:16" s="1" customFormat="1" ht="32.1" customHeight="1">
      <c r="A25" s="21" t="s">
        <v>46</v>
      </c>
      <c r="B25" s="272"/>
      <c r="C25" s="271">
        <f>84735000</f>
        <v>84735000</v>
      </c>
      <c r="D25" s="271">
        <f>151035000-B25-C25</f>
        <v>66300000</v>
      </c>
      <c r="E25" s="271">
        <f>150407333-B25-C25-D25</f>
        <v>-627667</v>
      </c>
      <c r="F25" s="271">
        <f>149081333-B25-C25-D25-E25</f>
        <v>-1326000</v>
      </c>
      <c r="G25" s="271">
        <f>149081333-B25-C25-D25-E25-F25</f>
        <v>0</v>
      </c>
      <c r="H25" s="271">
        <f>149081333-B25-C25-D25-E25-F25-G25</f>
        <v>0</v>
      </c>
      <c r="I25" s="271">
        <f>175140015-B25-C25-D25-E25-F25-G25-H25</f>
        <v>26058682</v>
      </c>
      <c r="J25" s="271">
        <f>175257019-B25-C25-D25-E25-F25-G25-H25-I25</f>
        <v>117004</v>
      </c>
      <c r="K25" s="271">
        <f>175257019-B25-C25-D25-E25-F25-G25-H25-I25-J25</f>
        <v>0</v>
      </c>
      <c r="L25" s="271">
        <f>184020026-B25-C25-D25-E25-F25-G25-H25-I25--J25-K25</f>
        <v>8997015</v>
      </c>
      <c r="M25" s="271">
        <f>184020026-B25-C25-D25-E25-F25-G25-H25-I25-J25-K25-L25</f>
        <v>-234008</v>
      </c>
      <c r="N25" s="396">
        <f t="shared" si="0"/>
        <v>184020026</v>
      </c>
      <c r="O25" s="276">
        <f>N25/N24</f>
        <v>1</v>
      </c>
      <c r="P25" s="372">
        <f>P24-N24</f>
        <v>0</v>
      </c>
    </row>
    <row r="26" spans="1:16" s="1" customFormat="1" ht="32.1" customHeight="1">
      <c r="A26" s="21" t="s">
        <v>47</v>
      </c>
      <c r="B26" s="272"/>
      <c r="C26" s="271"/>
      <c r="D26" s="271">
        <f>4205333-B26-C26</f>
        <v>4205333</v>
      </c>
      <c r="E26" s="271">
        <f>18924333-B26-C26-D26</f>
        <v>14719000</v>
      </c>
      <c r="F26" s="271">
        <f>34969333-B26-C26-D26-E26</f>
        <v>16045000</v>
      </c>
      <c r="G26" s="271">
        <f>51014333-B26-C26-D26-E26-F26</f>
        <v>16045000</v>
      </c>
      <c r="H26" s="271">
        <f>67059333-B26-C26-D26-E26-F26-G26</f>
        <v>16045000</v>
      </c>
      <c r="I26" s="271">
        <f>83104333-B26-C26-D26-E26-F26-G26-H26</f>
        <v>16045000</v>
      </c>
      <c r="J26" s="271">
        <f>99149333-B26-C26-D26-E26-F26-G26-H26-I26</f>
        <v>16045000</v>
      </c>
      <c r="K26" s="271">
        <f>115311337-B26-C26-D26-E26-F26-G26-H26-I26-J26</f>
        <v>16162004</v>
      </c>
      <c r="L26" s="271">
        <f>126021337-B26-C26-D26-E26-F26-G26-H26-I26-J26-K26</f>
        <v>10710000</v>
      </c>
      <c r="M26" s="271">
        <f>147291344-B26-C26-D26-E26-F26-G26-H26-I26-J26-K26-L26</f>
        <v>21270007</v>
      </c>
      <c r="N26" s="396">
        <f t="shared" si="0"/>
        <v>147291344</v>
      </c>
      <c r="O26" s="277"/>
    </row>
    <row r="27" spans="1:16" s="1" customFormat="1" ht="32.1" customHeight="1">
      <c r="A27" s="21" t="s">
        <v>48</v>
      </c>
      <c r="B27" s="271">
        <v>10100000</v>
      </c>
      <c r="C27" s="271"/>
      <c r="D27" s="271">
        <v>750000</v>
      </c>
      <c r="E27" s="271">
        <v>119429</v>
      </c>
      <c r="F27" s="272"/>
      <c r="G27" s="272"/>
      <c r="H27" s="272"/>
      <c r="I27" s="272"/>
      <c r="J27" s="272"/>
      <c r="K27" s="272"/>
      <c r="L27" s="272"/>
      <c r="M27" s="272"/>
      <c r="N27" s="374">
        <f t="shared" si="0"/>
        <v>10969429</v>
      </c>
      <c r="O27" s="277"/>
    </row>
    <row r="28" spans="1:16" s="1" customFormat="1" ht="32.1" customHeight="1">
      <c r="A28" s="21" t="s">
        <v>49</v>
      </c>
      <c r="B28" s="272" t="s">
        <v>188</v>
      </c>
      <c r="C28" s="271"/>
      <c r="D28" s="272"/>
      <c r="E28" s="272"/>
      <c r="F28" s="272"/>
      <c r="G28" s="272"/>
      <c r="H28" s="272"/>
      <c r="I28" s="272"/>
      <c r="J28" s="272"/>
      <c r="K28" s="272"/>
      <c r="L28" s="272"/>
      <c r="M28" s="272"/>
      <c r="N28" s="271">
        <f t="shared" si="0"/>
        <v>0</v>
      </c>
      <c r="O28" s="277"/>
    </row>
    <row r="29" spans="1:16" s="1" customFormat="1" ht="32.1" customHeight="1" thickBot="1">
      <c r="A29" s="23" t="s">
        <v>50</v>
      </c>
      <c r="B29" s="278">
        <v>10100000</v>
      </c>
      <c r="C29" s="271">
        <f>10100000-B29</f>
        <v>0</v>
      </c>
      <c r="D29" s="278">
        <f>10100000-B29-C29</f>
        <v>0</v>
      </c>
      <c r="E29" s="278">
        <f>10969429-B29-C29-D29</f>
        <v>869429</v>
      </c>
      <c r="F29" s="279">
        <v>0</v>
      </c>
      <c r="G29" s="279">
        <v>0</v>
      </c>
      <c r="H29" s="279"/>
      <c r="I29" s="279">
        <v>0</v>
      </c>
      <c r="J29" s="279"/>
      <c r="K29" s="279"/>
      <c r="L29" s="279"/>
      <c r="M29" s="279"/>
      <c r="N29" s="278">
        <f t="shared" si="0"/>
        <v>10969429</v>
      </c>
      <c r="O29" s="280">
        <f>N29/N27</f>
        <v>1</v>
      </c>
    </row>
    <row r="30" spans="1:16" s="25" customFormat="1" ht="16.5" customHeight="1">
      <c r="J30" s="351"/>
    </row>
    <row r="31" spans="1:16" s="25" customFormat="1" ht="17.25" customHeight="1"/>
    <row r="32" spans="1:16" s="1" customFormat="1" ht="5.25" customHeight="1" thickBot="1"/>
    <row r="33" spans="1:14" s="1" customFormat="1" ht="48" customHeight="1" thickBot="1">
      <c r="A33" s="442" t="s">
        <v>51</v>
      </c>
      <c r="B33" s="443"/>
      <c r="C33" s="443"/>
      <c r="D33" s="443"/>
      <c r="E33" s="443"/>
      <c r="F33" s="443"/>
      <c r="G33" s="443"/>
      <c r="H33" s="443"/>
      <c r="I33" s="444"/>
      <c r="J33" s="29"/>
      <c r="N33" s="372"/>
    </row>
    <row r="34" spans="1:14" s="1" customFormat="1" ht="50.25" customHeight="1" thickBot="1">
      <c r="A34" s="37" t="s">
        <v>52</v>
      </c>
      <c r="B34" s="445" t="str">
        <f>+B12</f>
        <v xml:space="preserve"> Implementar 1 Estrategia Distrital de Cuidado Menstrual, con enfoque diferencial</v>
      </c>
      <c r="C34" s="446"/>
      <c r="D34" s="446"/>
      <c r="E34" s="446"/>
      <c r="F34" s="446"/>
      <c r="G34" s="446"/>
      <c r="H34" s="446"/>
      <c r="I34" s="447"/>
      <c r="J34" s="27"/>
      <c r="M34" s="193"/>
    </row>
    <row r="35" spans="1:14" s="1" customFormat="1" ht="18.75" customHeight="1" thickBot="1">
      <c r="A35" s="439" t="s">
        <v>53</v>
      </c>
      <c r="B35" s="85">
        <v>2024</v>
      </c>
      <c r="C35" s="85">
        <v>2025</v>
      </c>
      <c r="D35" s="85">
        <v>2026</v>
      </c>
      <c r="E35" s="85">
        <v>2027</v>
      </c>
      <c r="F35" s="85" t="s">
        <v>54</v>
      </c>
      <c r="G35" s="455" t="s">
        <v>55</v>
      </c>
      <c r="H35" s="455"/>
      <c r="I35" s="455"/>
      <c r="J35" s="27"/>
      <c r="M35" s="193"/>
    </row>
    <row r="36" spans="1:14" s="1" customFormat="1" ht="50.25" customHeight="1" thickBot="1">
      <c r="A36" s="440"/>
      <c r="B36" s="179">
        <v>1</v>
      </c>
      <c r="C36" s="179">
        <v>1</v>
      </c>
      <c r="D36" s="179">
        <v>1</v>
      </c>
      <c r="E36" s="179">
        <v>1</v>
      </c>
      <c r="F36" s="180">
        <v>1</v>
      </c>
      <c r="G36" s="455"/>
      <c r="H36" s="455"/>
      <c r="I36" s="455"/>
      <c r="J36" s="27"/>
      <c r="M36" s="194"/>
    </row>
    <row r="37" spans="1:14" s="1" customFormat="1" ht="52.5" customHeight="1" thickBot="1">
      <c r="A37" s="38" t="s">
        <v>56</v>
      </c>
      <c r="B37" s="448">
        <v>0.3</v>
      </c>
      <c r="C37" s="449"/>
      <c r="D37" s="452" t="s">
        <v>57</v>
      </c>
      <c r="E37" s="453"/>
      <c r="F37" s="453"/>
      <c r="G37" s="453"/>
      <c r="H37" s="453"/>
      <c r="I37" s="454"/>
    </row>
    <row r="38" spans="1:14" s="28" customFormat="1" ht="48" customHeight="1" thickBot="1">
      <c r="A38" s="439" t="s">
        <v>58</v>
      </c>
      <c r="B38" s="38" t="s">
        <v>59</v>
      </c>
      <c r="C38" s="37" t="s">
        <v>60</v>
      </c>
      <c r="D38" s="450" t="s">
        <v>61</v>
      </c>
      <c r="E38" s="451"/>
      <c r="F38" s="450" t="s">
        <v>62</v>
      </c>
      <c r="G38" s="451"/>
      <c r="H38" s="39" t="s">
        <v>63</v>
      </c>
      <c r="I38" s="41" t="s">
        <v>64</v>
      </c>
      <c r="M38" s="195"/>
    </row>
    <row r="39" spans="1:14" s="1" customFormat="1" ht="161.1" customHeight="1" thickBot="1">
      <c r="A39" s="440"/>
      <c r="B39" s="282">
        <v>1</v>
      </c>
      <c r="C39" s="32">
        <v>1</v>
      </c>
      <c r="D39" s="426" t="s">
        <v>189</v>
      </c>
      <c r="E39" s="548"/>
      <c r="F39" s="426" t="s">
        <v>189</v>
      </c>
      <c r="G39" s="548"/>
      <c r="H39" s="336" t="s">
        <v>77</v>
      </c>
      <c r="I39" s="337" t="s">
        <v>190</v>
      </c>
      <c r="M39" s="193"/>
    </row>
    <row r="40" spans="1:14" s="28" customFormat="1" ht="54" customHeight="1" thickBot="1">
      <c r="A40" s="439" t="s">
        <v>69</v>
      </c>
      <c r="B40" s="40" t="s">
        <v>59</v>
      </c>
      <c r="C40" s="39" t="s">
        <v>60</v>
      </c>
      <c r="D40" s="450" t="s">
        <v>61</v>
      </c>
      <c r="E40" s="451"/>
      <c r="F40" s="450" t="s">
        <v>62</v>
      </c>
      <c r="G40" s="451"/>
      <c r="H40" s="39" t="s">
        <v>63</v>
      </c>
      <c r="I40" s="41" t="s">
        <v>64</v>
      </c>
    </row>
    <row r="41" spans="1:14" s="1" customFormat="1" ht="195" customHeight="1" thickBot="1">
      <c r="A41" s="440"/>
      <c r="B41" s="282">
        <v>1</v>
      </c>
      <c r="C41" s="32">
        <v>1</v>
      </c>
      <c r="D41" s="426" t="s">
        <v>191</v>
      </c>
      <c r="E41" s="548"/>
      <c r="F41" s="426" t="s">
        <v>192</v>
      </c>
      <c r="G41" s="548"/>
      <c r="H41" s="336" t="s">
        <v>77</v>
      </c>
      <c r="I41" s="337" t="s">
        <v>193</v>
      </c>
      <c r="J41" s="338"/>
      <c r="K41" s="338"/>
      <c r="L41" s="338"/>
    </row>
    <row r="42" spans="1:14" s="28" customFormat="1" ht="45" customHeight="1" thickBot="1">
      <c r="A42" s="439" t="s">
        <v>74</v>
      </c>
      <c r="B42" s="40" t="s">
        <v>59</v>
      </c>
      <c r="C42" s="39" t="s">
        <v>60</v>
      </c>
      <c r="D42" s="450" t="s">
        <v>61</v>
      </c>
      <c r="E42" s="451"/>
      <c r="F42" s="450" t="s">
        <v>62</v>
      </c>
      <c r="G42" s="451"/>
      <c r="H42" s="39" t="s">
        <v>63</v>
      </c>
      <c r="I42" s="41" t="s">
        <v>64</v>
      </c>
    </row>
    <row r="43" spans="1:14" s="1" customFormat="1" ht="227.1" customHeight="1" thickBot="1">
      <c r="A43" s="440"/>
      <c r="B43" s="282">
        <v>1</v>
      </c>
      <c r="C43" s="32">
        <v>1</v>
      </c>
      <c r="D43" s="426" t="s">
        <v>194</v>
      </c>
      <c r="E43" s="548"/>
      <c r="F43" s="426" t="s">
        <v>195</v>
      </c>
      <c r="G43" s="548"/>
      <c r="H43" s="336" t="s">
        <v>77</v>
      </c>
      <c r="I43" s="337" t="s">
        <v>193</v>
      </c>
    </row>
    <row r="44" spans="1:14" s="28" customFormat="1" ht="44.25" customHeight="1" thickBot="1">
      <c r="A44" s="439" t="s">
        <v>78</v>
      </c>
      <c r="B44" s="40" t="s">
        <v>59</v>
      </c>
      <c r="C44" s="40" t="s">
        <v>60</v>
      </c>
      <c r="D44" s="450" t="s">
        <v>61</v>
      </c>
      <c r="E44" s="451"/>
      <c r="F44" s="450" t="s">
        <v>62</v>
      </c>
      <c r="G44" s="451"/>
      <c r="H44" s="39" t="s">
        <v>63</v>
      </c>
      <c r="I44" s="39" t="s">
        <v>64</v>
      </c>
    </row>
    <row r="45" spans="1:14" s="1" customFormat="1" ht="280.35000000000002" customHeight="1" thickBot="1">
      <c r="A45" s="440"/>
      <c r="B45" s="282">
        <v>1</v>
      </c>
      <c r="C45" s="32">
        <v>1</v>
      </c>
      <c r="D45" s="426" t="s">
        <v>196</v>
      </c>
      <c r="E45" s="548"/>
      <c r="F45" s="426" t="s">
        <v>197</v>
      </c>
      <c r="G45" s="548"/>
      <c r="H45" s="339" t="s">
        <v>77</v>
      </c>
      <c r="I45" s="337" t="s">
        <v>193</v>
      </c>
    </row>
    <row r="46" spans="1:14" s="28" customFormat="1" ht="47.25" customHeight="1" thickBot="1">
      <c r="A46" s="439" t="s">
        <v>81</v>
      </c>
      <c r="B46" s="40" t="s">
        <v>59</v>
      </c>
      <c r="C46" s="39" t="s">
        <v>60</v>
      </c>
      <c r="D46" s="450" t="s">
        <v>61</v>
      </c>
      <c r="E46" s="451"/>
      <c r="F46" s="450" t="s">
        <v>62</v>
      </c>
      <c r="G46" s="451"/>
      <c r="H46" s="39" t="s">
        <v>63</v>
      </c>
      <c r="I46" s="41" t="s">
        <v>64</v>
      </c>
    </row>
    <row r="47" spans="1:14" s="1" customFormat="1" ht="242.1" customHeight="1" thickBot="1">
      <c r="A47" s="440"/>
      <c r="B47" s="282">
        <v>1</v>
      </c>
      <c r="C47" s="32">
        <v>1</v>
      </c>
      <c r="D47" s="426" t="s">
        <v>198</v>
      </c>
      <c r="E47" s="427"/>
      <c r="F47" s="426" t="s">
        <v>199</v>
      </c>
      <c r="G47" s="427"/>
      <c r="H47" s="339" t="s">
        <v>77</v>
      </c>
      <c r="I47" s="337" t="s">
        <v>193</v>
      </c>
    </row>
    <row r="48" spans="1:14" s="28" customFormat="1" ht="52.5" customHeight="1" thickBot="1">
      <c r="A48" s="439" t="s">
        <v>84</v>
      </c>
      <c r="B48" s="40" t="s">
        <v>59</v>
      </c>
      <c r="C48" s="39" t="s">
        <v>60</v>
      </c>
      <c r="D48" s="450" t="s">
        <v>61</v>
      </c>
      <c r="E48" s="451"/>
      <c r="F48" s="450" t="s">
        <v>62</v>
      </c>
      <c r="G48" s="451"/>
      <c r="H48" s="39" t="s">
        <v>63</v>
      </c>
      <c r="I48" s="41" t="s">
        <v>64</v>
      </c>
    </row>
    <row r="49" spans="1:9" s="1" customFormat="1" ht="289.35000000000002" customHeight="1" thickBot="1">
      <c r="A49" s="440"/>
      <c r="B49" s="283">
        <v>1</v>
      </c>
      <c r="C49" s="33">
        <v>1</v>
      </c>
      <c r="D49" s="426" t="s">
        <v>200</v>
      </c>
      <c r="E49" s="427"/>
      <c r="F49" s="426" t="s">
        <v>201</v>
      </c>
      <c r="G49" s="427"/>
      <c r="H49" s="339" t="s">
        <v>77</v>
      </c>
      <c r="I49" s="337" t="s">
        <v>193</v>
      </c>
    </row>
    <row r="50" spans="1:9" s="1" customFormat="1" ht="35.1" customHeight="1" thickBot="1">
      <c r="A50" s="439" t="s">
        <v>87</v>
      </c>
      <c r="B50" s="38" t="s">
        <v>59</v>
      </c>
      <c r="C50" s="37" t="s">
        <v>60</v>
      </c>
      <c r="D50" s="450" t="s">
        <v>61</v>
      </c>
      <c r="E50" s="451"/>
      <c r="F50" s="450" t="s">
        <v>62</v>
      </c>
      <c r="G50" s="451"/>
      <c r="H50" s="39" t="s">
        <v>63</v>
      </c>
      <c r="I50" s="41" t="s">
        <v>64</v>
      </c>
    </row>
    <row r="51" spans="1:9" s="1" customFormat="1" ht="382.35" customHeight="1" thickBot="1">
      <c r="A51" s="440"/>
      <c r="B51" s="283">
        <v>1</v>
      </c>
      <c r="C51" s="33">
        <v>1</v>
      </c>
      <c r="D51" s="542" t="s">
        <v>202</v>
      </c>
      <c r="E51" s="547"/>
      <c r="F51" s="542" t="s">
        <v>203</v>
      </c>
      <c r="G51" s="543"/>
      <c r="H51" s="339" t="s">
        <v>77</v>
      </c>
      <c r="I51" s="337" t="s">
        <v>193</v>
      </c>
    </row>
    <row r="52" spans="1:9" s="1" customFormat="1" ht="35.1" customHeight="1" thickBot="1">
      <c r="A52" s="439" t="s">
        <v>90</v>
      </c>
      <c r="B52" s="38" t="s">
        <v>59</v>
      </c>
      <c r="C52" s="37" t="s">
        <v>60</v>
      </c>
      <c r="D52" s="450" t="s">
        <v>61</v>
      </c>
      <c r="E52" s="451"/>
      <c r="F52" s="450" t="s">
        <v>62</v>
      </c>
      <c r="G52" s="451"/>
      <c r="H52" s="39" t="s">
        <v>63</v>
      </c>
      <c r="I52" s="41" t="s">
        <v>64</v>
      </c>
    </row>
    <row r="53" spans="1:9" s="1" customFormat="1" ht="385.35" customHeight="1" thickBot="1">
      <c r="A53" s="440"/>
      <c r="B53" s="283">
        <v>1</v>
      </c>
      <c r="C53" s="33">
        <v>1</v>
      </c>
      <c r="D53" s="544" t="s">
        <v>204</v>
      </c>
      <c r="E53" s="545"/>
      <c r="F53" s="544" t="s">
        <v>205</v>
      </c>
      <c r="G53" s="546"/>
      <c r="H53" s="339" t="s">
        <v>77</v>
      </c>
      <c r="I53" s="337" t="s">
        <v>193</v>
      </c>
    </row>
    <row r="54" spans="1:9" s="1" customFormat="1" ht="35.1" customHeight="1" thickBot="1">
      <c r="A54" s="439" t="s">
        <v>93</v>
      </c>
      <c r="B54" s="38" t="s">
        <v>59</v>
      </c>
      <c r="C54" s="37" t="s">
        <v>60</v>
      </c>
      <c r="D54" s="450" t="s">
        <v>61</v>
      </c>
      <c r="E54" s="451"/>
      <c r="F54" s="450" t="s">
        <v>62</v>
      </c>
      <c r="G54" s="451"/>
      <c r="H54" s="39" t="s">
        <v>63</v>
      </c>
      <c r="I54" s="41" t="s">
        <v>64</v>
      </c>
    </row>
    <row r="55" spans="1:9" s="1" customFormat="1" ht="409.5" customHeight="1" thickBot="1">
      <c r="A55" s="440"/>
      <c r="B55" s="283">
        <v>1</v>
      </c>
      <c r="C55" s="33">
        <v>1</v>
      </c>
      <c r="D55" s="542" t="s">
        <v>206</v>
      </c>
      <c r="E55" s="543"/>
      <c r="F55" s="544" t="s">
        <v>207</v>
      </c>
      <c r="G55" s="546"/>
      <c r="H55" s="339" t="s">
        <v>77</v>
      </c>
      <c r="I55" s="337" t="s">
        <v>193</v>
      </c>
    </row>
    <row r="56" spans="1:9" s="1" customFormat="1" ht="35.1" customHeight="1" thickBot="1">
      <c r="A56" s="439" t="s">
        <v>96</v>
      </c>
      <c r="B56" s="38" t="s">
        <v>59</v>
      </c>
      <c r="C56" s="37" t="s">
        <v>60</v>
      </c>
      <c r="D56" s="450" t="s">
        <v>61</v>
      </c>
      <c r="E56" s="451"/>
      <c r="F56" s="450" t="s">
        <v>62</v>
      </c>
      <c r="G56" s="451"/>
      <c r="H56" s="39" t="s">
        <v>63</v>
      </c>
      <c r="I56" s="41" t="s">
        <v>64</v>
      </c>
    </row>
    <row r="57" spans="1:9" s="1" customFormat="1" ht="372.95" customHeight="1" thickBot="1">
      <c r="A57" s="440"/>
      <c r="B57" s="283">
        <v>1</v>
      </c>
      <c r="C57" s="33">
        <v>1</v>
      </c>
      <c r="D57" s="542" t="s">
        <v>208</v>
      </c>
      <c r="E57" s="543"/>
      <c r="F57" s="542" t="s">
        <v>209</v>
      </c>
      <c r="G57" s="543"/>
      <c r="H57" s="339" t="s">
        <v>77</v>
      </c>
      <c r="I57" s="337" t="s">
        <v>193</v>
      </c>
    </row>
    <row r="58" spans="1:9" s="1" customFormat="1" ht="35.1" customHeight="1" thickBot="1">
      <c r="A58" s="439" t="s">
        <v>99</v>
      </c>
      <c r="B58" s="38" t="s">
        <v>59</v>
      </c>
      <c r="C58" s="37" t="s">
        <v>60</v>
      </c>
      <c r="D58" s="450" t="s">
        <v>61</v>
      </c>
      <c r="E58" s="451"/>
      <c r="F58" s="450" t="s">
        <v>62</v>
      </c>
      <c r="G58" s="451"/>
      <c r="H58" s="39" t="s">
        <v>63</v>
      </c>
      <c r="I58" s="41" t="s">
        <v>64</v>
      </c>
    </row>
    <row r="59" spans="1:9" s="1" customFormat="1" ht="381.95" customHeight="1" thickBot="1">
      <c r="A59" s="440"/>
      <c r="B59" s="283">
        <v>1</v>
      </c>
      <c r="C59" s="33">
        <v>1</v>
      </c>
      <c r="D59" s="542" t="s">
        <v>210</v>
      </c>
      <c r="E59" s="543"/>
      <c r="F59" s="428" t="s">
        <v>211</v>
      </c>
      <c r="G59" s="429"/>
      <c r="H59" s="339" t="s">
        <v>77</v>
      </c>
      <c r="I59" s="337" t="s">
        <v>193</v>
      </c>
    </row>
    <row r="60" spans="1:9" s="1" customFormat="1" ht="35.1" customHeight="1" thickBot="1">
      <c r="A60" s="439" t="s">
        <v>102</v>
      </c>
      <c r="B60" s="38" t="s">
        <v>59</v>
      </c>
      <c r="C60" s="37" t="s">
        <v>60</v>
      </c>
      <c r="D60" s="450" t="s">
        <v>61</v>
      </c>
      <c r="E60" s="451"/>
      <c r="F60" s="450" t="s">
        <v>62</v>
      </c>
      <c r="G60" s="451"/>
      <c r="H60" s="39" t="s">
        <v>63</v>
      </c>
      <c r="I60" s="41" t="s">
        <v>64</v>
      </c>
    </row>
    <row r="61" spans="1:9" s="1" customFormat="1" ht="402" customHeight="1" thickBot="1">
      <c r="A61" s="440"/>
      <c r="B61" s="283">
        <v>1</v>
      </c>
      <c r="C61" s="33">
        <v>1</v>
      </c>
      <c r="D61" s="426" t="s">
        <v>212</v>
      </c>
      <c r="E61" s="427"/>
      <c r="F61" s="426" t="s">
        <v>213</v>
      </c>
      <c r="G61" s="427"/>
      <c r="H61" s="30" t="s">
        <v>77</v>
      </c>
      <c r="I61" s="205" t="s">
        <v>214</v>
      </c>
    </row>
    <row r="62" spans="1:9" s="1" customFormat="1" ht="14.1">
      <c r="B62" s="181"/>
    </row>
    <row r="63" spans="1:9" s="1" customFormat="1" ht="14.1"/>
    <row r="64" spans="1:9" s="27" customFormat="1" ht="30" customHeight="1">
      <c r="A64" s="1"/>
      <c r="B64" s="1"/>
      <c r="C64" s="1"/>
      <c r="D64" s="1"/>
      <c r="E64" s="1"/>
      <c r="F64" s="1"/>
      <c r="G64" s="1"/>
      <c r="H64" s="1"/>
      <c r="I64" s="1"/>
    </row>
    <row r="65" spans="1:9" s="1" customFormat="1" ht="34.5" customHeight="1">
      <c r="A65" s="503" t="s">
        <v>106</v>
      </c>
      <c r="B65" s="503"/>
      <c r="C65" s="503"/>
      <c r="D65" s="503"/>
      <c r="E65" s="503"/>
      <c r="F65" s="503"/>
      <c r="G65" s="503"/>
      <c r="H65" s="503"/>
      <c r="I65" s="503"/>
    </row>
    <row r="66" spans="1:9" s="1" customFormat="1" ht="82.35" customHeight="1">
      <c r="A66" s="42" t="s">
        <v>107</v>
      </c>
      <c r="B66" s="435" t="s">
        <v>215</v>
      </c>
      <c r="C66" s="436"/>
      <c r="D66" s="435" t="s">
        <v>216</v>
      </c>
      <c r="E66" s="436"/>
      <c r="F66" s="435" t="s">
        <v>217</v>
      </c>
      <c r="G66" s="436"/>
      <c r="H66" s="504" t="s">
        <v>111</v>
      </c>
      <c r="I66" s="505"/>
    </row>
    <row r="67" spans="1:9" s="1" customFormat="1" ht="45.75" customHeight="1">
      <c r="A67" s="42" t="s">
        <v>112</v>
      </c>
      <c r="B67" s="516">
        <v>0.1</v>
      </c>
      <c r="C67" s="517"/>
      <c r="D67" s="516">
        <v>0.1</v>
      </c>
      <c r="E67" s="517"/>
      <c r="F67" s="516">
        <v>0.1</v>
      </c>
      <c r="G67" s="517"/>
      <c r="H67" s="518"/>
      <c r="I67" s="519"/>
    </row>
    <row r="68" spans="1:9" s="1" customFormat="1" ht="30" customHeight="1">
      <c r="A68" s="499" t="s">
        <v>12</v>
      </c>
      <c r="B68" s="89" t="s">
        <v>113</v>
      </c>
      <c r="C68" s="89" t="s">
        <v>60</v>
      </c>
      <c r="D68" s="89" t="s">
        <v>113</v>
      </c>
      <c r="E68" s="89" t="s">
        <v>60</v>
      </c>
      <c r="F68" s="89" t="s">
        <v>113</v>
      </c>
      <c r="G68" s="89" t="s">
        <v>60</v>
      </c>
      <c r="H68" s="89" t="s">
        <v>113</v>
      </c>
      <c r="I68" s="89" t="s">
        <v>60</v>
      </c>
    </row>
    <row r="69" spans="1:9" s="1" customFormat="1" ht="30" customHeight="1">
      <c r="A69" s="500"/>
      <c r="B69" s="284">
        <v>0</v>
      </c>
      <c r="C69" s="44">
        <v>0</v>
      </c>
      <c r="D69" s="284">
        <v>0.02</v>
      </c>
      <c r="E69" s="44">
        <v>0.02</v>
      </c>
      <c r="F69" s="284">
        <v>0</v>
      </c>
      <c r="G69" s="44">
        <v>0</v>
      </c>
      <c r="H69" s="48"/>
      <c r="I69" s="44"/>
    </row>
    <row r="70" spans="1:9" s="1" customFormat="1" ht="47.1" customHeight="1">
      <c r="A70" s="42" t="s">
        <v>114</v>
      </c>
      <c r="B70" s="536" t="s">
        <v>218</v>
      </c>
      <c r="C70" s="537"/>
      <c r="D70" s="536" t="s">
        <v>189</v>
      </c>
      <c r="E70" s="537"/>
      <c r="F70" s="536" t="s">
        <v>218</v>
      </c>
      <c r="G70" s="539"/>
      <c r="H70" s="506"/>
      <c r="I70" s="507"/>
    </row>
    <row r="71" spans="1:9" s="1" customFormat="1" ht="81" customHeight="1">
      <c r="A71" s="42" t="s">
        <v>118</v>
      </c>
      <c r="B71" s="400"/>
      <c r="C71" s="401"/>
      <c r="D71" s="400" t="s">
        <v>219</v>
      </c>
      <c r="E71" s="401"/>
      <c r="F71" s="413"/>
      <c r="G71" s="414"/>
      <c r="H71" s="413"/>
      <c r="I71" s="414"/>
    </row>
    <row r="72" spans="1:9" s="1" customFormat="1" ht="30.75" customHeight="1">
      <c r="A72" s="499" t="s">
        <v>13</v>
      </c>
      <c r="B72" s="89" t="s">
        <v>113</v>
      </c>
      <c r="C72" s="89" t="s">
        <v>60</v>
      </c>
      <c r="D72" s="89" t="s">
        <v>113</v>
      </c>
      <c r="E72" s="89" t="s">
        <v>60</v>
      </c>
      <c r="F72" s="89" t="s">
        <v>113</v>
      </c>
      <c r="G72" s="89" t="s">
        <v>60</v>
      </c>
      <c r="H72" s="89" t="s">
        <v>113</v>
      </c>
      <c r="I72" s="89" t="s">
        <v>60</v>
      </c>
    </row>
    <row r="73" spans="1:9" s="1" customFormat="1" ht="30.75" customHeight="1">
      <c r="A73" s="500"/>
      <c r="B73" s="284">
        <v>0.03</v>
      </c>
      <c r="C73" s="44">
        <v>0.03</v>
      </c>
      <c r="D73" s="284">
        <v>0.02</v>
      </c>
      <c r="E73" s="44">
        <v>0.02</v>
      </c>
      <c r="F73" s="284">
        <v>0.03</v>
      </c>
      <c r="G73" s="45">
        <v>0.03</v>
      </c>
      <c r="H73" s="48"/>
      <c r="I73" s="45"/>
    </row>
    <row r="74" spans="1:9" s="1" customFormat="1" ht="203.1" customHeight="1">
      <c r="A74" s="42" t="s">
        <v>114</v>
      </c>
      <c r="B74" s="536" t="s">
        <v>191</v>
      </c>
      <c r="C74" s="537"/>
      <c r="D74" s="540" t="s">
        <v>220</v>
      </c>
      <c r="E74" s="541"/>
      <c r="F74" s="536" t="s">
        <v>221</v>
      </c>
      <c r="G74" s="539"/>
      <c r="H74" s="520"/>
      <c r="I74" s="521"/>
    </row>
    <row r="75" spans="1:9" s="1" customFormat="1" ht="88.35" customHeight="1">
      <c r="A75" s="42" t="s">
        <v>118</v>
      </c>
      <c r="B75" s="400" t="s">
        <v>219</v>
      </c>
      <c r="C75" s="401"/>
      <c r="D75" s="400" t="s">
        <v>219</v>
      </c>
      <c r="E75" s="401"/>
      <c r="F75" s="400" t="s">
        <v>219</v>
      </c>
      <c r="G75" s="414"/>
      <c r="H75" s="413"/>
      <c r="I75" s="414"/>
    </row>
    <row r="76" spans="1:9" s="1" customFormat="1" ht="30.75" customHeight="1">
      <c r="A76" s="499" t="s">
        <v>14</v>
      </c>
      <c r="B76" s="89" t="s">
        <v>113</v>
      </c>
      <c r="C76" s="89" t="s">
        <v>60</v>
      </c>
      <c r="D76" s="89" t="s">
        <v>113</v>
      </c>
      <c r="E76" s="89" t="s">
        <v>60</v>
      </c>
      <c r="F76" s="89" t="s">
        <v>113</v>
      </c>
      <c r="G76" s="89" t="s">
        <v>60</v>
      </c>
      <c r="H76" s="89" t="s">
        <v>113</v>
      </c>
      <c r="I76" s="89" t="s">
        <v>60</v>
      </c>
    </row>
    <row r="77" spans="1:9" s="1" customFormat="1" ht="30.75" customHeight="1">
      <c r="A77" s="500"/>
      <c r="B77" s="284">
        <v>0.05</v>
      </c>
      <c r="C77" s="44">
        <v>0.05</v>
      </c>
      <c r="D77" s="284">
        <v>0.04</v>
      </c>
      <c r="E77" s="44">
        <v>0.04</v>
      </c>
      <c r="F77" s="48">
        <v>0.05</v>
      </c>
      <c r="G77" s="45">
        <v>0.05</v>
      </c>
      <c r="H77" s="48"/>
      <c r="I77" s="45"/>
    </row>
    <row r="78" spans="1:9" s="1" customFormat="1" ht="224.1" customHeight="1">
      <c r="A78" s="42" t="s">
        <v>114</v>
      </c>
      <c r="B78" s="536" t="s">
        <v>222</v>
      </c>
      <c r="C78" s="537"/>
      <c r="D78" s="538" t="s">
        <v>223</v>
      </c>
      <c r="E78" s="539"/>
      <c r="F78" s="538" t="s">
        <v>224</v>
      </c>
      <c r="G78" s="539"/>
      <c r="H78" s="413"/>
      <c r="I78" s="414"/>
    </row>
    <row r="79" spans="1:9" s="1" customFormat="1" ht="71.099999999999994" customHeight="1">
      <c r="A79" s="42" t="s">
        <v>118</v>
      </c>
      <c r="B79" s="400" t="s">
        <v>225</v>
      </c>
      <c r="C79" s="401"/>
      <c r="D79" s="400" t="s">
        <v>226</v>
      </c>
      <c r="E79" s="401"/>
      <c r="F79" s="400" t="s">
        <v>227</v>
      </c>
      <c r="G79" s="414"/>
      <c r="H79" s="413"/>
      <c r="I79" s="414"/>
    </row>
    <row r="80" spans="1:9" s="1" customFormat="1" ht="30.75" customHeight="1">
      <c r="A80" s="499" t="s">
        <v>15</v>
      </c>
      <c r="B80" s="89" t="s">
        <v>113</v>
      </c>
      <c r="C80" s="89" t="s">
        <v>60</v>
      </c>
      <c r="D80" s="89" t="s">
        <v>113</v>
      </c>
      <c r="E80" s="89" t="s">
        <v>60</v>
      </c>
      <c r="F80" s="89" t="s">
        <v>113</v>
      </c>
      <c r="G80" s="89" t="s">
        <v>60</v>
      </c>
      <c r="H80" s="89" t="s">
        <v>113</v>
      </c>
      <c r="I80" s="89" t="s">
        <v>60</v>
      </c>
    </row>
    <row r="81" spans="1:9" s="1" customFormat="1" ht="30.75" customHeight="1">
      <c r="A81" s="500"/>
      <c r="B81" s="284">
        <v>0.1</v>
      </c>
      <c r="C81" s="44">
        <v>0.1</v>
      </c>
      <c r="D81" s="284">
        <v>0.1</v>
      </c>
      <c r="E81" s="44">
        <v>0.1</v>
      </c>
      <c r="F81" s="284">
        <v>0.1</v>
      </c>
      <c r="G81" s="45">
        <v>0.1</v>
      </c>
      <c r="H81" s="48"/>
      <c r="I81" s="45"/>
    </row>
    <row r="82" spans="1:9" s="1" customFormat="1" ht="193.35" customHeight="1">
      <c r="A82" s="42" t="s">
        <v>114</v>
      </c>
      <c r="B82" s="536" t="s">
        <v>228</v>
      </c>
      <c r="C82" s="537"/>
      <c r="D82" s="536" t="s">
        <v>229</v>
      </c>
      <c r="E82" s="537"/>
      <c r="F82" s="536" t="s">
        <v>230</v>
      </c>
      <c r="G82" s="537"/>
      <c r="H82" s="413"/>
      <c r="I82" s="414"/>
    </row>
    <row r="83" spans="1:9" s="1" customFormat="1" ht="81" customHeight="1">
      <c r="A83" s="42" t="s">
        <v>118</v>
      </c>
      <c r="B83" s="400" t="s">
        <v>231</v>
      </c>
      <c r="C83" s="515"/>
      <c r="D83" s="400" t="s">
        <v>232</v>
      </c>
      <c r="E83" s="401"/>
      <c r="F83" s="400" t="s">
        <v>233</v>
      </c>
      <c r="G83" s="414"/>
      <c r="H83" s="413"/>
      <c r="I83" s="414"/>
    </row>
    <row r="84" spans="1:9" s="1" customFormat="1" ht="30" customHeight="1">
      <c r="A84" s="499" t="s">
        <v>18</v>
      </c>
      <c r="B84" s="89" t="s">
        <v>113</v>
      </c>
      <c r="C84" s="89" t="s">
        <v>60</v>
      </c>
      <c r="D84" s="89" t="s">
        <v>113</v>
      </c>
      <c r="E84" s="89" t="s">
        <v>60</v>
      </c>
      <c r="F84" s="89" t="s">
        <v>113</v>
      </c>
      <c r="G84" s="89" t="s">
        <v>60</v>
      </c>
      <c r="H84" s="89" t="s">
        <v>113</v>
      </c>
      <c r="I84" s="89" t="s">
        <v>60</v>
      </c>
    </row>
    <row r="85" spans="1:9" s="1" customFormat="1" ht="30" customHeight="1">
      <c r="A85" s="500"/>
      <c r="B85" s="284">
        <v>0.1</v>
      </c>
      <c r="C85" s="44">
        <v>0.1</v>
      </c>
      <c r="D85" s="284">
        <v>0.1</v>
      </c>
      <c r="E85" s="44">
        <v>0.1</v>
      </c>
      <c r="F85" s="284">
        <v>0.1</v>
      </c>
      <c r="G85" s="45">
        <v>0.1</v>
      </c>
      <c r="H85" s="48"/>
      <c r="I85" s="45"/>
    </row>
    <row r="86" spans="1:9" s="1" customFormat="1" ht="251.1" customHeight="1">
      <c r="A86" s="42" t="s">
        <v>114</v>
      </c>
      <c r="B86" s="534" t="s">
        <v>234</v>
      </c>
      <c r="C86" s="535"/>
      <c r="D86" s="534" t="s">
        <v>235</v>
      </c>
      <c r="E86" s="534"/>
      <c r="F86" s="534" t="s">
        <v>236</v>
      </c>
      <c r="G86" s="534"/>
      <c r="H86" s="508"/>
      <c r="I86" s="508"/>
    </row>
    <row r="87" spans="1:9" s="323" customFormat="1" ht="80.25" customHeight="1">
      <c r="A87" s="42" t="s">
        <v>118</v>
      </c>
      <c r="B87" s="400" t="s">
        <v>237</v>
      </c>
      <c r="C87" s="401"/>
      <c r="D87" s="400" t="s">
        <v>238</v>
      </c>
      <c r="E87" s="401"/>
      <c r="F87" s="400" t="s">
        <v>239</v>
      </c>
      <c r="G87" s="401"/>
      <c r="H87" s="402"/>
      <c r="I87" s="401"/>
    </row>
    <row r="88" spans="1:9" s="1" customFormat="1" ht="29.25" customHeight="1">
      <c r="A88" s="499" t="s">
        <v>19</v>
      </c>
      <c r="B88" s="89" t="s">
        <v>113</v>
      </c>
      <c r="C88" s="89" t="s">
        <v>60</v>
      </c>
      <c r="D88" s="89" t="s">
        <v>113</v>
      </c>
      <c r="E88" s="89" t="s">
        <v>60</v>
      </c>
      <c r="F88" s="89" t="s">
        <v>113</v>
      </c>
      <c r="G88" s="89" t="s">
        <v>60</v>
      </c>
      <c r="H88" s="89" t="s">
        <v>113</v>
      </c>
      <c r="I88" s="89" t="s">
        <v>60</v>
      </c>
    </row>
    <row r="89" spans="1:9" s="1" customFormat="1" ht="29.25" customHeight="1">
      <c r="A89" s="500"/>
      <c r="B89" s="284">
        <v>0.1</v>
      </c>
      <c r="C89" s="44">
        <v>0.1</v>
      </c>
      <c r="D89" s="284">
        <v>0.1</v>
      </c>
      <c r="E89" s="44">
        <v>0.1</v>
      </c>
      <c r="F89" s="284">
        <v>0.1</v>
      </c>
      <c r="G89" s="45">
        <v>0.1</v>
      </c>
      <c r="H89" s="48"/>
      <c r="I89" s="45"/>
    </row>
    <row r="90" spans="1:9" s="1" customFormat="1" ht="240" customHeight="1">
      <c r="A90" s="42" t="s">
        <v>114</v>
      </c>
      <c r="B90" s="532" t="s">
        <v>240</v>
      </c>
      <c r="C90" s="533"/>
      <c r="D90" s="532" t="s">
        <v>241</v>
      </c>
      <c r="E90" s="532"/>
      <c r="F90" s="532" t="s">
        <v>242</v>
      </c>
      <c r="G90" s="532"/>
      <c r="H90" s="399"/>
      <c r="I90" s="399"/>
    </row>
    <row r="91" spans="1:9" s="323" customFormat="1" ht="80.25" customHeight="1">
      <c r="A91" s="42" t="s">
        <v>118</v>
      </c>
      <c r="B91" s="400" t="s">
        <v>243</v>
      </c>
      <c r="C91" s="401"/>
      <c r="D91" s="400" t="s">
        <v>244</v>
      </c>
      <c r="E91" s="401"/>
      <c r="F91" s="400" t="s">
        <v>245</v>
      </c>
      <c r="G91" s="401"/>
      <c r="H91" s="402"/>
      <c r="I91" s="401"/>
    </row>
    <row r="92" spans="1:9" s="1" customFormat="1" ht="25.35" customHeight="1">
      <c r="A92" s="499" t="s">
        <v>20</v>
      </c>
      <c r="B92" s="89" t="s">
        <v>113</v>
      </c>
      <c r="C92" s="89" t="s">
        <v>60</v>
      </c>
      <c r="D92" s="89" t="s">
        <v>113</v>
      </c>
      <c r="E92" s="89" t="s">
        <v>60</v>
      </c>
      <c r="F92" s="89" t="s">
        <v>113</v>
      </c>
      <c r="G92" s="89" t="s">
        <v>60</v>
      </c>
      <c r="H92" s="89" t="s">
        <v>113</v>
      </c>
      <c r="I92" s="89" t="s">
        <v>60</v>
      </c>
    </row>
    <row r="93" spans="1:9" s="1" customFormat="1" ht="25.35" customHeight="1">
      <c r="A93" s="500"/>
      <c r="B93" s="284">
        <v>0.1</v>
      </c>
      <c r="C93" s="44">
        <v>0.1</v>
      </c>
      <c r="D93" s="284">
        <v>0.1</v>
      </c>
      <c r="E93" s="44">
        <v>0.12</v>
      </c>
      <c r="F93" s="284">
        <v>0.1</v>
      </c>
      <c r="G93" s="45">
        <v>0.1</v>
      </c>
      <c r="H93" s="48"/>
      <c r="I93" s="45"/>
    </row>
    <row r="94" spans="1:9" s="1" customFormat="1" ht="244.35" customHeight="1">
      <c r="A94" s="42" t="s">
        <v>114</v>
      </c>
      <c r="B94" s="405" t="s">
        <v>246</v>
      </c>
      <c r="C94" s="406"/>
      <c r="D94" s="405" t="s">
        <v>247</v>
      </c>
      <c r="E94" s="405"/>
      <c r="F94" s="405" t="s">
        <v>248</v>
      </c>
      <c r="G94" s="405"/>
      <c r="H94" s="399"/>
      <c r="I94" s="399"/>
    </row>
    <row r="95" spans="1:9" s="323" customFormat="1" ht="80.25" customHeight="1">
      <c r="A95" s="42" t="s">
        <v>118</v>
      </c>
      <c r="B95" s="400" t="s">
        <v>249</v>
      </c>
      <c r="C95" s="401"/>
      <c r="D95" s="400" t="s">
        <v>250</v>
      </c>
      <c r="E95" s="401"/>
      <c r="F95" s="400" t="s">
        <v>251</v>
      </c>
      <c r="G95" s="401"/>
      <c r="H95" s="402"/>
      <c r="I95" s="401"/>
    </row>
    <row r="96" spans="1:9" s="1" customFormat="1" ht="25.35" customHeight="1">
      <c r="A96" s="499" t="s">
        <v>21</v>
      </c>
      <c r="B96" s="89" t="s">
        <v>113</v>
      </c>
      <c r="C96" s="89" t="s">
        <v>60</v>
      </c>
      <c r="D96" s="89" t="s">
        <v>113</v>
      </c>
      <c r="E96" s="89" t="s">
        <v>60</v>
      </c>
      <c r="F96" s="89" t="s">
        <v>113</v>
      </c>
      <c r="G96" s="89" t="s">
        <v>60</v>
      </c>
      <c r="H96" s="89" t="s">
        <v>113</v>
      </c>
      <c r="I96" s="89" t="s">
        <v>60</v>
      </c>
    </row>
    <row r="97" spans="1:9" s="1" customFormat="1" ht="25.35" customHeight="1">
      <c r="A97" s="500"/>
      <c r="B97" s="284">
        <v>0.1</v>
      </c>
      <c r="C97" s="44">
        <v>0.12</v>
      </c>
      <c r="D97" s="284">
        <v>0.1</v>
      </c>
      <c r="E97" s="44">
        <v>0.15</v>
      </c>
      <c r="F97" s="284">
        <v>0.1</v>
      </c>
      <c r="G97" s="45">
        <v>0.15</v>
      </c>
      <c r="H97" s="48"/>
      <c r="I97" s="45"/>
    </row>
    <row r="98" spans="1:9" s="1" customFormat="1" ht="281.10000000000002" customHeight="1">
      <c r="A98" s="42" t="s">
        <v>114</v>
      </c>
      <c r="B98" s="530" t="s">
        <v>252</v>
      </c>
      <c r="C98" s="531"/>
      <c r="D98" s="530" t="s">
        <v>253</v>
      </c>
      <c r="E98" s="530"/>
      <c r="F98" s="530" t="s">
        <v>254</v>
      </c>
      <c r="G98" s="530"/>
      <c r="H98" s="399"/>
      <c r="I98" s="399"/>
    </row>
    <row r="99" spans="1:9" s="323" customFormat="1" ht="80.25" customHeight="1">
      <c r="A99" s="42" t="s">
        <v>118</v>
      </c>
      <c r="B99" s="400" t="s">
        <v>255</v>
      </c>
      <c r="C99" s="401"/>
      <c r="D99" s="400" t="s">
        <v>256</v>
      </c>
      <c r="E99" s="401"/>
      <c r="F99" s="400" t="s">
        <v>257</v>
      </c>
      <c r="G99" s="401"/>
      <c r="H99" s="402"/>
      <c r="I99" s="401"/>
    </row>
    <row r="100" spans="1:9" s="1" customFormat="1" ht="25.35" customHeight="1">
      <c r="A100" s="499" t="s">
        <v>24</v>
      </c>
      <c r="B100" s="89" t="s">
        <v>113</v>
      </c>
      <c r="C100" s="89" t="s">
        <v>60</v>
      </c>
      <c r="D100" s="89" t="s">
        <v>113</v>
      </c>
      <c r="E100" s="89" t="s">
        <v>60</v>
      </c>
      <c r="F100" s="89" t="s">
        <v>113</v>
      </c>
      <c r="G100" s="89" t="s">
        <v>60</v>
      </c>
      <c r="H100" s="89" t="s">
        <v>113</v>
      </c>
      <c r="I100" s="89" t="s">
        <v>60</v>
      </c>
    </row>
    <row r="101" spans="1:9" s="1" customFormat="1" ht="25.35" customHeight="1">
      <c r="A101" s="500"/>
      <c r="B101" s="284">
        <v>0.1</v>
      </c>
      <c r="C101" s="44">
        <v>0.1</v>
      </c>
      <c r="D101" s="284">
        <v>0.1</v>
      </c>
      <c r="E101" s="44">
        <v>0.1</v>
      </c>
      <c r="F101" s="284">
        <v>0.1</v>
      </c>
      <c r="G101" s="45">
        <v>0.12</v>
      </c>
      <c r="H101" s="48"/>
      <c r="I101" s="45"/>
    </row>
    <row r="102" spans="1:9" s="1" customFormat="1" ht="351.6" customHeight="1">
      <c r="A102" s="42" t="s">
        <v>114</v>
      </c>
      <c r="B102" s="530" t="s">
        <v>258</v>
      </c>
      <c r="C102" s="531"/>
      <c r="D102" s="530" t="s">
        <v>259</v>
      </c>
      <c r="E102" s="531"/>
      <c r="F102" s="530" t="s">
        <v>260</v>
      </c>
      <c r="G102" s="530"/>
      <c r="H102" s="399"/>
      <c r="I102" s="399"/>
    </row>
    <row r="103" spans="1:9" s="323" customFormat="1" ht="80.25" customHeight="1">
      <c r="A103" s="42" t="s">
        <v>118</v>
      </c>
      <c r="B103" s="400" t="s">
        <v>261</v>
      </c>
      <c r="C103" s="401"/>
      <c r="D103" s="400" t="s">
        <v>262</v>
      </c>
      <c r="E103" s="401"/>
      <c r="F103" s="400" t="s">
        <v>263</v>
      </c>
      <c r="G103" s="401"/>
      <c r="H103" s="402"/>
      <c r="I103" s="401"/>
    </row>
    <row r="104" spans="1:9" s="1" customFormat="1" ht="25.35" customHeight="1">
      <c r="A104" s="499" t="s">
        <v>25</v>
      </c>
      <c r="B104" s="89" t="s">
        <v>113</v>
      </c>
      <c r="C104" s="89" t="s">
        <v>60</v>
      </c>
      <c r="D104" s="89" t="s">
        <v>113</v>
      </c>
      <c r="E104" s="89" t="s">
        <v>60</v>
      </c>
      <c r="F104" s="89" t="s">
        <v>113</v>
      </c>
      <c r="G104" s="89" t="s">
        <v>60</v>
      </c>
      <c r="H104" s="89" t="s">
        <v>113</v>
      </c>
      <c r="I104" s="89" t="s">
        <v>60</v>
      </c>
    </row>
    <row r="105" spans="1:9" s="1" customFormat="1" ht="25.35" customHeight="1">
      <c r="A105" s="500"/>
      <c r="B105" s="284">
        <v>0.15</v>
      </c>
      <c r="C105" s="46">
        <v>0.15</v>
      </c>
      <c r="D105" s="284">
        <v>0.15</v>
      </c>
      <c r="E105" s="44">
        <v>0.15</v>
      </c>
      <c r="F105" s="48">
        <v>0.15</v>
      </c>
      <c r="G105" s="45">
        <v>0.2</v>
      </c>
      <c r="H105" s="48"/>
      <c r="I105" s="45"/>
    </row>
    <row r="106" spans="1:9" s="1" customFormat="1" ht="225" customHeight="1">
      <c r="A106" s="42" t="s">
        <v>114</v>
      </c>
      <c r="B106" s="530" t="s">
        <v>264</v>
      </c>
      <c r="C106" s="531"/>
      <c r="D106" s="530" t="s">
        <v>265</v>
      </c>
      <c r="E106" s="531"/>
      <c r="F106" s="530" t="s">
        <v>266</v>
      </c>
      <c r="G106" s="530"/>
      <c r="H106" s="399"/>
      <c r="I106" s="399"/>
    </row>
    <row r="107" spans="1:9" s="323" customFormat="1" ht="80.25" customHeight="1">
      <c r="A107" s="42" t="s">
        <v>118</v>
      </c>
      <c r="B107" s="400" t="s">
        <v>267</v>
      </c>
      <c r="C107" s="401"/>
      <c r="D107" s="400" t="s">
        <v>268</v>
      </c>
      <c r="E107" s="401"/>
      <c r="F107" s="400" t="s">
        <v>269</v>
      </c>
      <c r="G107" s="401"/>
      <c r="H107" s="402"/>
      <c r="I107" s="401"/>
    </row>
    <row r="108" spans="1:9" s="1" customFormat="1" ht="25.35" customHeight="1">
      <c r="A108" s="499" t="s">
        <v>26</v>
      </c>
      <c r="B108" s="89" t="s">
        <v>113</v>
      </c>
      <c r="C108" s="89" t="s">
        <v>60</v>
      </c>
      <c r="D108" s="89" t="s">
        <v>113</v>
      </c>
      <c r="E108" s="89" t="s">
        <v>60</v>
      </c>
      <c r="F108" s="89" t="s">
        <v>113</v>
      </c>
      <c r="G108" s="89" t="s">
        <v>60</v>
      </c>
      <c r="H108" s="89" t="s">
        <v>113</v>
      </c>
      <c r="I108" s="89" t="s">
        <v>60</v>
      </c>
    </row>
    <row r="109" spans="1:9" s="1" customFormat="1" ht="25.35" customHeight="1">
      <c r="A109" s="500"/>
      <c r="B109" s="284">
        <v>0.15</v>
      </c>
      <c r="C109" s="46">
        <v>0.1</v>
      </c>
      <c r="D109" s="284">
        <v>0.15</v>
      </c>
      <c r="E109" s="44">
        <v>0.08</v>
      </c>
      <c r="F109" s="48">
        <v>0.15</v>
      </c>
      <c r="G109" s="45">
        <v>0.05</v>
      </c>
      <c r="H109" s="48"/>
      <c r="I109" s="45"/>
    </row>
    <row r="110" spans="1:9" s="1" customFormat="1" ht="264" customHeight="1">
      <c r="A110" s="42" t="s">
        <v>114</v>
      </c>
      <c r="B110" s="530" t="s">
        <v>270</v>
      </c>
      <c r="C110" s="531"/>
      <c r="D110" s="530" t="s">
        <v>271</v>
      </c>
      <c r="E110" s="530"/>
      <c r="F110" s="530" t="s">
        <v>272</v>
      </c>
      <c r="G110" s="530"/>
      <c r="H110" s="399"/>
      <c r="I110" s="399"/>
    </row>
    <row r="111" spans="1:9" s="323" customFormat="1" ht="80.25" customHeight="1">
      <c r="A111" s="42" t="s">
        <v>118</v>
      </c>
      <c r="B111" s="400" t="s">
        <v>273</v>
      </c>
      <c r="C111" s="401"/>
      <c r="D111" s="400" t="s">
        <v>274</v>
      </c>
      <c r="E111" s="401"/>
      <c r="F111" s="400" t="s">
        <v>275</v>
      </c>
      <c r="G111" s="401"/>
      <c r="H111" s="402"/>
      <c r="I111" s="401"/>
    </row>
    <row r="112" spans="1:9" s="1" customFormat="1" ht="25.35" customHeight="1">
      <c r="A112" s="499" t="s">
        <v>27</v>
      </c>
      <c r="B112" s="89" t="s">
        <v>113</v>
      </c>
      <c r="C112" s="89" t="s">
        <v>60</v>
      </c>
      <c r="D112" s="89" t="s">
        <v>113</v>
      </c>
      <c r="E112" s="89" t="s">
        <v>60</v>
      </c>
      <c r="F112" s="89" t="s">
        <v>113</v>
      </c>
      <c r="G112" s="89" t="s">
        <v>60</v>
      </c>
      <c r="H112" s="89" t="s">
        <v>113</v>
      </c>
      <c r="I112" s="89" t="s">
        <v>60</v>
      </c>
    </row>
    <row r="113" spans="1:9" s="1" customFormat="1" ht="25.35" customHeight="1">
      <c r="A113" s="500"/>
      <c r="B113" s="285">
        <v>0.02</v>
      </c>
      <c r="C113" s="387">
        <v>0.05</v>
      </c>
      <c r="D113" s="285">
        <v>0.02</v>
      </c>
      <c r="E113" s="387">
        <v>0.02</v>
      </c>
      <c r="F113" s="285">
        <v>0.02</v>
      </c>
      <c r="G113" s="169"/>
      <c r="H113" s="168"/>
      <c r="I113" s="169"/>
    </row>
    <row r="114" spans="1:9" s="1" customFormat="1" ht="263.10000000000002" customHeight="1">
      <c r="A114" s="42" t="s">
        <v>114</v>
      </c>
      <c r="B114" s="524" t="s">
        <v>276</v>
      </c>
      <c r="C114" s="525"/>
      <c r="D114" s="526" t="s">
        <v>277</v>
      </c>
      <c r="E114" s="527"/>
      <c r="F114" s="528" t="s">
        <v>278</v>
      </c>
      <c r="G114" s="529"/>
      <c r="H114" s="410"/>
      <c r="I114" s="410"/>
    </row>
    <row r="115" spans="1:9" s="323" customFormat="1" ht="80.25" customHeight="1">
      <c r="A115" s="42" t="s">
        <v>118</v>
      </c>
      <c r="B115" s="400" t="s">
        <v>279</v>
      </c>
      <c r="C115" s="401"/>
      <c r="D115" s="400" t="s">
        <v>280</v>
      </c>
      <c r="E115" s="401"/>
      <c r="F115" s="400" t="s">
        <v>281</v>
      </c>
      <c r="G115" s="401"/>
      <c r="H115" s="402"/>
      <c r="I115" s="401"/>
    </row>
    <row r="116" spans="1:9" s="49" customFormat="1" ht="25.35" customHeight="1">
      <c r="A116" s="286" t="s">
        <v>185</v>
      </c>
      <c r="B116" s="288">
        <f>(B69+B73+B77+B81+B85+B89+B93+B97+B101+B105+B109+B113)</f>
        <v>1</v>
      </c>
      <c r="C116" s="288">
        <f>(C69+C73+C77+C81+C85+C89+C93+C97+C101+C105+C109+C113)</f>
        <v>1</v>
      </c>
      <c r="D116" s="288">
        <f t="shared" ref="D116:I116" si="1">(D69+D73+D77+D81+D85+D89+D93+D97+D101+D105+D109+D113)</f>
        <v>1</v>
      </c>
      <c r="E116" s="288">
        <f>(E69+E73+E77+E81+E85+E89+E93+E97+E101+E105+E109+E113)</f>
        <v>1</v>
      </c>
      <c r="F116" s="288">
        <f t="shared" si="1"/>
        <v>1</v>
      </c>
      <c r="G116" s="288">
        <f t="shared" si="1"/>
        <v>1</v>
      </c>
      <c r="H116" s="288">
        <f t="shared" si="1"/>
        <v>0</v>
      </c>
      <c r="I116" s="288">
        <f t="shared" si="1"/>
        <v>0</v>
      </c>
    </row>
    <row r="117" spans="1:9" s="1" customFormat="1" ht="14.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EF976A95-2866-0C4A-A3BC-83DCC84D10BC}">
      <formula1>#REF!</formula1>
    </dataValidation>
  </dataValidations>
  <hyperlinks>
    <hyperlink ref="D71" r:id="rId1" xr:uid="{380E50C2-7FA7-3342-A8B4-BFD9345DE178}"/>
    <hyperlink ref="F75" r:id="rId2" xr:uid="{54355BDE-AA8A-8841-BE2C-A09DF725B817}"/>
    <hyperlink ref="D75" r:id="rId3" xr:uid="{533DDEA1-37E6-8541-ACA3-583C67468F81}"/>
    <hyperlink ref="B75" r:id="rId4" xr:uid="{F4AB8646-78AA-0A44-8106-7D1B3282D0A9}"/>
    <hyperlink ref="B79" r:id="rId5" xr:uid="{CCF2003B-BAD8-5642-B97B-D68739159615}"/>
    <hyperlink ref="D79" r:id="rId6" xr:uid="{9D0F37B1-53B2-4043-A028-8FAD5B9D89A0}"/>
    <hyperlink ref="F79" r:id="rId7" xr:uid="{0E00B35E-29B3-474A-AC4C-89C445D6D18D}"/>
    <hyperlink ref="D83" r:id="rId8" xr:uid="{AA2F6694-4E1D-B04B-B40A-3BD3C68A6D82}"/>
    <hyperlink ref="F83" r:id="rId9" xr:uid="{439F51D4-A091-9C4C-AE7A-90ED548A8028}"/>
    <hyperlink ref="B83" r:id="rId10" xr:uid="{9E0C5781-4CA7-D648-B0A4-4B52F615A008}"/>
    <hyperlink ref="D87" r:id="rId11" xr:uid="{E150E757-2382-4CEA-ADB8-85727AAE9F9A}"/>
    <hyperlink ref="B87" r:id="rId12" xr:uid="{AECD7ADE-A1A2-4A5D-9DD4-865B48C8B9C5}"/>
    <hyperlink ref="F87" r:id="rId13" xr:uid="{04370F18-1C32-4E3B-BC0D-C23ABAF13C2D}"/>
    <hyperlink ref="F91" r:id="rId14" xr:uid="{E45006C6-AE5E-5841-8C93-3A63008DB70B}"/>
    <hyperlink ref="D91" r:id="rId15" xr:uid="{8C4AC439-607C-8542-927D-9996529764B0}"/>
    <hyperlink ref="B91" r:id="rId16" xr:uid="{B1E94E60-802C-4244-9CC2-A446B7EA63B7}"/>
    <hyperlink ref="B95" r:id="rId17" xr:uid="{DFC1C94F-5D9C-6847-AF00-FF80F50943FD}"/>
    <hyperlink ref="D95" r:id="rId18" xr:uid="{8D922B96-A78C-E248-9769-4608473C01F8}"/>
    <hyperlink ref="F95" r:id="rId19" xr:uid="{E82D38C5-FB54-2441-BD3E-101B347EE78E}"/>
    <hyperlink ref="B99" r:id="rId20" xr:uid="{E06DD6B5-AE54-4A41-ADF3-5EA78D7C57E5}"/>
    <hyperlink ref="D99" r:id="rId21" xr:uid="{E9E076C2-43A9-4A48-877D-962F7999B2B7}"/>
    <hyperlink ref="F99" r:id="rId22" xr:uid="{9E548237-2C64-4395-AF67-3721D97CFD40}"/>
    <hyperlink ref="D103" r:id="rId23" xr:uid="{988AEC1B-E2AC-0F46-B874-8D06B6821215}"/>
    <hyperlink ref="B103" r:id="rId24" xr:uid="{AE996313-E4CC-F049-8CD4-2D3FC2DA49D4}"/>
    <hyperlink ref="F103" r:id="rId25" xr:uid="{E4DB726D-4ABB-0143-B553-9850D3A7FD93}"/>
    <hyperlink ref="B107" r:id="rId26" xr:uid="{E373A927-77A7-F541-B8D3-C82A4D3C8D8E}"/>
    <hyperlink ref="D107" r:id="rId27" xr:uid="{15AE803C-EA77-364D-907C-EA92A7231A00}"/>
    <hyperlink ref="F107" r:id="rId28" xr:uid="{22163D66-85BE-4D48-A742-20FE92C8E50E}"/>
    <hyperlink ref="B111" r:id="rId29" xr:uid="{3008D320-4BAA-BD48-8E45-C8664AF8EC81}"/>
    <hyperlink ref="D111" r:id="rId30" xr:uid="{D5E3106A-A059-AA4B-A12E-977D04EA282F}"/>
    <hyperlink ref="F111" r:id="rId31" xr:uid="{55F8B6CF-5A9A-2642-A19C-A8694AD0CA71}"/>
    <hyperlink ref="D115" r:id="rId32" xr:uid="{2C8953A2-BC72-9C4A-8DC8-91EF778CB5E9}"/>
    <hyperlink ref="B115" r:id="rId33" xr:uid="{B49F21E3-5703-A34C-A05B-F463FC759A57}"/>
    <hyperlink ref="F115" r:id="rId34" xr:uid="{3BF13D00-15DD-2E4C-A0E5-CF9988B5751D}"/>
  </hyperlinks>
  <pageMargins left="0.7" right="0.7" top="0.75" bottom="0.75" header="0.3" footer="0.3"/>
  <drawing r:id="rId35"/>
  <legacyDrawing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395E-B171-B540-95E0-D9ABB2CD3004}">
  <dimension ref="A1:P117"/>
  <sheetViews>
    <sheetView topLeftCell="A59" zoomScale="60" zoomScaleNormal="77" workbookViewId="0">
      <selection activeCell="H118" sqref="H118"/>
    </sheetView>
  </sheetViews>
  <sheetFormatPr defaultColWidth="70.85546875" defaultRowHeight="15"/>
  <sheetData>
    <row r="1" spans="1:15" ht="17.100000000000001" thickBot="1">
      <c r="A1" s="646"/>
      <c r="B1" s="649" t="s">
        <v>0</v>
      </c>
      <c r="C1" s="650"/>
      <c r="D1" s="650"/>
      <c r="E1" s="650"/>
      <c r="F1" s="650"/>
      <c r="G1" s="650"/>
      <c r="H1" s="650"/>
      <c r="I1" s="650"/>
      <c r="J1" s="650"/>
      <c r="K1" s="650"/>
      <c r="L1" s="651"/>
      <c r="M1" s="652" t="s">
        <v>282</v>
      </c>
      <c r="N1" s="457"/>
      <c r="O1" s="653"/>
    </row>
    <row r="2" spans="1:15" ht="17.100000000000001" thickBot="1">
      <c r="A2" s="647"/>
      <c r="B2" s="654" t="s">
        <v>2</v>
      </c>
      <c r="C2" s="655"/>
      <c r="D2" s="655"/>
      <c r="E2" s="655"/>
      <c r="F2" s="655"/>
      <c r="G2" s="655"/>
      <c r="H2" s="655"/>
      <c r="I2" s="655"/>
      <c r="J2" s="655"/>
      <c r="K2" s="655"/>
      <c r="L2" s="656"/>
      <c r="M2" s="652" t="s">
        <v>3</v>
      </c>
      <c r="N2" s="457"/>
      <c r="O2" s="653"/>
    </row>
    <row r="3" spans="1:15" ht="17.100000000000001" thickBot="1">
      <c r="A3" s="647"/>
      <c r="B3" s="654" t="s">
        <v>4</v>
      </c>
      <c r="C3" s="655"/>
      <c r="D3" s="655"/>
      <c r="E3" s="655"/>
      <c r="F3" s="655"/>
      <c r="G3" s="655"/>
      <c r="H3" s="655"/>
      <c r="I3" s="655"/>
      <c r="J3" s="655"/>
      <c r="K3" s="655"/>
      <c r="L3" s="656"/>
      <c r="M3" s="652" t="s">
        <v>5</v>
      </c>
      <c r="N3" s="457"/>
      <c r="O3" s="653"/>
    </row>
    <row r="4" spans="1:15" ht="17.100000000000001" thickBot="1">
      <c r="A4" s="648"/>
      <c r="B4" s="657" t="s">
        <v>6</v>
      </c>
      <c r="C4" s="658"/>
      <c r="D4" s="658"/>
      <c r="E4" s="658"/>
      <c r="F4" s="658"/>
      <c r="G4" s="658"/>
      <c r="H4" s="658"/>
      <c r="I4" s="658"/>
      <c r="J4" s="658"/>
      <c r="K4" s="658"/>
      <c r="L4" s="659"/>
      <c r="M4" s="652" t="s">
        <v>7</v>
      </c>
      <c r="N4" s="457"/>
      <c r="O4" s="653"/>
    </row>
    <row r="5" spans="1:15" ht="17.100000000000001" thickBot="1">
      <c r="A5" s="218"/>
      <c r="B5" s="219"/>
      <c r="C5" s="219"/>
      <c r="D5" s="219"/>
      <c r="E5" s="219"/>
      <c r="F5" s="219"/>
      <c r="G5" s="219"/>
      <c r="H5" s="219"/>
      <c r="I5" s="219"/>
      <c r="J5" s="219"/>
      <c r="K5" s="219"/>
      <c r="L5" s="219"/>
      <c r="M5" s="82"/>
      <c r="N5" s="82"/>
      <c r="O5" s="82"/>
    </row>
    <row r="6" spans="1:15" ht="20.100000000000001" thickBot="1">
      <c r="A6" s="220" t="s">
        <v>8</v>
      </c>
      <c r="B6" s="627" t="s">
        <v>9</v>
      </c>
      <c r="C6" s="628"/>
      <c r="D6" s="628"/>
      <c r="E6" s="628"/>
      <c r="F6" s="628"/>
      <c r="G6" s="628"/>
      <c r="H6" s="628"/>
      <c r="I6" s="628"/>
      <c r="J6" s="628"/>
      <c r="K6" s="629"/>
      <c r="L6" s="221" t="s">
        <v>10</v>
      </c>
      <c r="M6" s="630"/>
      <c r="N6" s="631"/>
      <c r="O6" s="632"/>
    </row>
    <row r="7" spans="1:15" ht="17.100000000000001" thickBot="1">
      <c r="A7" s="218"/>
      <c r="B7" s="219"/>
      <c r="C7" s="219"/>
      <c r="D7" s="219"/>
      <c r="E7" s="219"/>
      <c r="F7" s="219"/>
      <c r="G7" s="219"/>
      <c r="H7" s="219"/>
      <c r="I7" s="219"/>
      <c r="J7" s="219"/>
      <c r="K7" s="219"/>
      <c r="L7" s="219"/>
      <c r="M7" s="82"/>
      <c r="N7" s="82"/>
      <c r="O7" s="82"/>
    </row>
    <row r="8" spans="1:15" ht="20.100000000000001" thickBot="1">
      <c r="A8" s="601" t="s">
        <v>11</v>
      </c>
      <c r="B8" s="221" t="s">
        <v>12</v>
      </c>
      <c r="C8" s="222">
        <v>45688</v>
      </c>
      <c r="D8" s="221" t="s">
        <v>13</v>
      </c>
      <c r="E8" s="222">
        <v>45716</v>
      </c>
      <c r="F8" s="221" t="s">
        <v>14</v>
      </c>
      <c r="G8" s="222">
        <v>45747</v>
      </c>
      <c r="H8" s="221" t="s">
        <v>15</v>
      </c>
      <c r="I8" s="223">
        <v>45777</v>
      </c>
      <c r="J8" s="634" t="s">
        <v>16</v>
      </c>
      <c r="K8" s="635"/>
      <c r="L8" s="224" t="s">
        <v>17</v>
      </c>
      <c r="M8" s="640"/>
      <c r="N8" s="641"/>
      <c r="O8" s="642"/>
    </row>
    <row r="9" spans="1:15" ht="20.100000000000001" thickBot="1">
      <c r="A9" s="602"/>
      <c r="B9" s="225" t="s">
        <v>18</v>
      </c>
      <c r="C9" s="322">
        <v>45808</v>
      </c>
      <c r="D9" s="226" t="s">
        <v>19</v>
      </c>
      <c r="E9" s="333">
        <v>45838</v>
      </c>
      <c r="F9" s="226" t="s">
        <v>20</v>
      </c>
      <c r="G9" s="334">
        <v>45869</v>
      </c>
      <c r="H9" s="226" t="s">
        <v>21</v>
      </c>
      <c r="I9" s="345">
        <v>45900</v>
      </c>
      <c r="J9" s="636"/>
      <c r="K9" s="637"/>
      <c r="L9" s="227" t="s">
        <v>22</v>
      </c>
      <c r="M9" s="643" t="s">
        <v>23</v>
      </c>
      <c r="N9" s="644"/>
      <c r="O9" s="645"/>
    </row>
    <row r="10" spans="1:15" ht="20.100000000000001" thickBot="1">
      <c r="A10" s="633"/>
      <c r="B10" s="226" t="s">
        <v>24</v>
      </c>
      <c r="C10" s="355">
        <v>45930</v>
      </c>
      <c r="D10" s="226" t="s">
        <v>25</v>
      </c>
      <c r="E10" s="334">
        <v>45961</v>
      </c>
      <c r="F10" s="226" t="s">
        <v>26</v>
      </c>
      <c r="G10" s="334">
        <v>45991</v>
      </c>
      <c r="H10" s="226" t="s">
        <v>27</v>
      </c>
      <c r="I10" s="345">
        <v>46022</v>
      </c>
      <c r="J10" s="638"/>
      <c r="K10" s="639"/>
      <c r="L10" s="227" t="s">
        <v>28</v>
      </c>
      <c r="M10" s="643" t="s">
        <v>23</v>
      </c>
      <c r="N10" s="644"/>
      <c r="O10" s="645"/>
    </row>
    <row r="11" spans="1:15" ht="15.95" thickBot="1">
      <c r="A11" s="228"/>
      <c r="B11" s="165"/>
      <c r="C11" s="165"/>
      <c r="D11" s="229"/>
      <c r="E11" s="91"/>
      <c r="F11" s="91"/>
      <c r="G11" s="230"/>
      <c r="H11" s="230"/>
      <c r="I11" s="231"/>
      <c r="J11" s="231"/>
      <c r="K11" s="165"/>
      <c r="L11" s="165"/>
      <c r="M11" s="165"/>
      <c r="N11" s="165"/>
      <c r="O11" s="165"/>
    </row>
    <row r="12" spans="1:15" ht="25.35" customHeight="1">
      <c r="A12" s="601" t="s">
        <v>29</v>
      </c>
      <c r="B12" s="604" t="s">
        <v>283</v>
      </c>
      <c r="C12" s="605"/>
      <c r="D12" s="605"/>
      <c r="E12" s="605"/>
      <c r="F12" s="605"/>
      <c r="G12" s="605"/>
      <c r="H12" s="605"/>
      <c r="I12" s="605"/>
      <c r="J12" s="605"/>
      <c r="K12" s="605"/>
      <c r="L12" s="605"/>
      <c r="M12" s="605"/>
      <c r="N12" s="605"/>
      <c r="O12" s="606"/>
    </row>
    <row r="13" spans="1:15">
      <c r="A13" s="602"/>
      <c r="B13" s="607"/>
      <c r="C13" s="608"/>
      <c r="D13" s="608"/>
      <c r="E13" s="608"/>
      <c r="F13" s="608"/>
      <c r="G13" s="608"/>
      <c r="H13" s="608"/>
      <c r="I13" s="608"/>
      <c r="J13" s="608"/>
      <c r="K13" s="608"/>
      <c r="L13" s="608"/>
      <c r="M13" s="608"/>
      <c r="N13" s="608"/>
      <c r="O13" s="609"/>
    </row>
    <row r="14" spans="1:15" ht="15.95" thickBot="1">
      <c r="A14" s="603"/>
      <c r="B14" s="610"/>
      <c r="C14" s="611"/>
      <c r="D14" s="611"/>
      <c r="E14" s="611"/>
      <c r="F14" s="611"/>
      <c r="G14" s="611"/>
      <c r="H14" s="611"/>
      <c r="I14" s="611"/>
      <c r="J14" s="611"/>
      <c r="K14" s="611"/>
      <c r="L14" s="611"/>
      <c r="M14" s="611"/>
      <c r="N14" s="611"/>
      <c r="O14" s="612"/>
    </row>
    <row r="15" spans="1:15" ht="15.95" thickBot="1">
      <c r="A15" s="232"/>
      <c r="B15" s="233"/>
      <c r="C15" s="234"/>
      <c r="D15" s="234"/>
      <c r="E15" s="234"/>
      <c r="F15" s="234"/>
      <c r="G15" s="235"/>
      <c r="H15" s="235"/>
      <c r="I15" s="235"/>
      <c r="J15" s="235"/>
      <c r="K15" s="235"/>
      <c r="L15" s="236"/>
      <c r="M15" s="236"/>
      <c r="N15" s="236"/>
      <c r="O15" s="236"/>
    </row>
    <row r="16" spans="1:15" ht="32.1" customHeight="1" thickBot="1">
      <c r="A16" s="220" t="s">
        <v>31</v>
      </c>
      <c r="B16" s="613" t="s">
        <v>284</v>
      </c>
      <c r="C16" s="614"/>
      <c r="D16" s="614"/>
      <c r="E16" s="614"/>
      <c r="F16" s="615"/>
      <c r="G16" s="616" t="s">
        <v>33</v>
      </c>
      <c r="H16" s="617"/>
      <c r="I16" s="618" t="s">
        <v>285</v>
      </c>
      <c r="J16" s="619"/>
      <c r="K16" s="619"/>
      <c r="L16" s="619"/>
      <c r="M16" s="619"/>
      <c r="N16" s="619"/>
      <c r="O16" s="620"/>
    </row>
    <row r="17" spans="1:16" ht="15.95" thickBot="1">
      <c r="A17" s="232"/>
      <c r="B17" s="235"/>
      <c r="C17" s="234"/>
      <c r="D17" s="234"/>
      <c r="E17" s="234"/>
      <c r="F17" s="234"/>
      <c r="G17" s="235"/>
      <c r="H17" s="235"/>
      <c r="I17" s="235"/>
      <c r="J17" s="235"/>
      <c r="K17" s="235"/>
      <c r="L17" s="236"/>
      <c r="M17" s="236"/>
      <c r="N17" s="236"/>
      <c r="O17" s="236"/>
    </row>
    <row r="18" spans="1:16" ht="73.349999999999994" customHeight="1" thickBot="1">
      <c r="A18" s="220" t="s">
        <v>35</v>
      </c>
      <c r="B18" s="621" t="s">
        <v>36</v>
      </c>
      <c r="C18" s="622"/>
      <c r="D18" s="622"/>
      <c r="E18" s="623"/>
      <c r="F18" s="237" t="s">
        <v>37</v>
      </c>
      <c r="G18" s="624" t="s">
        <v>38</v>
      </c>
      <c r="H18" s="625"/>
      <c r="I18" s="626"/>
      <c r="J18" s="237" t="s">
        <v>39</v>
      </c>
      <c r="K18" s="613" t="s">
        <v>286</v>
      </c>
      <c r="L18" s="614"/>
      <c r="M18" s="614"/>
      <c r="N18" s="614"/>
      <c r="O18" s="615"/>
    </row>
    <row r="19" spans="1:16">
      <c r="A19" s="238"/>
      <c r="B19" s="239"/>
      <c r="C19" s="585"/>
      <c r="D19" s="585"/>
      <c r="E19" s="585"/>
      <c r="F19" s="585"/>
      <c r="G19" s="585"/>
      <c r="H19" s="585"/>
      <c r="I19" s="585"/>
      <c r="J19" s="585"/>
      <c r="K19" s="585"/>
      <c r="L19" s="585"/>
      <c r="M19" s="585"/>
      <c r="N19" s="585"/>
      <c r="O19" s="585"/>
    </row>
    <row r="20" spans="1:16" ht="15.95" thickBot="1">
      <c r="A20" s="240"/>
      <c r="B20" s="241"/>
      <c r="C20" s="241"/>
      <c r="D20" s="241"/>
      <c r="E20" s="241"/>
      <c r="F20" s="241"/>
      <c r="G20" s="241"/>
      <c r="H20" s="241"/>
      <c r="I20" s="241"/>
      <c r="J20" s="241"/>
      <c r="K20" s="241"/>
      <c r="L20" s="241"/>
      <c r="M20" s="241"/>
      <c r="N20" s="241"/>
      <c r="O20" s="241"/>
    </row>
    <row r="21" spans="1:16" ht="15.95" thickBot="1">
      <c r="A21" s="586" t="s">
        <v>41</v>
      </c>
      <c r="B21" s="587"/>
      <c r="C21" s="587"/>
      <c r="D21" s="587"/>
      <c r="E21" s="587"/>
      <c r="F21" s="587"/>
      <c r="G21" s="587"/>
      <c r="H21" s="587"/>
      <c r="I21" s="587"/>
      <c r="J21" s="587"/>
      <c r="K21" s="587"/>
      <c r="L21" s="587"/>
      <c r="M21" s="587"/>
      <c r="N21" s="587"/>
      <c r="O21" s="588"/>
    </row>
    <row r="22" spans="1:16" ht="15.95" thickBot="1">
      <c r="A22" s="586" t="s">
        <v>42</v>
      </c>
      <c r="B22" s="587"/>
      <c r="C22" s="587"/>
      <c r="D22" s="587"/>
      <c r="E22" s="587"/>
      <c r="F22" s="587"/>
      <c r="G22" s="587"/>
      <c r="H22" s="587"/>
      <c r="I22" s="587"/>
      <c r="J22" s="587"/>
      <c r="K22" s="587"/>
      <c r="L22" s="587"/>
      <c r="M22" s="587"/>
      <c r="N22" s="587"/>
      <c r="O22" s="588"/>
    </row>
    <row r="23" spans="1:16" ht="15.95" thickBot="1">
      <c r="A23" s="242"/>
      <c r="B23" s="243" t="s">
        <v>12</v>
      </c>
      <c r="C23" s="244" t="s">
        <v>13</v>
      </c>
      <c r="D23" s="244" t="s">
        <v>14</v>
      </c>
      <c r="E23" s="244" t="s">
        <v>15</v>
      </c>
      <c r="F23" s="244" t="s">
        <v>18</v>
      </c>
      <c r="G23" s="244" t="s">
        <v>19</v>
      </c>
      <c r="H23" s="244" t="s">
        <v>20</v>
      </c>
      <c r="I23" s="244" t="s">
        <v>21</v>
      </c>
      <c r="J23" s="244" t="s">
        <v>24</v>
      </c>
      <c r="K23" s="244" t="s">
        <v>25</v>
      </c>
      <c r="L23" s="244" t="s">
        <v>26</v>
      </c>
      <c r="M23" s="244" t="s">
        <v>27</v>
      </c>
      <c r="N23" s="245" t="s">
        <v>43</v>
      </c>
      <c r="O23" s="246" t="s">
        <v>44</v>
      </c>
    </row>
    <row r="24" spans="1:16">
      <c r="A24" s="247" t="s">
        <v>45</v>
      </c>
      <c r="B24" s="271">
        <v>180454000</v>
      </c>
      <c r="C24" s="272"/>
      <c r="D24" s="271">
        <v>1125000</v>
      </c>
      <c r="E24" s="271">
        <v>78342000</v>
      </c>
      <c r="F24" s="272"/>
      <c r="G24" s="272"/>
      <c r="H24" s="273"/>
      <c r="I24" s="273"/>
      <c r="J24" s="273"/>
      <c r="K24" s="273"/>
      <c r="L24" s="271">
        <v>-40382706</v>
      </c>
      <c r="M24" s="273"/>
      <c r="N24" s="397">
        <f t="shared" ref="N24:N29" si="0">SUM(B24:M24)</f>
        <v>219538294</v>
      </c>
      <c r="O24" s="275"/>
      <c r="P24">
        <v>219538294</v>
      </c>
    </row>
    <row r="25" spans="1:16">
      <c r="A25" s="248" t="s">
        <v>46</v>
      </c>
      <c r="B25" s="271">
        <v>72875000</v>
      </c>
      <c r="C25" s="271">
        <f>180454000</f>
        <v>180454000</v>
      </c>
      <c r="D25" s="271">
        <v>0</v>
      </c>
      <c r="E25" s="271">
        <f>179713000-B25-C25-D25</f>
        <v>-73616000</v>
      </c>
      <c r="F25" s="271">
        <f>179713000-B25-C25-D25-E25</f>
        <v>0</v>
      </c>
      <c r="G25" s="271">
        <f>179713000-B25-C25-D25-E25-F25</f>
        <v>0</v>
      </c>
      <c r="H25" s="271">
        <f>179713000-B25-C25-D25-E25-F25-G25</f>
        <v>0</v>
      </c>
      <c r="I25" s="271">
        <f>205771682-B25-C25-D25-E25-F25-G25-H25</f>
        <v>26058682</v>
      </c>
      <c r="J25" s="271">
        <f>205888686-B25-C25-D25-E25-F25-G25-H25-I25</f>
        <v>117004</v>
      </c>
      <c r="K25" s="271">
        <f>217092186-B25-C25-D25-E25-F25-G25-H25-I25-J25</f>
        <v>11203500</v>
      </c>
      <c r="L25" s="271">
        <f>219538294-B25-C25-D25-E25-F25-G25-H25-I25-J25-K25</f>
        <v>2446108</v>
      </c>
      <c r="M25" s="272"/>
      <c r="N25" s="398">
        <f t="shared" si="0"/>
        <v>219538294</v>
      </c>
      <c r="O25" s="276">
        <f>N25/N24</f>
        <v>1</v>
      </c>
      <c r="P25" s="392">
        <f>N24-P24</f>
        <v>0</v>
      </c>
    </row>
    <row r="26" spans="1:16">
      <c r="A26" s="248" t="s">
        <v>47</v>
      </c>
      <c r="B26" s="272"/>
      <c r="C26" s="271">
        <v>782100</v>
      </c>
      <c r="D26" s="271">
        <f>10547833-B26-C26</f>
        <v>9765733</v>
      </c>
      <c r="E26" s="271">
        <f>29483833-B26-C26-D26</f>
        <v>18936000</v>
      </c>
      <c r="F26" s="271">
        <f>44647833-B26-C26-D26-E26</f>
        <v>15164000</v>
      </c>
      <c r="G26" s="271">
        <f>67355833-B26-C26-D26-E26-F26</f>
        <v>22708000</v>
      </c>
      <c r="H26" s="271">
        <f>82519833-B26-C26-D26-E26-F26-G26</f>
        <v>15164000</v>
      </c>
      <c r="I26" s="271">
        <f>97683833-B26-C26-D26-E26-F26-G26-H26</f>
        <v>15164000</v>
      </c>
      <c r="J26" s="271">
        <f>120391833-B26-C26-D26-E26-F26-G26-H26-I26</f>
        <v>22708000</v>
      </c>
      <c r="K26" s="271">
        <f>140730837-B26-C26-D26-E26-F26-G26-H26-I26-J26</f>
        <v>20339004</v>
      </c>
      <c r="L26" s="271">
        <f>157180837-B26-C26-D26-E26-F26-G26-H26-I26-J26-K26</f>
        <v>16450000</v>
      </c>
      <c r="M26" s="271">
        <f>187973145-B26-C26-D26-E26-F26-G26-H26-I26-J26-K26-L26</f>
        <v>30792308</v>
      </c>
      <c r="N26" s="394">
        <f t="shared" si="0"/>
        <v>187973145</v>
      </c>
      <c r="O26" s="277"/>
    </row>
    <row r="27" spans="1:16">
      <c r="A27" s="248" t="s">
        <v>48</v>
      </c>
      <c r="B27" s="271">
        <v>24268619</v>
      </c>
      <c r="C27" s="271">
        <v>8244882</v>
      </c>
      <c r="D27" s="271">
        <v>24635723</v>
      </c>
      <c r="E27" s="272"/>
      <c r="F27" s="272"/>
      <c r="G27" s="272"/>
      <c r="H27" s="272"/>
      <c r="I27" s="272"/>
      <c r="J27" s="272"/>
      <c r="K27" s="272"/>
      <c r="L27" s="272"/>
      <c r="M27" s="272"/>
      <c r="N27" s="375">
        <f t="shared" si="0"/>
        <v>57149224</v>
      </c>
      <c r="O27" s="277"/>
    </row>
    <row r="28" spans="1:16">
      <c r="A28" s="248" t="s">
        <v>49</v>
      </c>
      <c r="B28" s="272"/>
      <c r="C28" s="271"/>
      <c r="D28" s="272"/>
      <c r="E28" s="272"/>
      <c r="F28" s="272"/>
      <c r="G28" s="272"/>
      <c r="H28" s="272"/>
      <c r="I28" s="272"/>
      <c r="J28" s="272"/>
      <c r="K28" s="272"/>
      <c r="L28" s="272"/>
      <c r="M28" s="272"/>
      <c r="N28" s="272">
        <f t="shared" si="0"/>
        <v>0</v>
      </c>
      <c r="O28" s="277"/>
    </row>
    <row r="29" spans="1:16" ht="15.95" thickBot="1">
      <c r="A29" s="249" t="s">
        <v>50</v>
      </c>
      <c r="B29" s="278">
        <v>3698000</v>
      </c>
      <c r="C29" s="271">
        <f>29185301-B29</f>
        <v>25487301</v>
      </c>
      <c r="D29" s="278">
        <v>0</v>
      </c>
      <c r="E29" s="278">
        <f>57149224-B29-C29-D29</f>
        <v>27963923</v>
      </c>
      <c r="F29" s="279">
        <v>0</v>
      </c>
      <c r="G29" s="279">
        <v>0</v>
      </c>
      <c r="H29" s="279">
        <v>0</v>
      </c>
      <c r="I29" s="279"/>
      <c r="J29" s="279"/>
      <c r="K29" s="279">
        <v>0</v>
      </c>
      <c r="L29" s="279"/>
      <c r="M29" s="279"/>
      <c r="N29" s="271">
        <f t="shared" si="0"/>
        <v>57149224</v>
      </c>
      <c r="O29" s="280">
        <f>N29/N27</f>
        <v>1</v>
      </c>
    </row>
    <row r="30" spans="1:16">
      <c r="A30" s="250"/>
      <c r="B30" s="250"/>
      <c r="C30" s="250"/>
      <c r="D30" s="250"/>
      <c r="E30" s="250"/>
      <c r="F30" s="250"/>
      <c r="G30" s="250"/>
      <c r="H30" s="250"/>
      <c r="I30" s="250"/>
      <c r="J30" s="250"/>
      <c r="K30" s="250"/>
      <c r="L30" s="250"/>
      <c r="M30" s="250"/>
      <c r="N30" s="250"/>
      <c r="O30" s="250"/>
    </row>
    <row r="31" spans="1:16">
      <c r="A31" s="250"/>
      <c r="B31" s="250"/>
      <c r="C31" s="250"/>
      <c r="D31" s="250"/>
      <c r="E31" s="250"/>
      <c r="F31" s="250"/>
      <c r="G31" s="250"/>
      <c r="H31" s="250"/>
      <c r="I31" s="250"/>
      <c r="J31" s="250"/>
      <c r="K31" s="250"/>
      <c r="L31" s="250"/>
      <c r="M31" s="250"/>
      <c r="N31" s="250"/>
      <c r="O31" s="250"/>
    </row>
    <row r="32" spans="1:16" ht="15.95" thickBot="1">
      <c r="A32" s="251"/>
      <c r="B32" s="251"/>
      <c r="C32" s="251"/>
      <c r="D32" s="251"/>
      <c r="E32" s="251"/>
      <c r="F32" s="251"/>
      <c r="G32" s="251"/>
      <c r="H32" s="251"/>
      <c r="I32" s="251"/>
      <c r="J32" s="251"/>
      <c r="K32" s="251"/>
      <c r="L32" s="251"/>
      <c r="M32" s="251"/>
      <c r="N32" s="376"/>
      <c r="O32" s="251"/>
    </row>
    <row r="33" spans="1:15" ht="18.95" thickBot="1">
      <c r="A33" s="589" t="s">
        <v>51</v>
      </c>
      <c r="B33" s="590"/>
      <c r="C33" s="590"/>
      <c r="D33" s="590"/>
      <c r="E33" s="590"/>
      <c r="F33" s="590"/>
      <c r="G33" s="590"/>
      <c r="H33" s="590"/>
      <c r="I33" s="591"/>
      <c r="J33" s="252"/>
      <c r="K33" s="251"/>
      <c r="L33" s="251"/>
      <c r="M33" s="251"/>
      <c r="N33" s="251"/>
      <c r="O33" s="251"/>
    </row>
    <row r="34" spans="1:15" ht="18.95" thickBot="1">
      <c r="A34" s="253" t="s">
        <v>52</v>
      </c>
      <c r="B34" s="592" t="str">
        <f>+B12</f>
        <v>Implementar 1 estrategia de  asistencia técnica dirigidas a los Sectores de la Administración Distrital y al Sector Privado, para la incorporación del enfoque diferencial en los servicios, programas y estrategias dirigidas a mujeres.</v>
      </c>
      <c r="C34" s="593"/>
      <c r="D34" s="593"/>
      <c r="E34" s="593"/>
      <c r="F34" s="593"/>
      <c r="G34" s="593"/>
      <c r="H34" s="593"/>
      <c r="I34" s="594"/>
      <c r="J34" s="254"/>
      <c r="K34" s="251"/>
      <c r="L34" s="251"/>
      <c r="M34" s="255"/>
      <c r="N34" s="251"/>
      <c r="O34" s="251"/>
    </row>
    <row r="35" spans="1:15" ht="67.349999999999994" customHeight="1" thickBot="1">
      <c r="A35" s="584" t="s">
        <v>53</v>
      </c>
      <c r="B35" s="256">
        <v>2024</v>
      </c>
      <c r="C35" s="256">
        <v>2025</v>
      </c>
      <c r="D35" s="256">
        <v>2026</v>
      </c>
      <c r="E35" s="256">
        <v>2027</v>
      </c>
      <c r="F35" s="256" t="s">
        <v>54</v>
      </c>
      <c r="G35" s="595" t="s">
        <v>55</v>
      </c>
      <c r="H35" s="597" t="s">
        <v>287</v>
      </c>
      <c r="I35" s="598"/>
      <c r="J35" s="254"/>
      <c r="K35" s="251"/>
      <c r="L35" s="251"/>
      <c r="M35" s="255"/>
      <c r="N35" s="251"/>
      <c r="O35" s="251"/>
    </row>
    <row r="36" spans="1:15" ht="18" thickBot="1">
      <c r="A36" s="572"/>
      <c r="B36" s="257">
        <v>1</v>
      </c>
      <c r="C36" s="257">
        <v>1</v>
      </c>
      <c r="D36" s="257">
        <v>1</v>
      </c>
      <c r="E36" s="257">
        <v>1</v>
      </c>
      <c r="F36" s="258">
        <v>1</v>
      </c>
      <c r="G36" s="596"/>
      <c r="H36" s="599"/>
      <c r="I36" s="600"/>
      <c r="J36" s="254"/>
      <c r="K36" s="251"/>
      <c r="L36" s="251"/>
      <c r="M36" s="255"/>
      <c r="N36" s="251"/>
      <c r="O36" s="251"/>
    </row>
    <row r="37" spans="1:15" ht="18.95" thickBot="1">
      <c r="A37" s="259" t="s">
        <v>56</v>
      </c>
      <c r="B37" s="579">
        <v>0.2</v>
      </c>
      <c r="C37" s="580"/>
      <c r="D37" s="581" t="s">
        <v>57</v>
      </c>
      <c r="E37" s="582"/>
      <c r="F37" s="582"/>
      <c r="G37" s="582"/>
      <c r="H37" s="582"/>
      <c r="I37" s="583"/>
      <c r="J37" s="251"/>
      <c r="K37" s="251"/>
      <c r="L37" s="251"/>
      <c r="M37" s="251"/>
      <c r="N37" s="251"/>
      <c r="O37" s="251"/>
    </row>
    <row r="38" spans="1:15" ht="181.35" customHeight="1" thickBot="1">
      <c r="A38" s="584" t="s">
        <v>58</v>
      </c>
      <c r="B38" s="38" t="s">
        <v>59</v>
      </c>
      <c r="C38" s="37" t="s">
        <v>60</v>
      </c>
      <c r="D38" s="450" t="s">
        <v>61</v>
      </c>
      <c r="E38" s="451"/>
      <c r="F38" s="450" t="s">
        <v>62</v>
      </c>
      <c r="G38" s="451"/>
      <c r="H38" s="39" t="s">
        <v>63</v>
      </c>
      <c r="I38" s="41" t="s">
        <v>64</v>
      </c>
      <c r="J38" s="260"/>
      <c r="K38" s="260"/>
      <c r="L38" s="260"/>
      <c r="M38" s="261"/>
      <c r="N38" s="260"/>
      <c r="O38" s="260"/>
    </row>
    <row r="39" spans="1:15" ht="173.1" customHeight="1" thickBot="1">
      <c r="A39" s="572"/>
      <c r="B39" s="282">
        <v>1</v>
      </c>
      <c r="C39" s="32">
        <v>1</v>
      </c>
      <c r="D39" s="426" t="s">
        <v>288</v>
      </c>
      <c r="E39" s="548"/>
      <c r="F39" s="426" t="s">
        <v>288</v>
      </c>
      <c r="G39" s="548"/>
      <c r="H39" s="339" t="s">
        <v>77</v>
      </c>
      <c r="I39" s="337" t="s">
        <v>289</v>
      </c>
      <c r="J39" s="251"/>
      <c r="K39" s="251"/>
      <c r="L39" s="251"/>
      <c r="M39" s="255"/>
      <c r="N39" s="251"/>
      <c r="O39" s="251"/>
    </row>
    <row r="40" spans="1:15" ht="181.35" customHeight="1" thickBot="1">
      <c r="A40" s="571" t="s">
        <v>69</v>
      </c>
      <c r="B40" s="40" t="s">
        <v>59</v>
      </c>
      <c r="C40" s="39" t="s">
        <v>60</v>
      </c>
      <c r="D40" s="450" t="s">
        <v>61</v>
      </c>
      <c r="E40" s="451"/>
      <c r="F40" s="450" t="s">
        <v>62</v>
      </c>
      <c r="G40" s="451"/>
      <c r="H40" s="39" t="s">
        <v>63</v>
      </c>
      <c r="I40" s="41" t="s">
        <v>64</v>
      </c>
      <c r="J40" s="260"/>
      <c r="K40" s="260"/>
      <c r="L40" s="260"/>
      <c r="M40" s="260"/>
      <c r="N40" s="260"/>
      <c r="O40" s="260"/>
    </row>
    <row r="41" spans="1:15" ht="250.35" customHeight="1" thickBot="1">
      <c r="A41" s="572"/>
      <c r="B41" s="282">
        <v>1</v>
      </c>
      <c r="C41" s="32">
        <v>1</v>
      </c>
      <c r="D41" s="426" t="s">
        <v>290</v>
      </c>
      <c r="E41" s="548"/>
      <c r="F41" s="426" t="s">
        <v>291</v>
      </c>
      <c r="G41" s="548"/>
      <c r="H41" s="339" t="s">
        <v>77</v>
      </c>
      <c r="I41" s="337" t="s">
        <v>289</v>
      </c>
      <c r="J41" s="251"/>
      <c r="K41" s="251"/>
      <c r="L41" s="251"/>
      <c r="M41" s="251"/>
      <c r="N41" s="251"/>
      <c r="O41" s="251"/>
    </row>
    <row r="42" spans="1:15" ht="181.35" customHeight="1" thickBot="1">
      <c r="A42" s="571" t="s">
        <v>74</v>
      </c>
      <c r="B42" s="40" t="s">
        <v>59</v>
      </c>
      <c r="C42" s="39" t="s">
        <v>60</v>
      </c>
      <c r="D42" s="450" t="s">
        <v>61</v>
      </c>
      <c r="E42" s="451"/>
      <c r="F42" s="450" t="s">
        <v>62</v>
      </c>
      <c r="G42" s="451"/>
      <c r="H42" s="39" t="s">
        <v>63</v>
      </c>
      <c r="I42" s="41" t="s">
        <v>64</v>
      </c>
      <c r="J42" s="260"/>
      <c r="K42" s="260"/>
      <c r="L42" s="260"/>
      <c r="M42" s="260"/>
      <c r="N42" s="260"/>
      <c r="O42" s="260"/>
    </row>
    <row r="43" spans="1:15" ht="409.5" customHeight="1" thickBot="1">
      <c r="A43" s="572"/>
      <c r="B43" s="282">
        <v>1</v>
      </c>
      <c r="C43" s="32">
        <v>1</v>
      </c>
      <c r="D43" s="426" t="s">
        <v>292</v>
      </c>
      <c r="E43" s="548"/>
      <c r="F43" s="426" t="s">
        <v>293</v>
      </c>
      <c r="G43" s="548"/>
      <c r="H43" s="339" t="s">
        <v>77</v>
      </c>
      <c r="I43" s="337" t="s">
        <v>289</v>
      </c>
      <c r="J43" s="251"/>
      <c r="K43" s="251"/>
      <c r="L43" s="251"/>
      <c r="M43" s="251"/>
      <c r="N43" s="251"/>
      <c r="O43" s="251"/>
    </row>
    <row r="44" spans="1:15" ht="181.35" customHeight="1" thickBot="1">
      <c r="A44" s="571" t="s">
        <v>78</v>
      </c>
      <c r="B44" s="40" t="s">
        <v>59</v>
      </c>
      <c r="C44" s="40" t="s">
        <v>60</v>
      </c>
      <c r="D44" s="450" t="s">
        <v>61</v>
      </c>
      <c r="E44" s="451"/>
      <c r="F44" s="450" t="s">
        <v>294</v>
      </c>
      <c r="G44" s="451"/>
      <c r="H44" s="39" t="s">
        <v>63</v>
      </c>
      <c r="I44" s="39" t="s">
        <v>64</v>
      </c>
      <c r="J44" s="260"/>
      <c r="K44" s="260"/>
      <c r="L44" s="260"/>
      <c r="M44" s="260"/>
      <c r="N44" s="260"/>
      <c r="O44" s="260"/>
    </row>
    <row r="45" spans="1:15" ht="409.5" customHeight="1" thickBot="1">
      <c r="A45" s="572"/>
      <c r="B45" s="282">
        <v>1</v>
      </c>
      <c r="C45" s="32">
        <v>1</v>
      </c>
      <c r="D45" s="426" t="s">
        <v>295</v>
      </c>
      <c r="E45" s="548"/>
      <c r="F45" s="426" t="s">
        <v>296</v>
      </c>
      <c r="G45" s="548"/>
      <c r="H45" s="339" t="s">
        <v>77</v>
      </c>
      <c r="I45" s="337" t="s">
        <v>289</v>
      </c>
      <c r="J45" s="251"/>
      <c r="K45" s="251"/>
      <c r="L45" s="251"/>
      <c r="M45" s="251"/>
      <c r="N45" s="251"/>
      <c r="O45" s="251"/>
    </row>
    <row r="46" spans="1:15" ht="181.35" customHeight="1" thickBot="1">
      <c r="A46" s="571" t="s">
        <v>81</v>
      </c>
      <c r="B46" s="40" t="s">
        <v>59</v>
      </c>
      <c r="C46" s="39" t="s">
        <v>60</v>
      </c>
      <c r="D46" s="450" t="s">
        <v>61</v>
      </c>
      <c r="E46" s="451"/>
      <c r="F46" s="450" t="s">
        <v>62</v>
      </c>
      <c r="G46" s="451"/>
      <c r="H46" s="39" t="s">
        <v>63</v>
      </c>
      <c r="I46" s="41" t="s">
        <v>64</v>
      </c>
      <c r="J46" s="260"/>
      <c r="K46" s="260"/>
      <c r="L46" s="260"/>
      <c r="M46" s="260"/>
      <c r="N46" s="260"/>
      <c r="O46" s="260"/>
    </row>
    <row r="47" spans="1:15" ht="409.5" customHeight="1" thickBot="1">
      <c r="A47" s="572"/>
      <c r="B47" s="282">
        <v>1</v>
      </c>
      <c r="C47" s="32">
        <v>1</v>
      </c>
      <c r="D47" s="426" t="s">
        <v>297</v>
      </c>
      <c r="E47" s="427"/>
      <c r="F47" s="426" t="s">
        <v>298</v>
      </c>
      <c r="G47" s="427"/>
      <c r="H47" s="339" t="s">
        <v>77</v>
      </c>
      <c r="I47" s="337" t="s">
        <v>289</v>
      </c>
      <c r="J47" s="251"/>
      <c r="K47" s="251"/>
      <c r="L47" s="251"/>
      <c r="M47" s="251"/>
      <c r="N47" s="251"/>
      <c r="O47" s="251"/>
    </row>
    <row r="48" spans="1:15" ht="181.35" customHeight="1" thickBot="1">
      <c r="A48" s="571" t="s">
        <v>84</v>
      </c>
      <c r="B48" s="40" t="s">
        <v>59</v>
      </c>
      <c r="C48" s="39" t="s">
        <v>60</v>
      </c>
      <c r="D48" s="450" t="s">
        <v>61</v>
      </c>
      <c r="E48" s="451"/>
      <c r="F48" s="450" t="s">
        <v>62</v>
      </c>
      <c r="G48" s="451"/>
      <c r="H48" s="39" t="s">
        <v>63</v>
      </c>
      <c r="I48" s="41" t="s">
        <v>64</v>
      </c>
      <c r="J48" s="260"/>
      <c r="K48" s="260"/>
      <c r="L48" s="260"/>
      <c r="M48" s="260"/>
      <c r="N48" s="260"/>
      <c r="O48" s="260"/>
    </row>
    <row r="49" spans="1:15" ht="409.35" customHeight="1" thickBot="1">
      <c r="A49" s="572"/>
      <c r="B49" s="283">
        <v>1</v>
      </c>
      <c r="C49" s="33">
        <v>1</v>
      </c>
      <c r="D49" s="423" t="s">
        <v>299</v>
      </c>
      <c r="E49" s="425"/>
      <c r="F49" s="423" t="s">
        <v>300</v>
      </c>
      <c r="G49" s="425"/>
      <c r="H49" s="340" t="s">
        <v>77</v>
      </c>
      <c r="I49" s="341" t="s">
        <v>289</v>
      </c>
      <c r="J49" s="251"/>
      <c r="K49" s="251"/>
      <c r="L49" s="251"/>
      <c r="M49" s="251"/>
      <c r="N49" s="251"/>
      <c r="O49" s="251"/>
    </row>
    <row r="50" spans="1:15" ht="181.35" customHeight="1" thickBot="1">
      <c r="A50" s="571" t="s">
        <v>87</v>
      </c>
      <c r="B50" s="38" t="s">
        <v>59</v>
      </c>
      <c r="C50" s="37" t="s">
        <v>60</v>
      </c>
      <c r="D50" s="450" t="s">
        <v>61</v>
      </c>
      <c r="E50" s="451"/>
      <c r="F50" s="450" t="s">
        <v>62</v>
      </c>
      <c r="G50" s="451"/>
      <c r="H50" s="39" t="s">
        <v>63</v>
      </c>
      <c r="I50" s="41" t="s">
        <v>64</v>
      </c>
      <c r="J50" s="251"/>
      <c r="K50" s="251"/>
      <c r="L50" s="251"/>
      <c r="M50" s="251"/>
      <c r="N50" s="251"/>
      <c r="O50" s="251"/>
    </row>
    <row r="51" spans="1:15" ht="409.5" customHeight="1" thickBot="1">
      <c r="A51" s="572"/>
      <c r="B51" s="283">
        <v>1</v>
      </c>
      <c r="C51" s="33">
        <v>1</v>
      </c>
      <c r="D51" s="426" t="s">
        <v>301</v>
      </c>
      <c r="E51" s="428"/>
      <c r="F51" s="426" t="s">
        <v>302</v>
      </c>
      <c r="G51" s="427"/>
      <c r="H51" s="340" t="s">
        <v>77</v>
      </c>
      <c r="I51" s="341" t="s">
        <v>289</v>
      </c>
      <c r="J51" s="251"/>
      <c r="K51" s="251"/>
      <c r="L51" s="251"/>
      <c r="M51" s="251"/>
      <c r="N51" s="251"/>
      <c r="O51" s="251"/>
    </row>
    <row r="52" spans="1:15" ht="181.35" customHeight="1" thickBot="1">
      <c r="A52" s="571" t="s">
        <v>90</v>
      </c>
      <c r="B52" s="38" t="s">
        <v>59</v>
      </c>
      <c r="C52" s="37" t="s">
        <v>60</v>
      </c>
      <c r="D52" s="450" t="s">
        <v>61</v>
      </c>
      <c r="E52" s="451"/>
      <c r="F52" s="450" t="s">
        <v>62</v>
      </c>
      <c r="G52" s="451"/>
      <c r="H52" s="39" t="s">
        <v>63</v>
      </c>
      <c r="I52" s="41" t="s">
        <v>64</v>
      </c>
      <c r="J52" s="251"/>
      <c r="K52" s="251"/>
      <c r="L52" s="251"/>
      <c r="M52" s="251"/>
      <c r="N52" s="251"/>
      <c r="O52" s="251"/>
    </row>
    <row r="53" spans="1:15" ht="409.35" customHeight="1" thickBot="1">
      <c r="A53" s="572"/>
      <c r="B53" s="283">
        <v>1</v>
      </c>
      <c r="C53" s="33">
        <v>1</v>
      </c>
      <c r="D53" s="426" t="s">
        <v>303</v>
      </c>
      <c r="E53" s="429"/>
      <c r="F53" s="426" t="s">
        <v>304</v>
      </c>
      <c r="G53" s="427"/>
      <c r="H53" s="340" t="s">
        <v>77</v>
      </c>
      <c r="I53" s="341" t="s">
        <v>289</v>
      </c>
      <c r="J53" s="251"/>
      <c r="K53" s="251"/>
      <c r="L53" s="251"/>
      <c r="M53" s="251"/>
      <c r="N53" s="251"/>
      <c r="O53" s="251"/>
    </row>
    <row r="54" spans="1:15" ht="181.35" customHeight="1" thickBot="1">
      <c r="A54" s="571" t="s">
        <v>93</v>
      </c>
      <c r="B54" s="38" t="s">
        <v>59</v>
      </c>
      <c r="C54" s="37" t="s">
        <v>60</v>
      </c>
      <c r="D54" s="450" t="s">
        <v>61</v>
      </c>
      <c r="E54" s="451"/>
      <c r="F54" s="450" t="s">
        <v>62</v>
      </c>
      <c r="G54" s="451"/>
      <c r="H54" s="39" t="s">
        <v>63</v>
      </c>
      <c r="I54" s="41" t="s">
        <v>64</v>
      </c>
      <c r="J54" s="251"/>
      <c r="K54" s="251"/>
      <c r="L54" s="251"/>
      <c r="M54" s="251"/>
      <c r="N54" s="251"/>
      <c r="O54" s="251"/>
    </row>
    <row r="55" spans="1:15" ht="409.35" customHeight="1" thickBot="1">
      <c r="A55" s="572"/>
      <c r="B55" s="283">
        <v>1</v>
      </c>
      <c r="C55" s="33">
        <v>1</v>
      </c>
      <c r="D55" s="426" t="s">
        <v>305</v>
      </c>
      <c r="E55" s="427"/>
      <c r="F55" s="426" t="s">
        <v>306</v>
      </c>
      <c r="G55" s="427"/>
      <c r="H55" s="340" t="s">
        <v>77</v>
      </c>
      <c r="I55" s="341" t="s">
        <v>289</v>
      </c>
      <c r="J55" s="251"/>
      <c r="K55" s="251"/>
      <c r="L55" s="251"/>
      <c r="M55" s="251"/>
      <c r="N55" s="251"/>
      <c r="O55" s="251"/>
    </row>
    <row r="56" spans="1:15" ht="181.35" customHeight="1" thickBot="1">
      <c r="A56" s="571" t="s">
        <v>96</v>
      </c>
      <c r="B56" s="38" t="s">
        <v>59</v>
      </c>
      <c r="C56" s="37" t="s">
        <v>60</v>
      </c>
      <c r="D56" s="450" t="s">
        <v>61</v>
      </c>
      <c r="E56" s="451"/>
      <c r="F56" s="450" t="s">
        <v>62</v>
      </c>
      <c r="G56" s="451"/>
      <c r="H56" s="39" t="s">
        <v>63</v>
      </c>
      <c r="I56" s="41" t="s">
        <v>64</v>
      </c>
      <c r="J56" s="251"/>
      <c r="K56" s="251"/>
      <c r="L56" s="251"/>
      <c r="M56" s="251"/>
      <c r="N56" s="251"/>
      <c r="O56" s="251"/>
    </row>
    <row r="57" spans="1:15" ht="409.5" customHeight="1" thickBot="1">
      <c r="A57" s="572"/>
      <c r="B57" s="283">
        <v>1</v>
      </c>
      <c r="C57" s="33">
        <v>1</v>
      </c>
      <c r="D57" s="426" t="s">
        <v>307</v>
      </c>
      <c r="E57" s="427"/>
      <c r="F57" s="426" t="s">
        <v>308</v>
      </c>
      <c r="G57" s="427"/>
      <c r="H57" s="340" t="s">
        <v>77</v>
      </c>
      <c r="I57" s="341" t="s">
        <v>289</v>
      </c>
      <c r="J57" s="251"/>
      <c r="K57" s="251"/>
      <c r="L57" s="251"/>
      <c r="M57" s="251"/>
      <c r="N57" s="251"/>
      <c r="O57" s="251"/>
    </row>
    <row r="58" spans="1:15" ht="181.35" customHeight="1" thickBot="1">
      <c r="A58" s="571" t="s">
        <v>99</v>
      </c>
      <c r="B58" s="38" t="s">
        <v>59</v>
      </c>
      <c r="C58" s="37" t="s">
        <v>60</v>
      </c>
      <c r="D58" s="450" t="s">
        <v>61</v>
      </c>
      <c r="E58" s="451"/>
      <c r="F58" s="450" t="s">
        <v>62</v>
      </c>
      <c r="G58" s="451"/>
      <c r="H58" s="39" t="s">
        <v>63</v>
      </c>
      <c r="I58" s="41" t="s">
        <v>64</v>
      </c>
      <c r="J58" s="251"/>
      <c r="K58" s="251"/>
      <c r="L58" s="251"/>
      <c r="M58" s="251"/>
      <c r="N58" s="251"/>
      <c r="O58" s="251"/>
    </row>
    <row r="59" spans="1:15" ht="408" customHeight="1" thickBot="1">
      <c r="A59" s="572"/>
      <c r="B59" s="283">
        <v>1</v>
      </c>
      <c r="C59" s="33">
        <v>1</v>
      </c>
      <c r="D59" s="544" t="s">
        <v>309</v>
      </c>
      <c r="E59" s="546"/>
      <c r="F59" s="428" t="s">
        <v>310</v>
      </c>
      <c r="G59" s="429"/>
      <c r="H59" s="340" t="s">
        <v>77</v>
      </c>
      <c r="I59" s="341" t="s">
        <v>289</v>
      </c>
      <c r="J59" s="251"/>
      <c r="K59" s="251"/>
      <c r="L59" s="251"/>
      <c r="M59" s="251"/>
      <c r="N59" s="251"/>
      <c r="O59" s="251"/>
    </row>
    <row r="60" spans="1:15" ht="181.35" customHeight="1" thickBot="1">
      <c r="A60" s="571" t="s">
        <v>102</v>
      </c>
      <c r="B60" s="38" t="s">
        <v>59</v>
      </c>
      <c r="C60" s="37" t="s">
        <v>60</v>
      </c>
      <c r="D60" s="450" t="s">
        <v>61</v>
      </c>
      <c r="E60" s="451"/>
      <c r="F60" s="450" t="s">
        <v>62</v>
      </c>
      <c r="G60" s="451"/>
      <c r="H60" s="39" t="s">
        <v>63</v>
      </c>
      <c r="I60" s="41" t="s">
        <v>64</v>
      </c>
      <c r="J60" s="251"/>
      <c r="K60" s="251"/>
      <c r="L60" s="251"/>
      <c r="M60" s="251"/>
      <c r="N60" s="251"/>
      <c r="O60" s="251"/>
    </row>
    <row r="61" spans="1:15" ht="408.95" customHeight="1" thickBot="1">
      <c r="A61" s="572"/>
      <c r="B61" s="388">
        <v>1</v>
      </c>
      <c r="C61" s="262">
        <v>1</v>
      </c>
      <c r="D61" s="573" t="s">
        <v>311</v>
      </c>
      <c r="E61" s="574"/>
      <c r="F61" s="575" t="s">
        <v>312</v>
      </c>
      <c r="G61" s="574"/>
      <c r="H61" s="340" t="s">
        <v>77</v>
      </c>
      <c r="I61" s="341" t="s">
        <v>289</v>
      </c>
      <c r="J61" s="251"/>
      <c r="K61" s="251"/>
      <c r="L61" s="251"/>
      <c r="M61" s="251"/>
      <c r="N61" s="251"/>
      <c r="O61" s="251"/>
    </row>
    <row r="62" spans="1:15">
      <c r="A62" s="251"/>
      <c r="B62" s="263"/>
      <c r="C62" s="251"/>
      <c r="D62" s="251"/>
      <c r="E62" s="251"/>
      <c r="F62" s="251"/>
      <c r="G62" s="251"/>
      <c r="H62" s="251"/>
      <c r="I62" s="251"/>
      <c r="J62" s="251"/>
      <c r="K62" s="251"/>
      <c r="L62" s="251"/>
      <c r="M62" s="251"/>
      <c r="N62" s="251"/>
      <c r="O62" s="251"/>
    </row>
    <row r="63" spans="1:15">
      <c r="A63" s="251"/>
      <c r="B63" s="251"/>
      <c r="C63" s="251"/>
      <c r="D63" s="251"/>
      <c r="E63" s="251"/>
      <c r="F63" s="251"/>
      <c r="G63" s="251"/>
      <c r="H63" s="251"/>
      <c r="I63" s="251"/>
      <c r="J63" s="251"/>
      <c r="K63" s="251"/>
      <c r="L63" s="251"/>
      <c r="M63" s="251"/>
      <c r="N63" s="251"/>
      <c r="O63" s="251"/>
    </row>
    <row r="64" spans="1:15">
      <c r="A64" s="251"/>
      <c r="B64" s="251"/>
      <c r="C64" s="251"/>
      <c r="D64" s="251"/>
      <c r="E64" s="251"/>
      <c r="F64" s="251"/>
      <c r="G64" s="251"/>
      <c r="H64" s="251"/>
      <c r="I64" s="251"/>
      <c r="J64" s="254"/>
      <c r="K64" s="254"/>
      <c r="L64" s="254"/>
      <c r="M64" s="254"/>
      <c r="N64" s="254"/>
      <c r="O64" s="254"/>
    </row>
    <row r="65" spans="1:15" ht="17.100000000000001" customHeight="1">
      <c r="A65" s="576" t="s">
        <v>106</v>
      </c>
      <c r="B65" s="577"/>
      <c r="C65" s="577"/>
      <c r="D65" s="577"/>
      <c r="E65" s="577"/>
      <c r="F65" s="577"/>
      <c r="G65" s="577"/>
      <c r="H65" s="577"/>
      <c r="I65" s="578"/>
      <c r="J65" s="251"/>
      <c r="K65" s="251"/>
      <c r="L65" s="251"/>
      <c r="M65" s="251"/>
      <c r="N65" s="251"/>
      <c r="O65" s="251"/>
    </row>
    <row r="66" spans="1:15" ht="72" customHeight="1">
      <c r="A66" s="264" t="s">
        <v>107</v>
      </c>
      <c r="B66" s="435" t="s">
        <v>313</v>
      </c>
      <c r="C66" s="436"/>
      <c r="D66" s="435" t="s">
        <v>314</v>
      </c>
      <c r="E66" s="436"/>
      <c r="F66" s="435" t="s">
        <v>315</v>
      </c>
      <c r="G66" s="436"/>
      <c r="H66" s="435" t="s">
        <v>316</v>
      </c>
      <c r="I66" s="436"/>
      <c r="J66" s="251"/>
      <c r="K66" s="251"/>
      <c r="L66" s="251"/>
      <c r="M66" s="251"/>
      <c r="N66" s="251"/>
      <c r="O66" s="251"/>
    </row>
    <row r="67" spans="1:15" ht="36">
      <c r="A67" s="264" t="s">
        <v>112</v>
      </c>
      <c r="B67" s="516">
        <v>0.05</v>
      </c>
      <c r="C67" s="517"/>
      <c r="D67" s="516">
        <v>0.05</v>
      </c>
      <c r="E67" s="517"/>
      <c r="F67" s="516">
        <v>0.05</v>
      </c>
      <c r="G67" s="517"/>
      <c r="H67" s="516">
        <v>0.05</v>
      </c>
      <c r="I67" s="517"/>
      <c r="J67" s="251"/>
      <c r="K67" s="251"/>
      <c r="L67" s="251"/>
      <c r="M67" s="251"/>
      <c r="N67" s="251"/>
      <c r="O67" s="251"/>
    </row>
    <row r="68" spans="1:15" ht="17.100000000000001">
      <c r="A68" s="562" t="s">
        <v>12</v>
      </c>
      <c r="B68" s="265" t="s">
        <v>113</v>
      </c>
      <c r="C68" s="265" t="s">
        <v>60</v>
      </c>
      <c r="D68" s="265" t="s">
        <v>113</v>
      </c>
      <c r="E68" s="265" t="s">
        <v>60</v>
      </c>
      <c r="F68" s="265" t="s">
        <v>113</v>
      </c>
      <c r="G68" s="265" t="s">
        <v>60</v>
      </c>
      <c r="H68" s="265" t="s">
        <v>113</v>
      </c>
      <c r="I68" s="265" t="s">
        <v>60</v>
      </c>
      <c r="J68" s="251"/>
      <c r="K68" s="251"/>
      <c r="L68" s="251"/>
      <c r="M68" s="251"/>
      <c r="N68" s="251"/>
      <c r="O68" s="251"/>
    </row>
    <row r="69" spans="1:15" ht="17.100000000000001">
      <c r="A69" s="563"/>
      <c r="B69" s="284">
        <v>0</v>
      </c>
      <c r="C69" s="44">
        <v>0</v>
      </c>
      <c r="D69" s="284">
        <v>0.02</v>
      </c>
      <c r="E69" s="44">
        <v>0.02</v>
      </c>
      <c r="F69" s="284">
        <v>0.02</v>
      </c>
      <c r="G69" s="44">
        <v>0.02</v>
      </c>
      <c r="H69" s="48">
        <v>0.02</v>
      </c>
      <c r="I69" s="44">
        <v>0.02</v>
      </c>
      <c r="J69" s="251"/>
      <c r="K69" s="251"/>
      <c r="L69" s="251"/>
      <c r="M69" s="251"/>
      <c r="N69" s="251"/>
      <c r="O69" s="251"/>
    </row>
    <row r="70" spans="1:15" ht="135" customHeight="1">
      <c r="A70" s="264" t="s">
        <v>114</v>
      </c>
      <c r="B70" s="536" t="s">
        <v>317</v>
      </c>
      <c r="C70" s="537"/>
      <c r="D70" s="536" t="s">
        <v>318</v>
      </c>
      <c r="E70" s="537"/>
      <c r="F70" s="536" t="s">
        <v>319</v>
      </c>
      <c r="G70" s="537"/>
      <c r="H70" s="536" t="s">
        <v>320</v>
      </c>
      <c r="I70" s="537"/>
      <c r="J70" s="251"/>
      <c r="K70" s="251"/>
      <c r="L70" s="251"/>
      <c r="M70" s="251"/>
      <c r="N70" s="251"/>
      <c r="O70" s="251"/>
    </row>
    <row r="71" spans="1:15" ht="72" customHeight="1">
      <c r="A71" s="264" t="s">
        <v>118</v>
      </c>
      <c r="B71" s="400"/>
      <c r="C71" s="401"/>
      <c r="D71" s="400" t="s">
        <v>321</v>
      </c>
      <c r="E71" s="401"/>
      <c r="F71" s="400" t="s">
        <v>321</v>
      </c>
      <c r="G71" s="414"/>
      <c r="H71" s="400" t="s">
        <v>321</v>
      </c>
      <c r="I71" s="414"/>
      <c r="J71" s="251"/>
      <c r="K71" s="251"/>
      <c r="L71" s="251"/>
      <c r="M71" s="251"/>
      <c r="N71" s="251"/>
      <c r="O71" s="251"/>
    </row>
    <row r="72" spans="1:15" ht="29.1" customHeight="1">
      <c r="A72" s="562" t="s">
        <v>13</v>
      </c>
      <c r="B72" s="89" t="s">
        <v>113</v>
      </c>
      <c r="C72" s="89" t="s">
        <v>60</v>
      </c>
      <c r="D72" s="89" t="s">
        <v>113</v>
      </c>
      <c r="E72" s="89" t="s">
        <v>60</v>
      </c>
      <c r="F72" s="89" t="s">
        <v>113</v>
      </c>
      <c r="G72" s="89" t="s">
        <v>60</v>
      </c>
      <c r="H72" s="89" t="s">
        <v>113</v>
      </c>
      <c r="I72" s="89" t="s">
        <v>60</v>
      </c>
      <c r="J72" s="251"/>
      <c r="K72" s="251"/>
      <c r="L72" s="251"/>
      <c r="M72" s="251"/>
      <c r="N72" s="251"/>
      <c r="O72" s="251"/>
    </row>
    <row r="73" spans="1:15" ht="17.100000000000001">
      <c r="A73" s="563"/>
      <c r="B73" s="284">
        <v>0.03</v>
      </c>
      <c r="C73" s="44">
        <v>0.03</v>
      </c>
      <c r="D73" s="284">
        <v>0.02</v>
      </c>
      <c r="E73" s="44">
        <v>0.02</v>
      </c>
      <c r="F73" s="284">
        <v>0.02</v>
      </c>
      <c r="G73" s="45">
        <v>0.02</v>
      </c>
      <c r="H73" s="48">
        <v>0.02</v>
      </c>
      <c r="I73" s="45">
        <v>0.02</v>
      </c>
      <c r="J73" s="251"/>
      <c r="K73" s="251"/>
      <c r="L73" s="251"/>
      <c r="M73" s="251"/>
      <c r="N73" s="251"/>
      <c r="O73" s="251"/>
    </row>
    <row r="74" spans="1:15" ht="222" customHeight="1">
      <c r="A74" s="264" t="s">
        <v>114</v>
      </c>
      <c r="B74" s="536" t="s">
        <v>322</v>
      </c>
      <c r="C74" s="537"/>
      <c r="D74" s="569" t="s">
        <v>323</v>
      </c>
      <c r="E74" s="570"/>
      <c r="F74" s="536" t="s">
        <v>324</v>
      </c>
      <c r="G74" s="537"/>
      <c r="H74" s="540" t="s">
        <v>325</v>
      </c>
      <c r="I74" s="570"/>
      <c r="J74" s="251"/>
      <c r="K74" s="251"/>
      <c r="L74" s="251"/>
      <c r="M74" s="251"/>
      <c r="N74" s="251"/>
      <c r="O74" s="251"/>
    </row>
    <row r="75" spans="1:15" ht="72" customHeight="1">
      <c r="A75" s="264" t="s">
        <v>118</v>
      </c>
      <c r="B75" s="400" t="s">
        <v>321</v>
      </c>
      <c r="C75" s="401"/>
      <c r="D75" s="400" t="s">
        <v>321</v>
      </c>
      <c r="E75" s="401"/>
      <c r="F75" s="400" t="s">
        <v>321</v>
      </c>
      <c r="G75" s="414"/>
      <c r="H75" s="400" t="s">
        <v>321</v>
      </c>
      <c r="I75" s="414"/>
      <c r="J75" s="251"/>
      <c r="K75" s="251"/>
      <c r="L75" s="251"/>
      <c r="M75" s="251"/>
      <c r="N75" s="251"/>
      <c r="O75" s="251"/>
    </row>
    <row r="76" spans="1:15" ht="17.100000000000001">
      <c r="A76" s="562" t="s">
        <v>14</v>
      </c>
      <c r="B76" s="89" t="s">
        <v>113</v>
      </c>
      <c r="C76" s="89" t="s">
        <v>60</v>
      </c>
      <c r="D76" s="89" t="s">
        <v>113</v>
      </c>
      <c r="E76" s="89" t="s">
        <v>60</v>
      </c>
      <c r="F76" s="89" t="s">
        <v>113</v>
      </c>
      <c r="G76" s="89" t="s">
        <v>60</v>
      </c>
      <c r="H76" s="89" t="s">
        <v>113</v>
      </c>
      <c r="I76" s="89" t="s">
        <v>60</v>
      </c>
      <c r="J76" s="251"/>
      <c r="K76" s="251"/>
      <c r="L76" s="251"/>
      <c r="M76" s="251"/>
      <c r="N76" s="251"/>
      <c r="O76" s="251"/>
    </row>
    <row r="77" spans="1:15" ht="17.100000000000001">
      <c r="A77" s="563"/>
      <c r="B77" s="284">
        <v>0.05</v>
      </c>
      <c r="C77" s="44">
        <v>0.05</v>
      </c>
      <c r="D77" s="284">
        <v>0.04</v>
      </c>
      <c r="E77" s="44">
        <v>0.04</v>
      </c>
      <c r="F77" s="48">
        <v>0.03</v>
      </c>
      <c r="G77" s="45">
        <v>0.03</v>
      </c>
      <c r="H77" s="48">
        <v>0.03</v>
      </c>
      <c r="I77" s="45">
        <v>0.03</v>
      </c>
      <c r="J77" s="251"/>
      <c r="K77" s="251"/>
      <c r="L77" s="251"/>
      <c r="M77" s="251"/>
      <c r="N77" s="251"/>
      <c r="O77" s="251"/>
    </row>
    <row r="78" spans="1:15" ht="249" customHeight="1">
      <c r="A78" s="264" t="s">
        <v>114</v>
      </c>
      <c r="B78" s="536" t="s">
        <v>326</v>
      </c>
      <c r="C78" s="537"/>
      <c r="D78" s="538" t="s">
        <v>327</v>
      </c>
      <c r="E78" s="568"/>
      <c r="F78" s="538" t="s">
        <v>328</v>
      </c>
      <c r="G78" s="539"/>
      <c r="H78" s="538" t="s">
        <v>329</v>
      </c>
      <c r="I78" s="568"/>
      <c r="J78" s="251"/>
      <c r="K78" s="251"/>
      <c r="L78" s="251"/>
      <c r="M78" s="251"/>
      <c r="N78" s="251"/>
      <c r="O78" s="251"/>
    </row>
    <row r="79" spans="1:15" ht="72" customHeight="1">
      <c r="A79" s="264" t="s">
        <v>118</v>
      </c>
      <c r="B79" s="400" t="s">
        <v>330</v>
      </c>
      <c r="C79" s="401"/>
      <c r="D79" s="400" t="s">
        <v>331</v>
      </c>
      <c r="E79" s="401"/>
      <c r="F79" s="400" t="s">
        <v>332</v>
      </c>
      <c r="G79" s="414"/>
      <c r="H79" s="400" t="s">
        <v>333</v>
      </c>
      <c r="I79" s="414"/>
      <c r="J79" s="251"/>
      <c r="K79" s="251"/>
      <c r="L79" s="251"/>
      <c r="M79" s="251"/>
      <c r="N79" s="251"/>
      <c r="O79" s="251"/>
    </row>
    <row r="80" spans="1:15" ht="17.100000000000001">
      <c r="A80" s="562" t="s">
        <v>15</v>
      </c>
      <c r="B80" s="89" t="s">
        <v>113</v>
      </c>
      <c r="C80" s="89" t="s">
        <v>60</v>
      </c>
      <c r="D80" s="89" t="s">
        <v>113</v>
      </c>
      <c r="E80" s="89" t="s">
        <v>60</v>
      </c>
      <c r="F80" s="89" t="s">
        <v>113</v>
      </c>
      <c r="G80" s="89" t="s">
        <v>60</v>
      </c>
      <c r="H80" s="89" t="s">
        <v>113</v>
      </c>
      <c r="I80" s="89" t="s">
        <v>60</v>
      </c>
      <c r="J80" s="251"/>
      <c r="K80" s="251"/>
      <c r="L80" s="251"/>
      <c r="M80" s="251"/>
      <c r="N80" s="251"/>
      <c r="O80" s="251"/>
    </row>
    <row r="81" spans="1:15" ht="17.100000000000001">
      <c r="A81" s="563"/>
      <c r="B81" s="284">
        <v>0.1</v>
      </c>
      <c r="C81" s="44">
        <v>0.12</v>
      </c>
      <c r="D81" s="284">
        <v>0.1</v>
      </c>
      <c r="E81" s="44">
        <v>0.1</v>
      </c>
      <c r="F81" s="284">
        <v>0.1</v>
      </c>
      <c r="G81" s="45">
        <v>0.1</v>
      </c>
      <c r="H81" s="48">
        <v>0.1</v>
      </c>
      <c r="I81" s="45">
        <v>0.1</v>
      </c>
      <c r="J81" s="251"/>
      <c r="K81" s="251"/>
      <c r="L81" s="251"/>
      <c r="M81" s="251"/>
      <c r="N81" s="251"/>
      <c r="O81" s="251"/>
    </row>
    <row r="82" spans="1:15" ht="409.5" customHeight="1">
      <c r="A82" s="264" t="s">
        <v>114</v>
      </c>
      <c r="B82" s="536" t="s">
        <v>334</v>
      </c>
      <c r="C82" s="537"/>
      <c r="D82" s="536" t="s">
        <v>335</v>
      </c>
      <c r="E82" s="537"/>
      <c r="F82" s="536" t="s">
        <v>336</v>
      </c>
      <c r="G82" s="537"/>
      <c r="H82" s="536" t="s">
        <v>337</v>
      </c>
      <c r="I82" s="537"/>
      <c r="J82" s="251"/>
      <c r="K82" s="251"/>
      <c r="L82" s="251"/>
      <c r="M82" s="251"/>
      <c r="N82" s="251"/>
      <c r="O82" s="251"/>
    </row>
    <row r="83" spans="1:15" ht="72" customHeight="1">
      <c r="A83" s="264" t="s">
        <v>118</v>
      </c>
      <c r="B83" s="400" t="s">
        <v>338</v>
      </c>
      <c r="C83" s="515"/>
      <c r="D83" s="400" t="s">
        <v>339</v>
      </c>
      <c r="E83" s="401"/>
      <c r="F83" s="400" t="s">
        <v>340</v>
      </c>
      <c r="G83" s="414"/>
      <c r="H83" s="400" t="s">
        <v>341</v>
      </c>
      <c r="I83" s="414"/>
      <c r="J83" s="251"/>
      <c r="K83" s="251"/>
      <c r="L83" s="251"/>
      <c r="M83" s="251"/>
      <c r="N83" s="251"/>
      <c r="O83" s="251"/>
    </row>
    <row r="84" spans="1:15" ht="17.100000000000001">
      <c r="A84" s="562" t="s">
        <v>18</v>
      </c>
      <c r="B84" s="89" t="s">
        <v>113</v>
      </c>
      <c r="C84" s="89" t="s">
        <v>60</v>
      </c>
      <c r="D84" s="89" t="s">
        <v>113</v>
      </c>
      <c r="E84" s="89" t="s">
        <v>60</v>
      </c>
      <c r="F84" s="89" t="s">
        <v>113</v>
      </c>
      <c r="G84" s="89" t="s">
        <v>60</v>
      </c>
      <c r="H84" s="89" t="s">
        <v>113</v>
      </c>
      <c r="I84" s="89" t="s">
        <v>60</v>
      </c>
      <c r="J84" s="251"/>
      <c r="K84" s="251"/>
      <c r="L84" s="251"/>
      <c r="M84" s="251"/>
      <c r="N84" s="251"/>
      <c r="O84" s="251"/>
    </row>
    <row r="85" spans="1:15" ht="17.100000000000001">
      <c r="A85" s="563"/>
      <c r="B85" s="284">
        <v>0.1</v>
      </c>
      <c r="C85" s="44">
        <v>0.1</v>
      </c>
      <c r="D85" s="284">
        <v>0.1</v>
      </c>
      <c r="E85" s="44">
        <v>0.1</v>
      </c>
      <c r="F85" s="284">
        <v>0.1</v>
      </c>
      <c r="G85" s="45">
        <v>0.1</v>
      </c>
      <c r="H85" s="48">
        <v>0.1</v>
      </c>
      <c r="I85" s="45">
        <v>0.1</v>
      </c>
      <c r="J85" s="251"/>
      <c r="K85" s="251"/>
      <c r="L85" s="251"/>
      <c r="M85" s="251"/>
      <c r="N85" s="251"/>
      <c r="O85" s="251"/>
    </row>
    <row r="86" spans="1:15" ht="251.1" customHeight="1">
      <c r="A86" s="264" t="s">
        <v>114</v>
      </c>
      <c r="B86" s="534" t="s">
        <v>342</v>
      </c>
      <c r="C86" s="535"/>
      <c r="D86" s="534" t="s">
        <v>343</v>
      </c>
      <c r="E86" s="535"/>
      <c r="F86" s="534" t="s">
        <v>344</v>
      </c>
      <c r="G86" s="534"/>
      <c r="H86" s="534" t="s">
        <v>345</v>
      </c>
      <c r="I86" s="535"/>
      <c r="J86" s="251"/>
      <c r="K86" s="251"/>
      <c r="L86" s="251"/>
      <c r="M86" s="251"/>
      <c r="N86" s="251"/>
      <c r="O86" s="251"/>
    </row>
    <row r="87" spans="1:15" s="325" customFormat="1" ht="72" customHeight="1">
      <c r="A87" s="264" t="s">
        <v>118</v>
      </c>
      <c r="B87" s="400" t="s">
        <v>346</v>
      </c>
      <c r="C87" s="401"/>
      <c r="D87" s="400" t="s">
        <v>347</v>
      </c>
      <c r="E87" s="401"/>
      <c r="F87" s="400" t="s">
        <v>348</v>
      </c>
      <c r="G87" s="401"/>
      <c r="H87" s="400" t="s">
        <v>349</v>
      </c>
      <c r="I87" s="401"/>
      <c r="J87" s="324"/>
      <c r="K87" s="324"/>
      <c r="L87" s="324"/>
      <c r="M87" s="324"/>
      <c r="N87" s="324"/>
      <c r="O87" s="324"/>
    </row>
    <row r="88" spans="1:15" ht="17.100000000000001">
      <c r="A88" s="562" t="s">
        <v>19</v>
      </c>
      <c r="B88" s="89" t="s">
        <v>113</v>
      </c>
      <c r="C88" s="89" t="s">
        <v>60</v>
      </c>
      <c r="D88" s="89" t="s">
        <v>113</v>
      </c>
      <c r="E88" s="89" t="s">
        <v>60</v>
      </c>
      <c r="F88" s="89" t="s">
        <v>113</v>
      </c>
      <c r="G88" s="89" t="s">
        <v>60</v>
      </c>
      <c r="H88" s="89" t="s">
        <v>113</v>
      </c>
      <c r="I88" s="89" t="s">
        <v>60</v>
      </c>
      <c r="J88" s="251"/>
      <c r="K88" s="251"/>
      <c r="L88" s="251"/>
      <c r="M88" s="251"/>
      <c r="N88" s="251"/>
      <c r="O88" s="251"/>
    </row>
    <row r="89" spans="1:15" ht="17.100000000000001">
      <c r="A89" s="563"/>
      <c r="B89" s="284">
        <v>0.1</v>
      </c>
      <c r="C89" s="44">
        <v>0.1</v>
      </c>
      <c r="D89" s="284">
        <v>0.1</v>
      </c>
      <c r="E89" s="44">
        <v>0.1</v>
      </c>
      <c r="F89" s="284">
        <v>0.1</v>
      </c>
      <c r="G89" s="45">
        <v>0.12</v>
      </c>
      <c r="H89" s="48">
        <v>0.1</v>
      </c>
      <c r="I89" s="45">
        <v>0.15</v>
      </c>
      <c r="J89" s="251"/>
      <c r="K89" s="251"/>
      <c r="L89" s="251"/>
      <c r="M89" s="251"/>
      <c r="N89" s="251"/>
      <c r="O89" s="251"/>
    </row>
    <row r="90" spans="1:15" ht="377.1" customHeight="1">
      <c r="A90" s="264" t="s">
        <v>114</v>
      </c>
      <c r="B90" s="532" t="s">
        <v>350</v>
      </c>
      <c r="C90" s="532"/>
      <c r="D90" s="532" t="s">
        <v>351</v>
      </c>
      <c r="E90" s="533"/>
      <c r="F90" s="532" t="s">
        <v>352</v>
      </c>
      <c r="G90" s="532"/>
      <c r="H90" s="532" t="s">
        <v>353</v>
      </c>
      <c r="I90" s="533"/>
      <c r="J90" s="251"/>
      <c r="K90" s="251"/>
      <c r="L90" s="251"/>
      <c r="M90" s="251"/>
      <c r="N90" s="251"/>
      <c r="O90" s="251"/>
    </row>
    <row r="91" spans="1:15" s="325" customFormat="1" ht="72" customHeight="1">
      <c r="A91" s="264" t="s">
        <v>118</v>
      </c>
      <c r="B91" s="400" t="s">
        <v>354</v>
      </c>
      <c r="C91" s="401"/>
      <c r="D91" s="400" t="s">
        <v>355</v>
      </c>
      <c r="E91" s="401"/>
      <c r="F91" s="400" t="s">
        <v>356</v>
      </c>
      <c r="G91" s="401"/>
      <c r="H91" s="400" t="s">
        <v>357</v>
      </c>
      <c r="I91" s="401"/>
      <c r="J91" s="324"/>
      <c r="K91" s="324"/>
      <c r="L91" s="324"/>
      <c r="M91" s="324"/>
      <c r="N91" s="324"/>
      <c r="O91" s="324"/>
    </row>
    <row r="92" spans="1:15" ht="18">
      <c r="A92" s="562" t="s">
        <v>20</v>
      </c>
      <c r="B92" s="365" t="s">
        <v>113</v>
      </c>
      <c r="C92" s="365" t="s">
        <v>60</v>
      </c>
      <c r="D92" s="89" t="s">
        <v>113</v>
      </c>
      <c r="E92" s="89" t="s">
        <v>60</v>
      </c>
      <c r="F92" s="89" t="s">
        <v>113</v>
      </c>
      <c r="G92" s="89" t="s">
        <v>60</v>
      </c>
      <c r="H92" s="365" t="s">
        <v>113</v>
      </c>
      <c r="I92" s="365" t="s">
        <v>60</v>
      </c>
      <c r="J92" s="251"/>
      <c r="K92" s="251"/>
      <c r="L92" s="251"/>
      <c r="M92" s="251"/>
      <c r="N92" s="251"/>
      <c r="O92" s="251"/>
    </row>
    <row r="93" spans="1:15" ht="17.100000000000001">
      <c r="A93" s="563"/>
      <c r="B93" s="366">
        <v>0.1</v>
      </c>
      <c r="C93" s="367">
        <v>0.1</v>
      </c>
      <c r="D93" s="284">
        <v>0.1</v>
      </c>
      <c r="E93" s="44">
        <v>0.1</v>
      </c>
      <c r="F93" s="284">
        <v>0.1</v>
      </c>
      <c r="G93" s="45">
        <v>0.2</v>
      </c>
      <c r="H93" s="369">
        <v>0.1</v>
      </c>
      <c r="I93" s="370">
        <v>0.15</v>
      </c>
      <c r="J93" s="251"/>
      <c r="K93" s="251"/>
      <c r="L93" s="251"/>
      <c r="M93" s="251"/>
      <c r="N93" s="251"/>
      <c r="O93" s="251"/>
    </row>
    <row r="94" spans="1:15" ht="294" customHeight="1">
      <c r="A94" s="264" t="s">
        <v>114</v>
      </c>
      <c r="B94" s="405" t="s">
        <v>358</v>
      </c>
      <c r="C94" s="405"/>
      <c r="D94" s="530" t="s">
        <v>359</v>
      </c>
      <c r="E94" s="531"/>
      <c r="F94" s="405" t="s">
        <v>360</v>
      </c>
      <c r="G94" s="405"/>
      <c r="H94" s="405" t="s">
        <v>361</v>
      </c>
      <c r="I94" s="405"/>
      <c r="J94" s="251"/>
      <c r="K94" s="251"/>
      <c r="L94" s="251"/>
      <c r="M94" s="251"/>
      <c r="N94" s="251"/>
      <c r="O94" s="251"/>
    </row>
    <row r="95" spans="1:15" ht="72" customHeight="1">
      <c r="A95" s="264" t="s">
        <v>118</v>
      </c>
      <c r="B95" s="400" t="s">
        <v>362</v>
      </c>
      <c r="C95" s="401"/>
      <c r="D95" s="407" t="s">
        <v>363</v>
      </c>
      <c r="E95" s="408"/>
      <c r="F95" s="407" t="s">
        <v>364</v>
      </c>
      <c r="G95" s="408"/>
      <c r="H95" s="400" t="s">
        <v>365</v>
      </c>
      <c r="I95" s="401"/>
      <c r="J95" s="251"/>
      <c r="K95" s="251"/>
      <c r="L95" s="251"/>
      <c r="M95" s="251"/>
      <c r="N95" s="251"/>
      <c r="O95" s="251"/>
    </row>
    <row r="96" spans="1:15" ht="29.1" customHeight="1">
      <c r="A96" s="562" t="s">
        <v>21</v>
      </c>
      <c r="B96" s="365" t="s">
        <v>113</v>
      </c>
      <c r="C96" s="365" t="s">
        <v>60</v>
      </c>
      <c r="D96" s="89" t="s">
        <v>113</v>
      </c>
      <c r="E96" s="89" t="s">
        <v>60</v>
      </c>
      <c r="F96" s="89" t="s">
        <v>113</v>
      </c>
      <c r="G96" s="89" t="s">
        <v>60</v>
      </c>
      <c r="H96" s="365" t="s">
        <v>113</v>
      </c>
      <c r="I96" s="365" t="s">
        <v>60</v>
      </c>
      <c r="J96" s="251"/>
      <c r="K96" s="251"/>
      <c r="L96" s="251"/>
      <c r="M96" s="251"/>
      <c r="N96" s="251"/>
      <c r="O96" s="251"/>
    </row>
    <row r="97" spans="1:15" ht="17.100000000000001">
      <c r="A97" s="563"/>
      <c r="B97" s="366">
        <v>0.1</v>
      </c>
      <c r="C97" s="367">
        <v>0.1</v>
      </c>
      <c r="D97" s="284">
        <v>0.1</v>
      </c>
      <c r="E97" s="44">
        <v>0.12</v>
      </c>
      <c r="F97" s="284">
        <v>0.1</v>
      </c>
      <c r="G97" s="45">
        <v>0.16</v>
      </c>
      <c r="H97" s="369">
        <v>0.1</v>
      </c>
      <c r="I97" s="370">
        <v>0.15</v>
      </c>
      <c r="J97" s="251"/>
      <c r="K97" s="251"/>
      <c r="L97" s="251"/>
      <c r="M97" s="251"/>
      <c r="N97" s="251"/>
      <c r="O97" s="251"/>
    </row>
    <row r="98" spans="1:15" ht="387" customHeight="1">
      <c r="A98" s="264" t="s">
        <v>114</v>
      </c>
      <c r="B98" s="530" t="s">
        <v>366</v>
      </c>
      <c r="C98" s="530"/>
      <c r="D98" s="530" t="s">
        <v>367</v>
      </c>
      <c r="E98" s="531"/>
      <c r="F98" s="530" t="s">
        <v>368</v>
      </c>
      <c r="G98" s="530"/>
      <c r="H98" s="530" t="s">
        <v>369</v>
      </c>
      <c r="I98" s="530"/>
      <c r="J98" s="251"/>
      <c r="K98" s="251"/>
      <c r="L98" s="251"/>
      <c r="M98" s="251"/>
      <c r="N98" s="251"/>
      <c r="O98" s="251"/>
    </row>
    <row r="99" spans="1:15" ht="72" customHeight="1">
      <c r="A99" s="264" t="s">
        <v>118</v>
      </c>
      <c r="B99" s="400" t="s">
        <v>370</v>
      </c>
      <c r="C99" s="401"/>
      <c r="D99" s="407" t="s">
        <v>371</v>
      </c>
      <c r="E99" s="408"/>
      <c r="F99" s="407" t="s">
        <v>372</v>
      </c>
      <c r="G99" s="408"/>
      <c r="H99" s="400" t="s">
        <v>373</v>
      </c>
      <c r="I99" s="401"/>
      <c r="J99" s="251"/>
      <c r="K99" s="251"/>
      <c r="L99" s="251"/>
      <c r="M99" s="251"/>
      <c r="N99" s="251"/>
      <c r="O99" s="251"/>
    </row>
    <row r="100" spans="1:15" ht="29.1" customHeight="1">
      <c r="A100" s="562" t="s">
        <v>24</v>
      </c>
      <c r="B100" s="365" t="s">
        <v>113</v>
      </c>
      <c r="C100" s="365" t="s">
        <v>60</v>
      </c>
      <c r="D100" s="89" t="s">
        <v>113</v>
      </c>
      <c r="E100" s="89" t="s">
        <v>60</v>
      </c>
      <c r="F100" s="89" t="s">
        <v>113</v>
      </c>
      <c r="G100" s="89" t="s">
        <v>60</v>
      </c>
      <c r="H100" s="365" t="s">
        <v>113</v>
      </c>
      <c r="I100" s="365" t="s">
        <v>60</v>
      </c>
      <c r="J100" s="251"/>
      <c r="K100" s="251"/>
      <c r="L100" s="251"/>
      <c r="M100" s="251"/>
      <c r="N100" s="251"/>
      <c r="O100" s="251"/>
    </row>
    <row r="101" spans="1:15" ht="17.100000000000001">
      <c r="A101" s="563"/>
      <c r="B101" s="366">
        <v>0.1</v>
      </c>
      <c r="C101" s="367">
        <v>0.1</v>
      </c>
      <c r="D101" s="284">
        <v>0.1</v>
      </c>
      <c r="E101" s="44">
        <v>0.1</v>
      </c>
      <c r="F101" s="284">
        <v>0.15</v>
      </c>
      <c r="G101" s="45">
        <v>0.1</v>
      </c>
      <c r="H101" s="369">
        <v>0.1</v>
      </c>
      <c r="I101" s="370">
        <v>0.1</v>
      </c>
      <c r="J101" s="251"/>
      <c r="K101" s="251"/>
      <c r="L101" s="251"/>
      <c r="M101" s="251"/>
      <c r="N101" s="251"/>
      <c r="O101" s="251"/>
    </row>
    <row r="102" spans="1:15" ht="337.35" customHeight="1">
      <c r="A102" s="264" t="s">
        <v>114</v>
      </c>
      <c r="B102" s="530" t="s">
        <v>374</v>
      </c>
      <c r="C102" s="530"/>
      <c r="D102" s="530" t="s">
        <v>375</v>
      </c>
      <c r="E102" s="531"/>
      <c r="F102" s="567" t="s">
        <v>376</v>
      </c>
      <c r="G102" s="567"/>
      <c r="H102" s="530" t="s">
        <v>377</v>
      </c>
      <c r="I102" s="530"/>
      <c r="J102" s="251"/>
      <c r="K102" s="251"/>
      <c r="L102" s="251"/>
      <c r="M102" s="251"/>
      <c r="N102" s="251"/>
      <c r="O102" s="251"/>
    </row>
    <row r="103" spans="1:15" ht="72" customHeight="1">
      <c r="A103" s="264" t="s">
        <v>118</v>
      </c>
      <c r="B103" s="400" t="s">
        <v>378</v>
      </c>
      <c r="C103" s="401"/>
      <c r="D103" s="407" t="s">
        <v>379</v>
      </c>
      <c r="E103" s="408"/>
      <c r="F103" s="407" t="s">
        <v>380</v>
      </c>
      <c r="G103" s="408"/>
      <c r="H103" s="400" t="s">
        <v>381</v>
      </c>
      <c r="I103" s="401"/>
      <c r="J103" s="251"/>
      <c r="K103" s="251"/>
      <c r="L103" s="251"/>
      <c r="M103" s="251"/>
      <c r="N103" s="251"/>
      <c r="O103" s="251"/>
    </row>
    <row r="104" spans="1:15" ht="29.1" customHeight="1">
      <c r="A104" s="562" t="s">
        <v>25</v>
      </c>
      <c r="B104" s="365" t="s">
        <v>113</v>
      </c>
      <c r="C104" s="365" t="s">
        <v>60</v>
      </c>
      <c r="D104" s="89" t="s">
        <v>113</v>
      </c>
      <c r="E104" s="89" t="s">
        <v>60</v>
      </c>
      <c r="F104" s="89" t="s">
        <v>113</v>
      </c>
      <c r="G104" s="89" t="s">
        <v>60</v>
      </c>
      <c r="H104" s="365" t="s">
        <v>113</v>
      </c>
      <c r="I104" s="365" t="s">
        <v>60</v>
      </c>
      <c r="J104" s="251"/>
      <c r="K104" s="251"/>
      <c r="L104" s="251"/>
      <c r="M104" s="251"/>
      <c r="N104" s="251"/>
      <c r="O104" s="251"/>
    </row>
    <row r="105" spans="1:15" ht="17.100000000000001">
      <c r="A105" s="563"/>
      <c r="B105" s="366">
        <v>0.15</v>
      </c>
      <c r="C105" s="368">
        <v>0.2</v>
      </c>
      <c r="D105" s="284">
        <v>0.15</v>
      </c>
      <c r="E105" s="44">
        <v>0.2</v>
      </c>
      <c r="F105" s="48">
        <v>0.15</v>
      </c>
      <c r="G105" s="45">
        <v>0.1</v>
      </c>
      <c r="H105" s="369">
        <v>0.15</v>
      </c>
      <c r="I105" s="370">
        <v>0.13</v>
      </c>
      <c r="J105" s="251"/>
      <c r="K105" s="251"/>
      <c r="L105" s="251"/>
      <c r="M105" s="251"/>
      <c r="N105" s="251"/>
      <c r="O105" s="251"/>
    </row>
    <row r="106" spans="1:15" ht="409.35" customHeight="1">
      <c r="A106" s="264" t="s">
        <v>114</v>
      </c>
      <c r="B106" s="532" t="s">
        <v>382</v>
      </c>
      <c r="C106" s="532"/>
      <c r="D106" s="532" t="s">
        <v>383</v>
      </c>
      <c r="E106" s="533"/>
      <c r="F106" s="566" t="s">
        <v>384</v>
      </c>
      <c r="G106" s="566"/>
      <c r="H106" s="532" t="s">
        <v>385</v>
      </c>
      <c r="I106" s="532"/>
      <c r="J106" s="251"/>
      <c r="K106" s="251"/>
      <c r="L106" s="251"/>
      <c r="M106" s="251"/>
      <c r="N106" s="251"/>
      <c r="O106" s="251"/>
    </row>
    <row r="107" spans="1:15" s="325" customFormat="1" ht="95.1" customHeight="1">
      <c r="A107" s="264" t="s">
        <v>118</v>
      </c>
      <c r="B107" s="400" t="s">
        <v>386</v>
      </c>
      <c r="C107" s="401"/>
      <c r="D107" s="400" t="s">
        <v>387</v>
      </c>
      <c r="E107" s="401"/>
      <c r="F107" s="400" t="s">
        <v>388</v>
      </c>
      <c r="G107" s="401"/>
      <c r="H107" s="400" t="s">
        <v>389</v>
      </c>
      <c r="I107" s="401"/>
      <c r="J107" s="324"/>
      <c r="K107" s="324"/>
      <c r="L107" s="324"/>
      <c r="M107" s="324"/>
      <c r="N107" s="324"/>
      <c r="O107" s="324"/>
    </row>
    <row r="108" spans="1:15" ht="29.1" customHeight="1">
      <c r="A108" s="562" t="s">
        <v>26</v>
      </c>
      <c r="B108" s="365" t="s">
        <v>113</v>
      </c>
      <c r="C108" s="365" t="s">
        <v>60</v>
      </c>
      <c r="D108" s="89" t="s">
        <v>113</v>
      </c>
      <c r="E108" s="89" t="s">
        <v>60</v>
      </c>
      <c r="F108" s="89" t="s">
        <v>113</v>
      </c>
      <c r="G108" s="89" t="s">
        <v>60</v>
      </c>
      <c r="H108" s="365" t="s">
        <v>113</v>
      </c>
      <c r="I108" s="365" t="s">
        <v>60</v>
      </c>
      <c r="J108" s="251"/>
      <c r="K108" s="251"/>
      <c r="L108" s="251"/>
      <c r="M108" s="251"/>
      <c r="N108" s="251"/>
      <c r="O108" s="251"/>
    </row>
    <row r="109" spans="1:15" ht="17.100000000000001">
      <c r="A109" s="563"/>
      <c r="B109" s="366">
        <v>0.15</v>
      </c>
      <c r="C109" s="368">
        <v>0.1</v>
      </c>
      <c r="D109" s="284">
        <v>0.15</v>
      </c>
      <c r="E109" s="44">
        <v>0.1</v>
      </c>
      <c r="F109" s="48">
        <v>0.13</v>
      </c>
      <c r="G109" s="45">
        <v>0.03</v>
      </c>
      <c r="H109" s="369">
        <v>0.16</v>
      </c>
      <c r="I109" s="370">
        <v>0.03</v>
      </c>
      <c r="J109" s="251"/>
      <c r="K109" s="251"/>
      <c r="L109" s="251"/>
      <c r="M109" s="251"/>
      <c r="N109" s="251"/>
      <c r="O109" s="251"/>
    </row>
    <row r="110" spans="1:15" ht="282.95" customHeight="1">
      <c r="A110" s="264" t="s">
        <v>114</v>
      </c>
      <c r="B110" s="530" t="s">
        <v>390</v>
      </c>
      <c r="C110" s="530"/>
      <c r="D110" s="530" t="s">
        <v>391</v>
      </c>
      <c r="E110" s="531"/>
      <c r="F110" s="530" t="s">
        <v>392</v>
      </c>
      <c r="G110" s="530"/>
      <c r="H110" s="530" t="s">
        <v>393</v>
      </c>
      <c r="I110" s="530"/>
      <c r="J110" s="251"/>
      <c r="K110" s="251"/>
      <c r="L110" s="251"/>
      <c r="M110" s="251"/>
      <c r="N110" s="251"/>
      <c r="O110" s="251"/>
    </row>
    <row r="111" spans="1:15" s="325" customFormat="1" ht="72" customHeight="1">
      <c r="A111" s="264" t="s">
        <v>118</v>
      </c>
      <c r="B111" s="400" t="s">
        <v>394</v>
      </c>
      <c r="C111" s="401"/>
      <c r="D111" s="400" t="s">
        <v>395</v>
      </c>
      <c r="E111" s="401"/>
      <c r="F111" s="400" t="s">
        <v>388</v>
      </c>
      <c r="G111" s="401"/>
      <c r="H111" s="400" t="s">
        <v>389</v>
      </c>
      <c r="I111" s="401"/>
      <c r="J111" s="324"/>
      <c r="K111" s="324"/>
      <c r="L111" s="324"/>
      <c r="M111" s="324"/>
      <c r="N111" s="324"/>
      <c r="O111" s="324"/>
    </row>
    <row r="112" spans="1:15" ht="29.1" customHeight="1">
      <c r="A112" s="562" t="s">
        <v>27</v>
      </c>
      <c r="B112" s="89" t="s">
        <v>113</v>
      </c>
      <c r="C112" s="89" t="s">
        <v>60</v>
      </c>
      <c r="D112" s="89" t="s">
        <v>113</v>
      </c>
      <c r="E112" s="89" t="s">
        <v>60</v>
      </c>
      <c r="F112" s="89" t="s">
        <v>113</v>
      </c>
      <c r="G112" s="89" t="s">
        <v>60</v>
      </c>
      <c r="H112" s="89" t="s">
        <v>113</v>
      </c>
      <c r="I112" s="89" t="s">
        <v>60</v>
      </c>
      <c r="J112" s="251"/>
      <c r="K112" s="251"/>
      <c r="L112" s="251"/>
      <c r="M112" s="251"/>
      <c r="N112" s="251"/>
      <c r="O112" s="251"/>
    </row>
    <row r="113" spans="1:15" ht="17.100000000000001">
      <c r="A113" s="563"/>
      <c r="B113" s="285">
        <v>0.02</v>
      </c>
      <c r="C113" s="168"/>
      <c r="D113" s="285">
        <v>0.02</v>
      </c>
      <c r="E113" s="168"/>
      <c r="F113" s="285">
        <v>0</v>
      </c>
      <c r="G113" s="389">
        <v>0.02</v>
      </c>
      <c r="H113" s="285">
        <v>0.02</v>
      </c>
      <c r="I113" s="389">
        <v>0.02</v>
      </c>
      <c r="J113" s="251"/>
      <c r="K113" s="251"/>
      <c r="L113" s="251"/>
      <c r="M113" s="251"/>
      <c r="N113" s="251"/>
      <c r="O113" s="251"/>
    </row>
    <row r="114" spans="1:15" ht="225" customHeight="1">
      <c r="A114" s="264" t="s">
        <v>114</v>
      </c>
      <c r="B114" s="530" t="s">
        <v>396</v>
      </c>
      <c r="C114" s="530"/>
      <c r="D114" s="530" t="s">
        <v>397</v>
      </c>
      <c r="E114" s="530"/>
      <c r="F114" s="530" t="s">
        <v>398</v>
      </c>
      <c r="G114" s="530"/>
      <c r="H114" s="524" t="s">
        <v>399</v>
      </c>
      <c r="I114" s="524"/>
      <c r="J114" s="251"/>
      <c r="K114" s="251"/>
      <c r="L114" s="251"/>
      <c r="M114" s="251"/>
      <c r="N114" s="251"/>
      <c r="O114" s="251"/>
    </row>
    <row r="115" spans="1:15" s="325" customFormat="1" ht="60" customHeight="1">
      <c r="A115" s="264" t="s">
        <v>118</v>
      </c>
      <c r="B115" s="400" t="s">
        <v>400</v>
      </c>
      <c r="C115" s="564"/>
      <c r="D115" s="565" t="s">
        <v>401</v>
      </c>
      <c r="E115" s="564"/>
      <c r="F115" s="565" t="s">
        <v>402</v>
      </c>
      <c r="G115" s="564"/>
      <c r="H115" s="565" t="s">
        <v>403</v>
      </c>
      <c r="I115" s="564"/>
      <c r="J115" s="324"/>
      <c r="K115" s="324"/>
      <c r="L115" s="324"/>
      <c r="M115" s="324"/>
      <c r="N115" s="324"/>
      <c r="O115" s="324"/>
    </row>
    <row r="116" spans="1:15" ht="17.100000000000001">
      <c r="A116" s="266" t="s">
        <v>185</v>
      </c>
      <c r="B116" s="267">
        <f t="shared" ref="B116:I116" si="1">(B69+B73+B77+B81+B85+B89+B93+B97+B101+B105+B109+B113)</f>
        <v>1</v>
      </c>
      <c r="C116" s="267">
        <f t="shared" si="1"/>
        <v>0.99999999999999989</v>
      </c>
      <c r="D116" s="267">
        <f t="shared" si="1"/>
        <v>1</v>
      </c>
      <c r="E116" s="267">
        <f t="shared" si="1"/>
        <v>0.99999999999999989</v>
      </c>
      <c r="F116" s="267">
        <f t="shared" si="1"/>
        <v>1</v>
      </c>
      <c r="G116" s="267">
        <f t="shared" si="1"/>
        <v>1</v>
      </c>
      <c r="H116" s="267">
        <f t="shared" si="1"/>
        <v>1</v>
      </c>
      <c r="I116" s="267">
        <f t="shared" si="1"/>
        <v>1</v>
      </c>
      <c r="J116" s="251"/>
      <c r="K116" s="251"/>
      <c r="L116" s="251"/>
      <c r="M116" s="251"/>
      <c r="N116" s="251"/>
      <c r="O116" s="251"/>
    </row>
    <row r="117" spans="1:15">
      <c r="A117" s="251"/>
      <c r="B117" s="251"/>
      <c r="C117" s="251"/>
      <c r="D117" s="251"/>
      <c r="E117" s="251"/>
      <c r="F117" s="251"/>
      <c r="G117" s="251"/>
      <c r="H117" s="251"/>
      <c r="I117" s="251"/>
      <c r="J117" s="251"/>
      <c r="K117" s="251"/>
      <c r="L117" s="251"/>
      <c r="M117" s="251"/>
      <c r="N117" s="251"/>
      <c r="O117" s="25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 r:id="rId1" xr:uid="{169290C1-ABBB-DC40-83C7-B0FD5CCC56D1}"/>
    <hyperlink ref="D71" r:id="rId2" xr:uid="{E9E0ECFD-360F-634F-8AC6-833B08B53BF4}"/>
    <hyperlink ref="D75" r:id="rId3" xr:uid="{ADD4F2A1-3EFC-BD4F-9E3A-3FE47C1012AE}"/>
    <hyperlink ref="F71" r:id="rId4" xr:uid="{A9270589-06DD-0041-8366-1D1F0CCAED7B}"/>
    <hyperlink ref="F75" r:id="rId5" xr:uid="{63A3B9C1-1B44-A44E-B011-D199BB7DB9B8}"/>
    <hyperlink ref="H71" r:id="rId6" xr:uid="{E7BD87A8-AB40-C248-A95C-29C5F1409FEF}"/>
    <hyperlink ref="H75" r:id="rId7" xr:uid="{A666FA2B-BA2E-3F4D-A1DE-53E39E11C5DE}"/>
    <hyperlink ref="D79" r:id="rId8" xr:uid="{4D409593-3ED7-F641-98F0-8BE27CB7C132}"/>
    <hyperlink ref="B79" r:id="rId9" xr:uid="{C3AD6961-CB93-C341-A6F1-64DF633ACB96}"/>
    <hyperlink ref="H79" r:id="rId10" xr:uid="{C83F660C-D843-854F-9340-AE72AC48121F}"/>
    <hyperlink ref="F79" r:id="rId11" xr:uid="{78B06D6B-7147-2E42-81A9-86B80E6A7808}"/>
    <hyperlink ref="D83" r:id="rId12" xr:uid="{C5CB4D42-4D81-1A4E-9FE5-C7D17EDE0C4C}"/>
    <hyperlink ref="B83" r:id="rId13" xr:uid="{B9FEE887-B325-4940-A137-36EF1678CB6F}"/>
    <hyperlink ref="H83" r:id="rId14" xr:uid="{E621B4C6-0F72-E049-A67E-7AB73FD7C783}"/>
    <hyperlink ref="F83" r:id="rId15" xr:uid="{5F45B561-C8FF-8E45-975D-37D4352379B0}"/>
    <hyperlink ref="H87" r:id="rId16" xr:uid="{FA9AF588-747D-4EF2-9228-F692337F5C72}"/>
    <hyperlink ref="F87" r:id="rId17" xr:uid="{3568103C-3C9B-4599-8E9A-CC383851F874}"/>
    <hyperlink ref="B87" r:id="rId18" xr:uid="{F5BF122E-FD1E-40BE-891B-FBF06F86F354}"/>
    <hyperlink ref="D87" r:id="rId19" xr:uid="{F28BCF84-57B5-4F70-B861-514374A8DE50}"/>
    <hyperlink ref="B91" r:id="rId20" xr:uid="{D1E9E5C1-7D02-E64C-8CD0-1BD9B8FC67DB}"/>
    <hyperlink ref="D91" r:id="rId21" xr:uid="{54020CF4-3673-544C-BAD4-7F5C210E55C1}"/>
    <hyperlink ref="F91" r:id="rId22" xr:uid="{06E4C0C5-EB11-2547-8706-3A9B3F9FE249}"/>
    <hyperlink ref="H91" r:id="rId23" xr:uid="{D260E000-D452-204A-866A-FF932773E29C}"/>
    <hyperlink ref="B95" r:id="rId24" xr:uid="{527B9C84-4C29-6F4B-BF08-6336131BDC93}"/>
    <hyperlink ref="D95" r:id="rId25" xr:uid="{0AEB9862-082D-3B4D-931A-6E1E3FAEE4AC}"/>
    <hyperlink ref="F95" r:id="rId26" xr:uid="{E16654AF-CDD1-6447-BC81-65DDD980952D}"/>
    <hyperlink ref="H95" r:id="rId27" xr:uid="{3439FBFF-E01C-9948-B576-121B16F7971C}"/>
    <hyperlink ref="B99" r:id="rId28" xr:uid="{27C4D1E5-D469-48E3-93DE-AEAED595F3ED}"/>
    <hyperlink ref="D99" r:id="rId29" xr:uid="{11EB98A7-9718-46A6-BFE2-AFDA165EBF83}"/>
    <hyperlink ref="H99" r:id="rId30" xr:uid="{461B5254-167C-4D5A-AA85-970F79222BDA}"/>
    <hyperlink ref="F99" r:id="rId31" xr:uid="{AA9D9269-FF3A-452E-A99E-16B7FB99D437}"/>
    <hyperlink ref="B103" r:id="rId32" xr:uid="{FD6D09F5-AB70-B64C-85D3-5ECCC6202868}"/>
    <hyperlink ref="D103" r:id="rId33" xr:uid="{E4F6B2C9-AF2F-2F46-AB15-6F131B9CA50C}"/>
    <hyperlink ref="F103" r:id="rId34" xr:uid="{0876414D-426D-0644-9F1A-97BC34C9F59C}"/>
    <hyperlink ref="H103" r:id="rId35" xr:uid="{36AD4DE9-FD06-0E49-8E4C-361B1933877F}"/>
    <hyperlink ref="B107" r:id="rId36" xr:uid="{5216F8BD-76F7-C744-A571-B74D5E719B14}"/>
    <hyperlink ref="D107" r:id="rId37" xr:uid="{CDBCDE98-6BE2-3A4D-A242-B811E139F358}"/>
    <hyperlink ref="F107" r:id="rId38" xr:uid="{8D0EE65A-ADB7-0348-AB7E-F584DF49E817}"/>
    <hyperlink ref="H107" r:id="rId39" xr:uid="{4CC0A00C-96C7-634D-8587-2FEBB04BCDC1}"/>
    <hyperlink ref="B111" r:id="rId40" xr:uid="{6DD23259-12B6-1443-B116-F66283351469}"/>
    <hyperlink ref="D111" r:id="rId41" xr:uid="{0F876786-0551-944E-92E6-63197BED309A}"/>
    <hyperlink ref="F111" r:id="rId42" xr:uid="{B3438EB6-C6D1-3941-82AA-169FD18A8E14}"/>
    <hyperlink ref="H111" r:id="rId43" xr:uid="{29A0C6B0-FD61-CB44-A43E-AA8800CF3855}"/>
    <hyperlink ref="B115" r:id="rId44" xr:uid="{0A362F2B-DAE3-3E40-A240-74CA331FEAF3}"/>
    <hyperlink ref="D115" r:id="rId45" xr:uid="{B2D74CE5-481D-2F44-BFD1-C90E226CEB07}"/>
    <hyperlink ref="F115" r:id="rId46" xr:uid="{52F7C49D-12E5-2F4B-8EC6-805DA02CCF09}"/>
    <hyperlink ref="H115" r:id="rId47" xr:uid="{3C276402-E6DD-EB4B-845C-8EE85F48BA26}"/>
  </hyperlinks>
  <pageMargins left="0.7" right="0.7" top="0.75" bottom="0.75" header="0.3" footer="0.3"/>
  <drawing r:id="rId4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5AF1-7B86-6F4C-B5FD-64DF73E58A86}">
  <dimension ref="A1:P117"/>
  <sheetViews>
    <sheetView topLeftCell="C59" zoomScale="144" zoomScaleNormal="70" zoomScaleSheetLayoutView="32" workbookViewId="0">
      <selection activeCell="F118" sqref="F118"/>
    </sheetView>
  </sheetViews>
  <sheetFormatPr defaultColWidth="52.28515625" defaultRowHeight="15"/>
  <sheetData>
    <row r="1" spans="1:15" s="79" customFormat="1" ht="22.35" customHeight="1" thickBot="1">
      <c r="A1" s="481"/>
      <c r="B1" s="459" t="s">
        <v>0</v>
      </c>
      <c r="C1" s="460"/>
      <c r="D1" s="460"/>
      <c r="E1" s="460"/>
      <c r="F1" s="460"/>
      <c r="G1" s="460"/>
      <c r="H1" s="460"/>
      <c r="I1" s="460"/>
      <c r="J1" s="460"/>
      <c r="K1" s="460"/>
      <c r="L1" s="461"/>
      <c r="M1" s="456" t="s">
        <v>1</v>
      </c>
      <c r="N1" s="457"/>
      <c r="O1" s="458"/>
    </row>
    <row r="2" spans="1:15" s="79" customFormat="1" ht="18" customHeight="1" thickBot="1">
      <c r="A2" s="482"/>
      <c r="B2" s="462" t="s">
        <v>2</v>
      </c>
      <c r="C2" s="463"/>
      <c r="D2" s="463"/>
      <c r="E2" s="463"/>
      <c r="F2" s="463"/>
      <c r="G2" s="463"/>
      <c r="H2" s="463"/>
      <c r="I2" s="463"/>
      <c r="J2" s="463"/>
      <c r="K2" s="463"/>
      <c r="L2" s="464"/>
      <c r="M2" s="456" t="s">
        <v>3</v>
      </c>
      <c r="N2" s="457"/>
      <c r="O2" s="458"/>
    </row>
    <row r="3" spans="1:15" s="79" customFormat="1" ht="20.100000000000001" customHeight="1" thickBot="1">
      <c r="A3" s="482"/>
      <c r="B3" s="462" t="s">
        <v>4</v>
      </c>
      <c r="C3" s="463"/>
      <c r="D3" s="463"/>
      <c r="E3" s="463"/>
      <c r="F3" s="463"/>
      <c r="G3" s="463"/>
      <c r="H3" s="463"/>
      <c r="I3" s="463"/>
      <c r="J3" s="463"/>
      <c r="K3" s="463"/>
      <c r="L3" s="464"/>
      <c r="M3" s="456" t="s">
        <v>5</v>
      </c>
      <c r="N3" s="457"/>
      <c r="O3" s="458"/>
    </row>
    <row r="4" spans="1:15" s="79" customFormat="1" ht="21.75" customHeight="1" thickBot="1">
      <c r="A4" s="483"/>
      <c r="B4" s="465" t="s">
        <v>6</v>
      </c>
      <c r="C4" s="466"/>
      <c r="D4" s="466"/>
      <c r="E4" s="466"/>
      <c r="F4" s="466"/>
      <c r="G4" s="466"/>
      <c r="H4" s="466"/>
      <c r="I4" s="466"/>
      <c r="J4" s="466"/>
      <c r="K4" s="466"/>
      <c r="L4" s="467"/>
      <c r="M4" s="456" t="s">
        <v>7</v>
      </c>
      <c r="N4" s="457"/>
      <c r="O4" s="458"/>
    </row>
    <row r="5" spans="1:15" s="79" customFormat="1" ht="16.350000000000001" customHeight="1" thickBot="1">
      <c r="A5" s="80"/>
      <c r="B5" s="81"/>
      <c r="C5" s="81"/>
      <c r="D5" s="81"/>
      <c r="E5" s="81"/>
      <c r="F5" s="81"/>
      <c r="G5" s="81"/>
      <c r="H5" s="81"/>
      <c r="I5" s="81"/>
      <c r="J5" s="81"/>
      <c r="K5" s="81"/>
      <c r="L5" s="81"/>
      <c r="M5" s="82"/>
      <c r="N5" s="82"/>
      <c r="O5" s="82"/>
    </row>
    <row r="6" spans="1:15" s="1" customFormat="1" ht="40.35" customHeight="1" thickBot="1">
      <c r="A6" s="50" t="s">
        <v>8</v>
      </c>
      <c r="B6" s="493" t="s">
        <v>9</v>
      </c>
      <c r="C6" s="494"/>
      <c r="D6" s="494"/>
      <c r="E6" s="494"/>
      <c r="F6" s="494"/>
      <c r="G6" s="494"/>
      <c r="H6" s="494"/>
      <c r="I6" s="494"/>
      <c r="J6" s="494"/>
      <c r="K6" s="495"/>
      <c r="L6" s="157" t="s">
        <v>10</v>
      </c>
      <c r="M6" s="496"/>
      <c r="N6" s="497"/>
      <c r="O6" s="498"/>
    </row>
    <row r="7" spans="1:15" s="79" customFormat="1" ht="18" customHeight="1" thickBot="1">
      <c r="A7" s="80"/>
      <c r="B7" s="81"/>
      <c r="C7" s="81"/>
      <c r="D7" s="81"/>
      <c r="E7" s="81"/>
      <c r="F7" s="81"/>
      <c r="G7" s="81"/>
      <c r="H7" s="81"/>
      <c r="I7" s="81"/>
      <c r="J7" s="81"/>
      <c r="K7" s="81"/>
      <c r="L7" s="81"/>
      <c r="M7" s="82"/>
      <c r="N7" s="82"/>
      <c r="O7" s="82"/>
    </row>
    <row r="8" spans="1:15" s="79" customFormat="1" ht="21.75" customHeight="1" thickBot="1">
      <c r="A8" s="492" t="s">
        <v>11</v>
      </c>
      <c r="B8" s="157" t="s">
        <v>12</v>
      </c>
      <c r="C8" s="215">
        <v>45688</v>
      </c>
      <c r="D8" s="157" t="s">
        <v>13</v>
      </c>
      <c r="E8" s="215">
        <v>45716</v>
      </c>
      <c r="F8" s="157" t="s">
        <v>14</v>
      </c>
      <c r="G8" s="215">
        <v>45747</v>
      </c>
      <c r="H8" s="157" t="s">
        <v>15</v>
      </c>
      <c r="I8" s="217">
        <v>45777</v>
      </c>
      <c r="J8" s="470" t="s">
        <v>16</v>
      </c>
      <c r="K8" s="484"/>
      <c r="L8" s="156" t="s">
        <v>17</v>
      </c>
      <c r="M8" s="501"/>
      <c r="N8" s="501"/>
      <c r="O8" s="501"/>
    </row>
    <row r="9" spans="1:15" s="79" customFormat="1" ht="21.75" customHeight="1" thickBot="1">
      <c r="A9" s="492"/>
      <c r="B9" s="158" t="s">
        <v>18</v>
      </c>
      <c r="C9" s="322">
        <v>45808</v>
      </c>
      <c r="D9" s="157" t="s">
        <v>19</v>
      </c>
      <c r="E9" s="333">
        <v>45838</v>
      </c>
      <c r="F9" s="157" t="s">
        <v>20</v>
      </c>
      <c r="G9" s="333">
        <v>45869</v>
      </c>
      <c r="H9" s="157" t="s">
        <v>21</v>
      </c>
      <c r="I9" s="217">
        <v>45900</v>
      </c>
      <c r="J9" s="470"/>
      <c r="K9" s="484"/>
      <c r="L9" s="156" t="s">
        <v>22</v>
      </c>
      <c r="M9" s="502" t="s">
        <v>23</v>
      </c>
      <c r="N9" s="502"/>
      <c r="O9" s="502"/>
    </row>
    <row r="10" spans="1:15" s="79" customFormat="1" ht="21.75" customHeight="1" thickBot="1">
      <c r="A10" s="492"/>
      <c r="B10" s="157" t="s">
        <v>24</v>
      </c>
      <c r="C10" s="354">
        <v>45930</v>
      </c>
      <c r="D10" s="157" t="s">
        <v>25</v>
      </c>
      <c r="E10" s="333">
        <v>45961</v>
      </c>
      <c r="F10" s="157" t="s">
        <v>26</v>
      </c>
      <c r="G10" s="333">
        <v>45991</v>
      </c>
      <c r="H10" s="157" t="s">
        <v>27</v>
      </c>
      <c r="I10" s="217">
        <v>46022</v>
      </c>
      <c r="J10" s="470"/>
      <c r="K10" s="484"/>
      <c r="L10" s="156" t="s">
        <v>28</v>
      </c>
      <c r="M10" s="502" t="s">
        <v>23</v>
      </c>
      <c r="N10" s="502"/>
      <c r="O10" s="502"/>
    </row>
    <row r="11" spans="1:15" s="1" customFormat="1" ht="15" customHeight="1" thickBot="1">
      <c r="A11" s="6"/>
      <c r="B11" s="7"/>
      <c r="C11" s="7"/>
      <c r="D11" s="9"/>
      <c r="E11" s="8"/>
      <c r="F11" s="8"/>
      <c r="G11" s="208"/>
      <c r="H11" s="208"/>
      <c r="I11" s="10"/>
      <c r="J11" s="10"/>
      <c r="K11" s="7"/>
      <c r="L11" s="7"/>
      <c r="M11" s="7"/>
      <c r="N11" s="7"/>
      <c r="O11" s="7"/>
    </row>
    <row r="12" spans="1:15" s="1" customFormat="1" ht="15" customHeight="1">
      <c r="A12" s="489" t="s">
        <v>29</v>
      </c>
      <c r="B12" s="549" t="s">
        <v>404</v>
      </c>
      <c r="C12" s="550"/>
      <c r="D12" s="550"/>
      <c r="E12" s="550"/>
      <c r="F12" s="550"/>
      <c r="G12" s="550"/>
      <c r="H12" s="550"/>
      <c r="I12" s="550"/>
      <c r="J12" s="550"/>
      <c r="K12" s="550"/>
      <c r="L12" s="550"/>
      <c r="M12" s="550"/>
      <c r="N12" s="550"/>
      <c r="O12" s="551"/>
    </row>
    <row r="13" spans="1:15" s="1" customFormat="1" ht="15" customHeight="1">
      <c r="A13" s="490"/>
      <c r="B13" s="552"/>
      <c r="C13" s="553"/>
      <c r="D13" s="553"/>
      <c r="E13" s="553"/>
      <c r="F13" s="553"/>
      <c r="G13" s="553"/>
      <c r="H13" s="553"/>
      <c r="I13" s="553"/>
      <c r="J13" s="553"/>
      <c r="K13" s="553"/>
      <c r="L13" s="553"/>
      <c r="M13" s="553"/>
      <c r="N13" s="553"/>
      <c r="O13" s="554"/>
    </row>
    <row r="14" spans="1:15" s="1" customFormat="1" ht="15" customHeight="1" thickBot="1">
      <c r="A14" s="491"/>
      <c r="B14" s="555"/>
      <c r="C14" s="556"/>
      <c r="D14" s="556"/>
      <c r="E14" s="556"/>
      <c r="F14" s="556"/>
      <c r="G14" s="556"/>
      <c r="H14" s="556"/>
      <c r="I14" s="556"/>
      <c r="J14" s="556"/>
      <c r="K14" s="556"/>
      <c r="L14" s="556"/>
      <c r="M14" s="556"/>
      <c r="N14" s="556"/>
      <c r="O14" s="557"/>
    </row>
    <row r="15" spans="1:15" s="1" customFormat="1" ht="9" customHeight="1" thickBot="1">
      <c r="A15" s="14"/>
      <c r="B15" s="78"/>
      <c r="C15" s="15"/>
      <c r="D15" s="15"/>
      <c r="E15" s="15"/>
      <c r="F15" s="15"/>
      <c r="G15" s="16"/>
      <c r="H15" s="16"/>
      <c r="I15" s="16"/>
      <c r="J15" s="16"/>
      <c r="K15" s="16"/>
      <c r="L15" s="17"/>
      <c r="M15" s="17"/>
      <c r="N15" s="17"/>
      <c r="O15" s="17"/>
    </row>
    <row r="16" spans="1:15" s="18" customFormat="1" ht="37.5" customHeight="1" thickBot="1">
      <c r="A16" s="50" t="s">
        <v>31</v>
      </c>
      <c r="B16" s="558" t="s">
        <v>284</v>
      </c>
      <c r="C16" s="558"/>
      <c r="D16" s="558"/>
      <c r="E16" s="558"/>
      <c r="F16" s="558"/>
      <c r="G16" s="492" t="s">
        <v>33</v>
      </c>
      <c r="H16" s="492"/>
      <c r="I16" s="559" t="s">
        <v>405</v>
      </c>
      <c r="J16" s="559"/>
      <c r="K16" s="559"/>
      <c r="L16" s="559"/>
      <c r="M16" s="559"/>
      <c r="N16" s="559"/>
      <c r="O16" s="559"/>
    </row>
    <row r="17" spans="1:16" s="1" customFormat="1" ht="9" customHeight="1" thickBot="1">
      <c r="A17" s="14"/>
      <c r="B17" s="16"/>
      <c r="C17" s="15"/>
      <c r="D17" s="15"/>
      <c r="E17" s="15"/>
      <c r="F17" s="15"/>
      <c r="G17" s="16"/>
      <c r="H17" s="16"/>
      <c r="I17" s="16"/>
      <c r="J17" s="16"/>
      <c r="K17" s="16"/>
      <c r="L17" s="17"/>
      <c r="M17" s="17"/>
      <c r="N17" s="17"/>
      <c r="O17" s="17"/>
    </row>
    <row r="18" spans="1:16" s="1" customFormat="1" ht="81" customHeight="1" thickBot="1">
      <c r="A18" s="50" t="s">
        <v>35</v>
      </c>
      <c r="B18" s="560" t="s">
        <v>36</v>
      </c>
      <c r="C18" s="560"/>
      <c r="D18" s="560"/>
      <c r="E18" s="560"/>
      <c r="F18" s="50" t="s">
        <v>37</v>
      </c>
      <c r="G18" s="561" t="s">
        <v>38</v>
      </c>
      <c r="H18" s="561"/>
      <c r="I18" s="561"/>
      <c r="J18" s="50" t="s">
        <v>39</v>
      </c>
      <c r="K18" s="558" t="s">
        <v>286</v>
      </c>
      <c r="L18" s="558"/>
      <c r="M18" s="558"/>
      <c r="N18" s="558"/>
      <c r="O18" s="558"/>
    </row>
    <row r="19" spans="1:16" s="1" customFormat="1" ht="9" customHeight="1">
      <c r="A19" s="5"/>
      <c r="B19" s="2"/>
      <c r="C19" s="488"/>
      <c r="D19" s="488"/>
      <c r="E19" s="488"/>
      <c r="F19" s="488"/>
      <c r="G19" s="488"/>
      <c r="H19" s="488"/>
      <c r="I19" s="488"/>
      <c r="J19" s="488"/>
      <c r="K19" s="488"/>
      <c r="L19" s="488"/>
      <c r="M19" s="488"/>
      <c r="N19" s="488"/>
      <c r="O19" s="488"/>
    </row>
    <row r="20" spans="1:16" s="1" customFormat="1" ht="16.5" customHeight="1" thickBot="1">
      <c r="A20" s="76"/>
      <c r="B20" s="77"/>
      <c r="C20" s="77"/>
      <c r="D20" s="77"/>
      <c r="E20" s="77"/>
      <c r="F20" s="77"/>
      <c r="G20" s="77"/>
      <c r="H20" s="77"/>
      <c r="I20" s="77"/>
      <c r="J20" s="77"/>
      <c r="K20" s="77"/>
      <c r="L20" s="77"/>
      <c r="M20" s="77"/>
      <c r="N20" s="371"/>
      <c r="O20" s="77"/>
    </row>
    <row r="21" spans="1:16" s="1" customFormat="1" ht="32.1" customHeight="1" thickBot="1">
      <c r="A21" s="468" t="s">
        <v>41</v>
      </c>
      <c r="B21" s="469"/>
      <c r="C21" s="469"/>
      <c r="D21" s="469"/>
      <c r="E21" s="469"/>
      <c r="F21" s="469"/>
      <c r="G21" s="469"/>
      <c r="H21" s="469"/>
      <c r="I21" s="469"/>
      <c r="J21" s="469"/>
      <c r="K21" s="469"/>
      <c r="L21" s="469"/>
      <c r="M21" s="469"/>
      <c r="N21" s="469"/>
      <c r="O21" s="470"/>
    </row>
    <row r="22" spans="1:16" s="1" customFormat="1" ht="32.1" customHeight="1" thickBot="1">
      <c r="A22" s="468" t="s">
        <v>42</v>
      </c>
      <c r="B22" s="469"/>
      <c r="C22" s="469"/>
      <c r="D22" s="469"/>
      <c r="E22" s="469"/>
      <c r="F22" s="469"/>
      <c r="G22" s="469"/>
      <c r="H22" s="469"/>
      <c r="I22" s="469"/>
      <c r="J22" s="469"/>
      <c r="K22" s="469"/>
      <c r="L22" s="469"/>
      <c r="M22" s="469"/>
      <c r="N22" s="469"/>
      <c r="O22" s="470"/>
    </row>
    <row r="23" spans="1:16" s="1" customFormat="1" ht="32.1" customHeight="1" thickBot="1">
      <c r="A23" s="26"/>
      <c r="B23" s="19" t="s">
        <v>12</v>
      </c>
      <c r="C23" s="19" t="s">
        <v>13</v>
      </c>
      <c r="D23" s="19" t="s">
        <v>14</v>
      </c>
      <c r="E23" s="19" t="s">
        <v>15</v>
      </c>
      <c r="F23" s="19" t="s">
        <v>18</v>
      </c>
      <c r="G23" s="19" t="s">
        <v>19</v>
      </c>
      <c r="H23" s="19" t="s">
        <v>20</v>
      </c>
      <c r="I23" s="19" t="s">
        <v>21</v>
      </c>
      <c r="J23" s="19" t="s">
        <v>24</v>
      </c>
      <c r="K23" s="19" t="s">
        <v>25</v>
      </c>
      <c r="L23" s="19" t="s">
        <v>26</v>
      </c>
      <c r="M23" s="19" t="s">
        <v>27</v>
      </c>
      <c r="N23" s="20" t="s">
        <v>43</v>
      </c>
      <c r="O23" s="20" t="s">
        <v>44</v>
      </c>
    </row>
    <row r="24" spans="1:16" s="1" customFormat="1" ht="32.1" customHeight="1">
      <c r="A24" s="21" t="s">
        <v>45</v>
      </c>
      <c r="B24" s="271">
        <v>368781000</v>
      </c>
      <c r="C24" s="272"/>
      <c r="D24" s="271">
        <v>660000</v>
      </c>
      <c r="E24" s="271">
        <v>96627000</v>
      </c>
      <c r="F24" s="272"/>
      <c r="G24" s="272"/>
      <c r="H24" s="274">
        <v>13260000</v>
      </c>
      <c r="I24" s="273"/>
      <c r="J24" s="271">
        <v>33650697</v>
      </c>
      <c r="K24" s="273"/>
      <c r="L24" s="273">
        <f>45977671+17725582</f>
        <v>63703253</v>
      </c>
      <c r="M24" s="273"/>
      <c r="N24" s="395">
        <f t="shared" ref="N24:N29" si="0">SUM(B24:M24)</f>
        <v>576681950</v>
      </c>
      <c r="O24" s="275"/>
      <c r="P24" s="393"/>
    </row>
    <row r="25" spans="1:16" s="1" customFormat="1" ht="32.1" customHeight="1">
      <c r="A25" s="21" t="s">
        <v>46</v>
      </c>
      <c r="B25" s="271">
        <v>71400000</v>
      </c>
      <c r="C25" s="271">
        <f>333069248-B25</f>
        <v>261669248</v>
      </c>
      <c r="D25" s="271">
        <f>381084248-B25-C25</f>
        <v>48015000</v>
      </c>
      <c r="E25" s="271">
        <f>379219581-B25-C25-D25</f>
        <v>-1864667</v>
      </c>
      <c r="F25" s="271">
        <f>379219581-B25-C25-D25-E25</f>
        <v>0</v>
      </c>
      <c r="G25" s="271">
        <f>379219581-B25-C25-D25-E25-F25</f>
        <v>0</v>
      </c>
      <c r="H25" s="271">
        <f>420424050-B25-C25-D25-E25-F25-G25</f>
        <v>41204469</v>
      </c>
      <c r="I25" s="271">
        <f>439968062-B25-C25-D25-E25-F25-G25-H25</f>
        <v>19544012</v>
      </c>
      <c r="J25" s="271">
        <f>499552794-B25-C25-D25-E25-F25-G25-H25-I25</f>
        <v>59584732</v>
      </c>
      <c r="K25" s="271">
        <f>512146450-B25-C25-D25-E25-F25-G25-H25-I25-J25</f>
        <v>12593656</v>
      </c>
      <c r="L25" s="271">
        <f>543531950-B25-C25-D25-E25-F25-G25-H25-I25-J25-K25</f>
        <v>31385500</v>
      </c>
      <c r="M25" s="271">
        <f>576681950-B25-C25-D25-E25-F25-G25-H25-I25-J25-K25-L25</f>
        <v>33150000</v>
      </c>
      <c r="N25" s="398">
        <f t="shared" si="0"/>
        <v>576681950</v>
      </c>
      <c r="O25" s="276">
        <f>N25/N24</f>
        <v>1</v>
      </c>
    </row>
    <row r="26" spans="1:16" s="1" customFormat="1" ht="32.1" customHeight="1">
      <c r="A26" s="21" t="s">
        <v>47</v>
      </c>
      <c r="B26" s="272"/>
      <c r="C26" s="271">
        <v>238000</v>
      </c>
      <c r="D26" s="271">
        <f>14755000-B26-C26</f>
        <v>14517000</v>
      </c>
      <c r="E26" s="271">
        <f>53777833-B26-C26-D26</f>
        <v>39022833</v>
      </c>
      <c r="F26" s="271">
        <f>85725686-B26-C26-D26-E26</f>
        <v>31947853</v>
      </c>
      <c r="G26" s="271">
        <f>133919967-B26-C26-D26-E26-F26</f>
        <v>48194281</v>
      </c>
      <c r="H26" s="271">
        <f>194407269-B26-C26-D26-E26-F26-G26</f>
        <v>60487302</v>
      </c>
      <c r="I26" s="271">
        <f>230919124-B26-C26-D26-E26-F26-G26-H26</f>
        <v>36511855</v>
      </c>
      <c r="J26" s="271">
        <f>305506069-B26-C26-D26-E26-F26-G26-H26-I26</f>
        <v>74586945</v>
      </c>
      <c r="K26" s="271">
        <f>387070978-B26-C26-D26-E26-F26-G26-H26-I26-J26</f>
        <v>81564909</v>
      </c>
      <c r="L26" s="271">
        <f>438745818-B26-C26-D26-E26-F26-G26-H26-I26-J26-K26</f>
        <v>51674840</v>
      </c>
      <c r="M26" s="271">
        <f>522906750-B26-C26-D26-E26-F26-G26-H26-I26-J26-K26-L26</f>
        <v>84160932</v>
      </c>
      <c r="N26" s="398">
        <f t="shared" si="0"/>
        <v>522906750</v>
      </c>
      <c r="O26" s="277"/>
    </row>
    <row r="27" spans="1:16" s="1" customFormat="1" ht="32.1" customHeight="1">
      <c r="A27" s="21" t="s">
        <v>48</v>
      </c>
      <c r="B27" s="271">
        <v>12330632</v>
      </c>
      <c r="C27" s="271"/>
      <c r="D27" s="271">
        <v>750000</v>
      </c>
      <c r="E27" s="271">
        <v>51354306</v>
      </c>
      <c r="F27" s="272"/>
      <c r="G27" s="272"/>
      <c r="H27" s="272"/>
      <c r="I27" s="272"/>
      <c r="J27" s="272"/>
      <c r="K27" s="272"/>
      <c r="L27" s="272"/>
      <c r="M27" s="272"/>
      <c r="N27" s="377">
        <f t="shared" si="0"/>
        <v>64434938</v>
      </c>
      <c r="O27" s="277"/>
    </row>
    <row r="28" spans="1:16" s="1" customFormat="1" ht="32.1" customHeight="1">
      <c r="A28" s="21" t="s">
        <v>49</v>
      </c>
      <c r="B28" s="272"/>
      <c r="C28" s="271"/>
      <c r="D28" s="272"/>
      <c r="E28" s="272"/>
      <c r="F28" s="272"/>
      <c r="G28" s="272"/>
      <c r="H28" s="272"/>
      <c r="I28" s="272"/>
      <c r="J28" s="272"/>
      <c r="K28" s="272"/>
      <c r="L28" s="272"/>
      <c r="M28" s="272"/>
      <c r="N28" s="272">
        <f t="shared" si="0"/>
        <v>0</v>
      </c>
      <c r="O28" s="277"/>
    </row>
    <row r="29" spans="1:16" s="1" customFormat="1" ht="32.1" customHeight="1" thickBot="1">
      <c r="A29" s="23" t="s">
        <v>50</v>
      </c>
      <c r="B29" s="278">
        <v>12330632</v>
      </c>
      <c r="C29" s="278">
        <f>12330632-B29</f>
        <v>0</v>
      </c>
      <c r="D29" s="278">
        <f>12330632-B29-C29</f>
        <v>0</v>
      </c>
      <c r="E29" s="278">
        <f>64434937-B29-C29-D29</f>
        <v>52104305</v>
      </c>
      <c r="F29" s="279"/>
      <c r="G29" s="279"/>
      <c r="H29" s="279"/>
      <c r="I29" s="279"/>
      <c r="J29" s="279"/>
      <c r="K29" s="279"/>
      <c r="L29" s="279"/>
      <c r="M29" s="279"/>
      <c r="N29" s="278">
        <f t="shared" si="0"/>
        <v>64434937</v>
      </c>
      <c r="O29" s="280">
        <f>N29/N27</f>
        <v>0.99999998448046923</v>
      </c>
    </row>
    <row r="30" spans="1:16" s="25" customFormat="1" ht="16.5" customHeight="1"/>
    <row r="31" spans="1:16" s="25" customFormat="1" ht="17.25" customHeight="1">
      <c r="I31" s="352"/>
      <c r="J31" s="352"/>
    </row>
    <row r="32" spans="1:16" s="1" customFormat="1" ht="5.25" customHeight="1" thickBot="1"/>
    <row r="33" spans="1:14" s="1" customFormat="1" ht="48" customHeight="1" thickBot="1">
      <c r="A33" s="442" t="s">
        <v>51</v>
      </c>
      <c r="B33" s="443"/>
      <c r="C33" s="443"/>
      <c r="D33" s="443"/>
      <c r="E33" s="443"/>
      <c r="F33" s="443"/>
      <c r="G33" s="443"/>
      <c r="H33" s="443"/>
      <c r="I33" s="444"/>
      <c r="J33" s="29"/>
      <c r="N33" s="372"/>
    </row>
    <row r="34" spans="1:14" s="1" customFormat="1" ht="50.25" customHeight="1" thickBot="1">
      <c r="A34" s="37" t="s">
        <v>52</v>
      </c>
      <c r="B34" s="445" t="str">
        <f>+B12</f>
        <v>Implementar 1 estrategia de reconocimiento de la diversidad de las mujeres del Distrito Capital.</v>
      </c>
      <c r="C34" s="446"/>
      <c r="D34" s="446"/>
      <c r="E34" s="446"/>
      <c r="F34" s="446"/>
      <c r="G34" s="446"/>
      <c r="H34" s="446"/>
      <c r="I34" s="447"/>
      <c r="J34" s="27"/>
      <c r="M34" s="193"/>
    </row>
    <row r="35" spans="1:14" s="1" customFormat="1" ht="18.75" customHeight="1" thickBot="1">
      <c r="A35" s="439" t="s">
        <v>53</v>
      </c>
      <c r="B35" s="85">
        <v>2024</v>
      </c>
      <c r="C35" s="85">
        <v>2025</v>
      </c>
      <c r="D35" s="85">
        <v>2026</v>
      </c>
      <c r="E35" s="85">
        <v>2027</v>
      </c>
      <c r="F35" s="85" t="s">
        <v>54</v>
      </c>
      <c r="G35" s="455" t="s">
        <v>55</v>
      </c>
      <c r="H35" s="455"/>
      <c r="I35" s="455"/>
      <c r="J35" s="27"/>
      <c r="M35" s="193"/>
    </row>
    <row r="36" spans="1:14" s="1" customFormat="1" ht="50.25" customHeight="1" thickBot="1">
      <c r="A36" s="440"/>
      <c r="B36" s="179">
        <v>1</v>
      </c>
      <c r="C36" s="179">
        <v>1</v>
      </c>
      <c r="D36" s="179">
        <v>1</v>
      </c>
      <c r="E36" s="179">
        <v>1</v>
      </c>
      <c r="F36" s="180">
        <v>1</v>
      </c>
      <c r="G36" s="455"/>
      <c r="H36" s="455"/>
      <c r="I36" s="455"/>
      <c r="J36" s="27"/>
      <c r="M36" s="194"/>
    </row>
    <row r="37" spans="1:14" s="1" customFormat="1" ht="52.5" customHeight="1" thickBot="1">
      <c r="A37" s="38" t="s">
        <v>56</v>
      </c>
      <c r="B37" s="448">
        <v>0.2</v>
      </c>
      <c r="C37" s="449"/>
      <c r="D37" s="452" t="s">
        <v>57</v>
      </c>
      <c r="E37" s="453"/>
      <c r="F37" s="453"/>
      <c r="G37" s="453"/>
      <c r="H37" s="453"/>
      <c r="I37" s="454"/>
    </row>
    <row r="38" spans="1:14" s="28" customFormat="1" ht="48" customHeight="1" thickBot="1">
      <c r="A38" s="439" t="s">
        <v>58</v>
      </c>
      <c r="B38" s="38" t="s">
        <v>59</v>
      </c>
      <c r="C38" s="37" t="s">
        <v>60</v>
      </c>
      <c r="D38" s="450" t="s">
        <v>61</v>
      </c>
      <c r="E38" s="451"/>
      <c r="F38" s="450" t="s">
        <v>62</v>
      </c>
      <c r="G38" s="451"/>
      <c r="H38" s="39" t="s">
        <v>63</v>
      </c>
      <c r="I38" s="41" t="s">
        <v>64</v>
      </c>
      <c r="M38" s="195"/>
    </row>
    <row r="39" spans="1:14" s="1" customFormat="1" ht="211.5" customHeight="1" thickBot="1">
      <c r="A39" s="440"/>
      <c r="B39" s="282">
        <v>1</v>
      </c>
      <c r="C39" s="32">
        <v>1</v>
      </c>
      <c r="D39" s="426" t="s">
        <v>406</v>
      </c>
      <c r="E39" s="548"/>
      <c r="F39" s="426" t="s">
        <v>406</v>
      </c>
      <c r="G39" s="548"/>
      <c r="H39" s="339" t="s">
        <v>407</v>
      </c>
      <c r="I39" s="337" t="s">
        <v>408</v>
      </c>
      <c r="M39" s="193"/>
    </row>
    <row r="40" spans="1:14" s="28" customFormat="1" ht="54" customHeight="1" thickBot="1">
      <c r="A40" s="439" t="s">
        <v>69</v>
      </c>
      <c r="B40" s="40" t="s">
        <v>59</v>
      </c>
      <c r="C40" s="39" t="s">
        <v>60</v>
      </c>
      <c r="D40" s="450" t="s">
        <v>61</v>
      </c>
      <c r="E40" s="451"/>
      <c r="F40" s="450" t="s">
        <v>62</v>
      </c>
      <c r="G40" s="451"/>
      <c r="H40" s="39" t="s">
        <v>63</v>
      </c>
      <c r="I40" s="41" t="s">
        <v>64</v>
      </c>
    </row>
    <row r="41" spans="1:14" s="1" customFormat="1" ht="409.35" customHeight="1" thickBot="1">
      <c r="A41" s="440"/>
      <c r="B41" s="282">
        <v>1</v>
      </c>
      <c r="C41" s="32">
        <v>1</v>
      </c>
      <c r="D41" s="426" t="s">
        <v>409</v>
      </c>
      <c r="E41" s="548"/>
      <c r="F41" s="426" t="s">
        <v>410</v>
      </c>
      <c r="G41" s="548"/>
      <c r="H41" s="339" t="s">
        <v>407</v>
      </c>
      <c r="I41" s="337" t="s">
        <v>411</v>
      </c>
    </row>
    <row r="42" spans="1:14" s="28" customFormat="1" ht="45" customHeight="1" thickBot="1">
      <c r="A42" s="439" t="s">
        <v>74</v>
      </c>
      <c r="B42" s="40" t="s">
        <v>59</v>
      </c>
      <c r="C42" s="39" t="s">
        <v>60</v>
      </c>
      <c r="D42" s="450" t="s">
        <v>61</v>
      </c>
      <c r="E42" s="451"/>
      <c r="F42" s="450" t="s">
        <v>62</v>
      </c>
      <c r="G42" s="451"/>
      <c r="H42" s="39" t="s">
        <v>63</v>
      </c>
      <c r="I42" s="41" t="s">
        <v>64</v>
      </c>
    </row>
    <row r="43" spans="1:14" s="1" customFormat="1" ht="409.35" customHeight="1" thickBot="1">
      <c r="A43" s="440"/>
      <c r="B43" s="282">
        <v>1</v>
      </c>
      <c r="C43" s="32">
        <v>1</v>
      </c>
      <c r="D43" s="426" t="s">
        <v>412</v>
      </c>
      <c r="E43" s="548"/>
      <c r="F43" s="426" t="s">
        <v>413</v>
      </c>
      <c r="G43" s="548"/>
      <c r="H43" s="339" t="s">
        <v>407</v>
      </c>
      <c r="I43" s="337" t="s">
        <v>411</v>
      </c>
    </row>
    <row r="44" spans="1:14" s="28" customFormat="1" ht="44.25" customHeight="1" thickBot="1">
      <c r="A44" s="439" t="s">
        <v>78</v>
      </c>
      <c r="B44" s="40" t="s">
        <v>59</v>
      </c>
      <c r="C44" s="40" t="s">
        <v>60</v>
      </c>
      <c r="D44" s="450" t="s">
        <v>61</v>
      </c>
      <c r="E44" s="451"/>
      <c r="F44" s="450" t="s">
        <v>62</v>
      </c>
      <c r="G44" s="451"/>
      <c r="H44" s="39" t="s">
        <v>63</v>
      </c>
      <c r="I44" s="39" t="s">
        <v>64</v>
      </c>
    </row>
    <row r="45" spans="1:14" s="1" customFormat="1" ht="409.35" customHeight="1" thickBot="1">
      <c r="A45" s="440"/>
      <c r="B45" s="282">
        <v>1</v>
      </c>
      <c r="C45" s="32">
        <v>1</v>
      </c>
      <c r="D45" s="426" t="s">
        <v>414</v>
      </c>
      <c r="E45" s="548"/>
      <c r="F45" s="426" t="s">
        <v>415</v>
      </c>
      <c r="G45" s="678"/>
      <c r="H45" s="339" t="s">
        <v>407</v>
      </c>
      <c r="I45" s="337" t="s">
        <v>411</v>
      </c>
    </row>
    <row r="46" spans="1:14" s="28" customFormat="1" ht="47.25" customHeight="1" thickBot="1">
      <c r="A46" s="439" t="s">
        <v>81</v>
      </c>
      <c r="B46" s="40" t="s">
        <v>59</v>
      </c>
      <c r="C46" s="39" t="s">
        <v>60</v>
      </c>
      <c r="D46" s="450" t="s">
        <v>61</v>
      </c>
      <c r="E46" s="451"/>
      <c r="F46" s="450" t="s">
        <v>62</v>
      </c>
      <c r="G46" s="451"/>
      <c r="H46" s="39" t="s">
        <v>63</v>
      </c>
      <c r="I46" s="41" t="s">
        <v>64</v>
      </c>
    </row>
    <row r="47" spans="1:14" s="1" customFormat="1" ht="409.5" customHeight="1" thickBot="1">
      <c r="A47" s="440"/>
      <c r="B47" s="282">
        <v>1</v>
      </c>
      <c r="C47" s="32">
        <v>1</v>
      </c>
      <c r="D47" s="426" t="s">
        <v>416</v>
      </c>
      <c r="E47" s="427"/>
      <c r="F47" s="426" t="s">
        <v>417</v>
      </c>
      <c r="G47" s="427"/>
      <c r="H47" s="339" t="s">
        <v>407</v>
      </c>
      <c r="I47" s="337" t="s">
        <v>411</v>
      </c>
    </row>
    <row r="48" spans="1:14" s="28" customFormat="1" ht="52.5" customHeight="1" thickBot="1">
      <c r="A48" s="439" t="s">
        <v>84</v>
      </c>
      <c r="B48" s="40" t="s">
        <v>59</v>
      </c>
      <c r="C48" s="39" t="s">
        <v>60</v>
      </c>
      <c r="D48" s="450" t="s">
        <v>61</v>
      </c>
      <c r="E48" s="451"/>
      <c r="F48" s="450" t="s">
        <v>62</v>
      </c>
      <c r="G48" s="451"/>
      <c r="H48" s="39" t="s">
        <v>63</v>
      </c>
      <c r="I48" s="41" t="s">
        <v>64</v>
      </c>
    </row>
    <row r="49" spans="1:9" s="1" customFormat="1" ht="311.10000000000002" customHeight="1" thickBot="1">
      <c r="A49" s="440"/>
      <c r="B49" s="283">
        <v>1</v>
      </c>
      <c r="C49" s="33">
        <v>1</v>
      </c>
      <c r="D49" s="426" t="s">
        <v>418</v>
      </c>
      <c r="E49" s="427"/>
      <c r="F49" s="426" t="s">
        <v>419</v>
      </c>
      <c r="G49" s="427"/>
      <c r="H49" s="339" t="s">
        <v>407</v>
      </c>
      <c r="I49" s="337" t="s">
        <v>411</v>
      </c>
    </row>
    <row r="50" spans="1:9" s="1" customFormat="1" ht="35.1" customHeight="1" thickBot="1">
      <c r="A50" s="439" t="s">
        <v>87</v>
      </c>
      <c r="B50" s="38" t="s">
        <v>59</v>
      </c>
      <c r="C50" s="37" t="s">
        <v>60</v>
      </c>
      <c r="D50" s="450" t="s">
        <v>61</v>
      </c>
      <c r="E50" s="451"/>
      <c r="F50" s="450" t="s">
        <v>62</v>
      </c>
      <c r="G50" s="451"/>
      <c r="H50" s="39" t="s">
        <v>63</v>
      </c>
      <c r="I50" s="41" t="s">
        <v>64</v>
      </c>
    </row>
    <row r="51" spans="1:9" s="1" customFormat="1" ht="409.35" customHeight="1" thickBot="1">
      <c r="A51" s="440"/>
      <c r="B51" s="283">
        <v>1</v>
      </c>
      <c r="C51" s="33">
        <v>1</v>
      </c>
      <c r="D51" s="542" t="s">
        <v>420</v>
      </c>
      <c r="E51" s="547"/>
      <c r="F51" s="542" t="s">
        <v>421</v>
      </c>
      <c r="G51" s="676"/>
      <c r="H51" s="339" t="s">
        <v>407</v>
      </c>
      <c r="I51" s="337" t="s">
        <v>411</v>
      </c>
    </row>
    <row r="52" spans="1:9" s="1" customFormat="1" ht="35.1" customHeight="1" thickBot="1">
      <c r="A52" s="439" t="s">
        <v>90</v>
      </c>
      <c r="B52" s="38" t="s">
        <v>59</v>
      </c>
      <c r="C52" s="37" t="s">
        <v>60</v>
      </c>
      <c r="D52" s="450" t="s">
        <v>61</v>
      </c>
      <c r="E52" s="451"/>
      <c r="F52" s="450" t="s">
        <v>62</v>
      </c>
      <c r="G52" s="451"/>
      <c r="H52" s="39" t="s">
        <v>63</v>
      </c>
      <c r="I52" s="41" t="s">
        <v>64</v>
      </c>
    </row>
    <row r="53" spans="1:9" s="1" customFormat="1" ht="368.1" customHeight="1" thickBot="1">
      <c r="A53" s="440"/>
      <c r="B53" s="283">
        <v>1</v>
      </c>
      <c r="C53" s="33">
        <v>1</v>
      </c>
      <c r="D53" s="542" t="s">
        <v>422</v>
      </c>
      <c r="E53" s="547"/>
      <c r="F53" s="542" t="s">
        <v>423</v>
      </c>
      <c r="G53" s="676"/>
      <c r="H53" s="339" t="s">
        <v>407</v>
      </c>
      <c r="I53" s="337" t="s">
        <v>411</v>
      </c>
    </row>
    <row r="54" spans="1:9" s="1" customFormat="1" ht="35.1" customHeight="1" thickBot="1">
      <c r="A54" s="439" t="s">
        <v>93</v>
      </c>
      <c r="B54" s="38" t="s">
        <v>59</v>
      </c>
      <c r="C54" s="37" t="s">
        <v>60</v>
      </c>
      <c r="D54" s="450" t="s">
        <v>61</v>
      </c>
      <c r="E54" s="451"/>
      <c r="F54" s="450" t="s">
        <v>62</v>
      </c>
      <c r="G54" s="451"/>
      <c r="H54" s="39" t="s">
        <v>63</v>
      </c>
      <c r="I54" s="41" t="s">
        <v>64</v>
      </c>
    </row>
    <row r="55" spans="1:9" s="1" customFormat="1" ht="409.35" customHeight="1" thickBot="1">
      <c r="A55" s="440"/>
      <c r="B55" s="283">
        <v>1</v>
      </c>
      <c r="C55" s="33">
        <v>1</v>
      </c>
      <c r="D55" s="542" t="s">
        <v>424</v>
      </c>
      <c r="E55" s="543"/>
      <c r="F55" s="542" t="s">
        <v>425</v>
      </c>
      <c r="G55" s="543"/>
      <c r="H55" s="339" t="s">
        <v>407</v>
      </c>
      <c r="I55" s="337" t="s">
        <v>411</v>
      </c>
    </row>
    <row r="56" spans="1:9" s="1" customFormat="1" ht="35.1" customHeight="1" thickBot="1">
      <c r="A56" s="439" t="s">
        <v>96</v>
      </c>
      <c r="B56" s="38" t="s">
        <v>59</v>
      </c>
      <c r="C56" s="37" t="s">
        <v>60</v>
      </c>
      <c r="D56" s="450" t="s">
        <v>61</v>
      </c>
      <c r="E56" s="451"/>
      <c r="F56" s="450" t="s">
        <v>62</v>
      </c>
      <c r="G56" s="451"/>
      <c r="H56" s="39" t="s">
        <v>63</v>
      </c>
      <c r="I56" s="41" t="s">
        <v>64</v>
      </c>
    </row>
    <row r="57" spans="1:9" s="1" customFormat="1" ht="408.95" customHeight="1" thickBot="1">
      <c r="A57" s="440"/>
      <c r="B57" s="283">
        <v>1</v>
      </c>
      <c r="C57" s="33">
        <v>1</v>
      </c>
      <c r="D57" s="542" t="s">
        <v>426</v>
      </c>
      <c r="E57" s="676"/>
      <c r="F57" s="542" t="s">
        <v>427</v>
      </c>
      <c r="G57" s="543"/>
      <c r="H57" s="339" t="s">
        <v>407</v>
      </c>
      <c r="I57" s="337" t="s">
        <v>411</v>
      </c>
    </row>
    <row r="58" spans="1:9" s="1" customFormat="1" ht="35.1" customHeight="1" thickBot="1">
      <c r="A58" s="439" t="s">
        <v>99</v>
      </c>
      <c r="B58" s="38" t="s">
        <v>59</v>
      </c>
      <c r="C58" s="37" t="s">
        <v>60</v>
      </c>
      <c r="D58" s="450" t="s">
        <v>61</v>
      </c>
      <c r="E58" s="451"/>
      <c r="F58" s="450" t="s">
        <v>62</v>
      </c>
      <c r="G58" s="451"/>
      <c r="H58" s="39" t="s">
        <v>63</v>
      </c>
      <c r="I58" s="41" t="s">
        <v>64</v>
      </c>
    </row>
    <row r="59" spans="1:9" s="1" customFormat="1" ht="408.6" customHeight="1" thickBot="1">
      <c r="A59" s="440"/>
      <c r="B59" s="283">
        <v>1</v>
      </c>
      <c r="C59" s="33">
        <v>1</v>
      </c>
      <c r="D59" s="544" t="s">
        <v>428</v>
      </c>
      <c r="E59" s="677"/>
      <c r="F59" s="428" t="s">
        <v>429</v>
      </c>
      <c r="G59" s="428"/>
      <c r="H59" s="339" t="s">
        <v>407</v>
      </c>
      <c r="I59" s="337" t="s">
        <v>411</v>
      </c>
    </row>
    <row r="60" spans="1:9" s="1" customFormat="1" ht="35.1" customHeight="1" thickBot="1">
      <c r="A60" s="439" t="s">
        <v>102</v>
      </c>
      <c r="B60" s="38" t="s">
        <v>59</v>
      </c>
      <c r="C60" s="37" t="s">
        <v>60</v>
      </c>
      <c r="D60" s="450" t="s">
        <v>61</v>
      </c>
      <c r="E60" s="451"/>
      <c r="F60" s="450" t="s">
        <v>62</v>
      </c>
      <c r="G60" s="451"/>
      <c r="H60" s="39" t="s">
        <v>63</v>
      </c>
      <c r="I60" s="41" t="s">
        <v>64</v>
      </c>
    </row>
    <row r="61" spans="1:9" s="1" customFormat="1" ht="409.5" customHeight="1" thickBot="1">
      <c r="A61" s="440"/>
      <c r="B61" s="283">
        <v>1</v>
      </c>
      <c r="C61" s="33">
        <v>1</v>
      </c>
      <c r="D61" s="544" t="s">
        <v>430</v>
      </c>
      <c r="E61" s="546"/>
      <c r="F61" s="544" t="s">
        <v>431</v>
      </c>
      <c r="G61" s="546"/>
      <c r="H61" s="30" t="s">
        <v>407</v>
      </c>
      <c r="I61" s="336" t="s">
        <v>432</v>
      </c>
    </row>
    <row r="62" spans="1:9" s="1" customFormat="1" ht="14.1">
      <c r="B62" s="181">
        <f>+B47+B43+B41+B45+B49+B51+B53+B55+B57+B59+B61</f>
        <v>11</v>
      </c>
    </row>
    <row r="63" spans="1:9" s="1" customFormat="1" ht="14.1"/>
    <row r="64" spans="1:9" s="27" customFormat="1" ht="30" customHeight="1">
      <c r="A64" s="1"/>
      <c r="B64" s="1"/>
      <c r="C64" s="1"/>
      <c r="D64" s="1"/>
      <c r="E64" s="1"/>
      <c r="F64" s="1"/>
      <c r="G64" s="1"/>
      <c r="H64" s="1"/>
      <c r="I64" s="1"/>
    </row>
    <row r="65" spans="1:9" s="1" customFormat="1" ht="34.5" customHeight="1">
      <c r="A65" s="503" t="s">
        <v>106</v>
      </c>
      <c r="B65" s="503"/>
      <c r="C65" s="503"/>
      <c r="D65" s="503"/>
      <c r="E65" s="503"/>
      <c r="F65" s="503"/>
      <c r="G65" s="503"/>
      <c r="H65" s="503"/>
      <c r="I65" s="503"/>
    </row>
    <row r="66" spans="1:9" s="1" customFormat="1" ht="126" customHeight="1">
      <c r="A66" s="42" t="s">
        <v>107</v>
      </c>
      <c r="B66" s="435" t="s">
        <v>433</v>
      </c>
      <c r="C66" s="436"/>
      <c r="D66" s="435" t="s">
        <v>434</v>
      </c>
      <c r="E66" s="436"/>
      <c r="F66" s="435" t="s">
        <v>435</v>
      </c>
      <c r="G66" s="436"/>
      <c r="H66" s="504" t="s">
        <v>111</v>
      </c>
      <c r="I66" s="505"/>
    </row>
    <row r="67" spans="1:9" s="1" customFormat="1" ht="45.75" customHeight="1">
      <c r="A67" s="42" t="s">
        <v>112</v>
      </c>
      <c r="B67" s="516">
        <v>0.1</v>
      </c>
      <c r="C67" s="517"/>
      <c r="D67" s="516">
        <v>0.1</v>
      </c>
      <c r="E67" s="517"/>
      <c r="F67" s="518"/>
      <c r="G67" s="519"/>
      <c r="H67" s="518"/>
      <c r="I67" s="519"/>
    </row>
    <row r="68" spans="1:9" s="1" customFormat="1" ht="30" customHeight="1">
      <c r="A68" s="499" t="s">
        <v>12</v>
      </c>
      <c r="B68" s="89" t="s">
        <v>113</v>
      </c>
      <c r="C68" s="89" t="s">
        <v>60</v>
      </c>
      <c r="D68" s="89" t="s">
        <v>113</v>
      </c>
      <c r="E68" s="89" t="s">
        <v>60</v>
      </c>
      <c r="F68" s="89" t="s">
        <v>113</v>
      </c>
      <c r="G68" s="89" t="s">
        <v>60</v>
      </c>
      <c r="H68" s="89" t="s">
        <v>113</v>
      </c>
      <c r="I68" s="89" t="s">
        <v>60</v>
      </c>
    </row>
    <row r="69" spans="1:9" s="1" customFormat="1" ht="30" customHeight="1">
      <c r="A69" s="500"/>
      <c r="B69" s="284">
        <v>0</v>
      </c>
      <c r="C69" s="44">
        <v>0</v>
      </c>
      <c r="D69" s="284">
        <v>0.02</v>
      </c>
      <c r="E69" s="44">
        <v>0.02</v>
      </c>
      <c r="F69" s="44"/>
      <c r="G69" s="44"/>
      <c r="H69" s="48"/>
      <c r="I69" s="44"/>
    </row>
    <row r="70" spans="1:9" s="1" customFormat="1" ht="137.1" customHeight="1">
      <c r="A70" s="42" t="s">
        <v>114</v>
      </c>
      <c r="B70" s="673" t="s">
        <v>317</v>
      </c>
      <c r="C70" s="674"/>
      <c r="D70" s="673" t="s">
        <v>406</v>
      </c>
      <c r="E70" s="675"/>
      <c r="F70" s="671"/>
      <c r="G70" s="672"/>
      <c r="H70" s="506"/>
      <c r="I70" s="507"/>
    </row>
    <row r="71" spans="1:9" s="1" customFormat="1" ht="95.1" customHeight="1">
      <c r="A71" s="42" t="s">
        <v>118</v>
      </c>
      <c r="B71" s="400"/>
      <c r="C71" s="401"/>
      <c r="D71" s="400" t="s">
        <v>436</v>
      </c>
      <c r="E71" s="401"/>
      <c r="F71" s="402"/>
      <c r="G71" s="401"/>
      <c r="H71" s="413"/>
      <c r="I71" s="414"/>
    </row>
    <row r="72" spans="1:9" s="1" customFormat="1" ht="30.75" customHeight="1">
      <c r="A72" s="499" t="s">
        <v>13</v>
      </c>
      <c r="B72" s="89" t="s">
        <v>113</v>
      </c>
      <c r="C72" s="89" t="s">
        <v>60</v>
      </c>
      <c r="D72" s="89" t="s">
        <v>113</v>
      </c>
      <c r="E72" s="89" t="s">
        <v>60</v>
      </c>
      <c r="F72" s="89" t="s">
        <v>113</v>
      </c>
      <c r="G72" s="89" t="s">
        <v>60</v>
      </c>
      <c r="H72" s="89" t="s">
        <v>113</v>
      </c>
      <c r="I72" s="89" t="s">
        <v>60</v>
      </c>
    </row>
    <row r="73" spans="1:9" s="1" customFormat="1" ht="30.75" customHeight="1">
      <c r="A73" s="500"/>
      <c r="B73" s="284">
        <v>0.02</v>
      </c>
      <c r="C73" s="44">
        <v>0.02</v>
      </c>
      <c r="D73" s="284">
        <v>0.02</v>
      </c>
      <c r="E73" s="44">
        <v>0.02</v>
      </c>
      <c r="F73" s="44"/>
      <c r="G73" s="45"/>
      <c r="H73" s="48"/>
      <c r="I73" s="45"/>
    </row>
    <row r="74" spans="1:9" s="1" customFormat="1" ht="195" customHeight="1">
      <c r="A74" s="42" t="s">
        <v>114</v>
      </c>
      <c r="B74" s="536" t="s">
        <v>437</v>
      </c>
      <c r="C74" s="537"/>
      <c r="D74" s="540" t="s">
        <v>409</v>
      </c>
      <c r="E74" s="541"/>
      <c r="F74" s="671"/>
      <c r="G74" s="672"/>
      <c r="H74" s="520"/>
      <c r="I74" s="521"/>
    </row>
    <row r="75" spans="1:9" s="1" customFormat="1" ht="77.099999999999994" customHeight="1">
      <c r="A75" s="42" t="s">
        <v>118</v>
      </c>
      <c r="B75" s="400" t="s">
        <v>436</v>
      </c>
      <c r="C75" s="401"/>
      <c r="D75" s="400" t="s">
        <v>436</v>
      </c>
      <c r="E75" s="401"/>
      <c r="F75" s="402"/>
      <c r="G75" s="401"/>
      <c r="H75" s="413"/>
      <c r="I75" s="414"/>
    </row>
    <row r="76" spans="1:9" s="1" customFormat="1" ht="30.75" customHeight="1">
      <c r="A76" s="499" t="s">
        <v>14</v>
      </c>
      <c r="B76" s="89" t="s">
        <v>113</v>
      </c>
      <c r="C76" s="89" t="s">
        <v>60</v>
      </c>
      <c r="D76" s="89" t="s">
        <v>113</v>
      </c>
      <c r="E76" s="89" t="s">
        <v>60</v>
      </c>
      <c r="F76" s="89" t="s">
        <v>113</v>
      </c>
      <c r="G76" s="89" t="s">
        <v>60</v>
      </c>
      <c r="H76" s="89" t="s">
        <v>113</v>
      </c>
      <c r="I76" s="89" t="s">
        <v>60</v>
      </c>
    </row>
    <row r="77" spans="1:9" s="1" customFormat="1" ht="30.75" customHeight="1">
      <c r="A77" s="500"/>
      <c r="B77" s="284">
        <v>0.02</v>
      </c>
      <c r="C77" s="44">
        <v>0.02</v>
      </c>
      <c r="D77" s="284">
        <v>0.04</v>
      </c>
      <c r="E77" s="44">
        <v>0.04</v>
      </c>
      <c r="F77" s="44"/>
      <c r="G77" s="45"/>
      <c r="H77" s="48"/>
      <c r="I77" s="45"/>
    </row>
    <row r="78" spans="1:9" s="1" customFormat="1" ht="275.10000000000002" customHeight="1">
      <c r="A78" s="42" t="s">
        <v>114</v>
      </c>
      <c r="B78" s="536" t="s">
        <v>438</v>
      </c>
      <c r="C78" s="537"/>
      <c r="D78" s="538" t="s">
        <v>439</v>
      </c>
      <c r="E78" s="539"/>
      <c r="F78" s="667"/>
      <c r="G78" s="668"/>
      <c r="H78" s="413"/>
      <c r="I78" s="414"/>
    </row>
    <row r="79" spans="1:9" s="1" customFormat="1" ht="71.099999999999994" customHeight="1">
      <c r="A79" s="42" t="s">
        <v>118</v>
      </c>
      <c r="B79" s="669" t="s">
        <v>440</v>
      </c>
      <c r="C79" s="670"/>
      <c r="D79" s="400" t="s">
        <v>441</v>
      </c>
      <c r="E79" s="414"/>
      <c r="F79" s="667"/>
      <c r="G79" s="668"/>
      <c r="H79" s="413"/>
      <c r="I79" s="414"/>
    </row>
    <row r="80" spans="1:9" s="1" customFormat="1" ht="30.75" customHeight="1">
      <c r="A80" s="499" t="s">
        <v>15</v>
      </c>
      <c r="B80" s="89" t="s">
        <v>113</v>
      </c>
      <c r="C80" s="89" t="s">
        <v>60</v>
      </c>
      <c r="D80" s="89" t="s">
        <v>113</v>
      </c>
      <c r="E80" s="89" t="s">
        <v>60</v>
      </c>
      <c r="F80" s="89" t="s">
        <v>113</v>
      </c>
      <c r="G80" s="89" t="s">
        <v>60</v>
      </c>
      <c r="H80" s="89" t="s">
        <v>113</v>
      </c>
      <c r="I80" s="89" t="s">
        <v>60</v>
      </c>
    </row>
    <row r="81" spans="1:9" s="1" customFormat="1" ht="30.75" customHeight="1">
      <c r="A81" s="500"/>
      <c r="B81" s="284">
        <v>0.04</v>
      </c>
      <c r="C81" s="44">
        <v>0.04</v>
      </c>
      <c r="D81" s="284">
        <v>0.1</v>
      </c>
      <c r="E81" s="44">
        <v>0.1</v>
      </c>
      <c r="F81" s="44"/>
      <c r="G81" s="45"/>
      <c r="H81" s="48"/>
      <c r="I81" s="45"/>
    </row>
    <row r="82" spans="1:9" s="1" customFormat="1" ht="242.1" customHeight="1">
      <c r="A82" s="42" t="s">
        <v>114</v>
      </c>
      <c r="B82" s="663" t="s">
        <v>442</v>
      </c>
      <c r="C82" s="664"/>
      <c r="D82" s="663" t="s">
        <v>443</v>
      </c>
      <c r="E82" s="665"/>
      <c r="F82" s="506"/>
      <c r="G82" s="666"/>
      <c r="H82" s="413"/>
      <c r="I82" s="414"/>
    </row>
    <row r="83" spans="1:9" s="1" customFormat="1" ht="60" customHeight="1">
      <c r="A83" s="42" t="s">
        <v>118</v>
      </c>
      <c r="B83" s="400" t="s">
        <v>444</v>
      </c>
      <c r="C83" s="515"/>
      <c r="D83" s="400" t="s">
        <v>445</v>
      </c>
      <c r="E83" s="401"/>
      <c r="F83" s="413"/>
      <c r="G83" s="414"/>
      <c r="H83" s="413"/>
      <c r="I83" s="414"/>
    </row>
    <row r="84" spans="1:9" s="1" customFormat="1" ht="30" customHeight="1">
      <c r="A84" s="499" t="s">
        <v>18</v>
      </c>
      <c r="B84" s="89" t="s">
        <v>113</v>
      </c>
      <c r="C84" s="89" t="s">
        <v>60</v>
      </c>
      <c r="D84" s="89" t="s">
        <v>113</v>
      </c>
      <c r="E84" s="89" t="s">
        <v>60</v>
      </c>
      <c r="F84" s="89" t="s">
        <v>113</v>
      </c>
      <c r="G84" s="89" t="s">
        <v>60</v>
      </c>
      <c r="H84" s="89" t="s">
        <v>113</v>
      </c>
      <c r="I84" s="89" t="s">
        <v>60</v>
      </c>
    </row>
    <row r="85" spans="1:9" s="1" customFormat="1" ht="30" customHeight="1">
      <c r="A85" s="500"/>
      <c r="B85" s="284">
        <v>0.05</v>
      </c>
      <c r="C85" s="44">
        <v>0.05</v>
      </c>
      <c r="D85" s="284">
        <v>0.1</v>
      </c>
      <c r="E85" s="44">
        <v>0.1</v>
      </c>
      <c r="F85" s="44"/>
      <c r="G85" s="45"/>
      <c r="H85" s="48"/>
      <c r="I85" s="45"/>
    </row>
    <row r="86" spans="1:9" s="1" customFormat="1" ht="409.35" customHeight="1">
      <c r="A86" s="42" t="s">
        <v>114</v>
      </c>
      <c r="B86" s="534" t="s">
        <v>446</v>
      </c>
      <c r="C86" s="534"/>
      <c r="D86" s="534" t="s">
        <v>447</v>
      </c>
      <c r="E86" s="534"/>
      <c r="F86" s="409"/>
      <c r="G86" s="408"/>
      <c r="H86" s="508"/>
      <c r="I86" s="508"/>
    </row>
    <row r="87" spans="1:9" s="1" customFormat="1" ht="80.25" customHeight="1">
      <c r="A87" s="42" t="s">
        <v>118</v>
      </c>
      <c r="B87" s="400" t="s">
        <v>448</v>
      </c>
      <c r="C87" s="401"/>
      <c r="D87" s="400" t="s">
        <v>449</v>
      </c>
      <c r="E87" s="401"/>
      <c r="F87" s="409"/>
      <c r="G87" s="408"/>
      <c r="H87" s="409"/>
      <c r="I87" s="408"/>
    </row>
    <row r="88" spans="1:9" s="1" customFormat="1" ht="29.25" customHeight="1">
      <c r="A88" s="499" t="s">
        <v>19</v>
      </c>
      <c r="B88" s="89" t="s">
        <v>113</v>
      </c>
      <c r="C88" s="89" t="s">
        <v>60</v>
      </c>
      <c r="D88" s="89" t="s">
        <v>113</v>
      </c>
      <c r="E88" s="89" t="s">
        <v>60</v>
      </c>
      <c r="F88" s="89" t="s">
        <v>113</v>
      </c>
      <c r="G88" s="89" t="s">
        <v>60</v>
      </c>
      <c r="H88" s="89" t="s">
        <v>113</v>
      </c>
      <c r="I88" s="89" t="s">
        <v>60</v>
      </c>
    </row>
    <row r="89" spans="1:9" s="1" customFormat="1" ht="29.25" customHeight="1">
      <c r="A89" s="500"/>
      <c r="B89" s="284">
        <v>0.1</v>
      </c>
      <c r="C89" s="44">
        <v>0.1</v>
      </c>
      <c r="D89" s="284">
        <v>0.1</v>
      </c>
      <c r="E89" s="44">
        <v>0.1</v>
      </c>
      <c r="F89" s="44"/>
      <c r="G89" s="45"/>
      <c r="H89" s="48"/>
      <c r="I89" s="45"/>
    </row>
    <row r="90" spans="1:9" s="1" customFormat="1" ht="188.1" customHeight="1">
      <c r="A90" s="42" t="s">
        <v>114</v>
      </c>
      <c r="B90" s="530" t="s">
        <v>450</v>
      </c>
      <c r="C90" s="530"/>
      <c r="D90" s="530" t="s">
        <v>451</v>
      </c>
      <c r="E90" s="530"/>
      <c r="F90" s="661"/>
      <c r="G90" s="662"/>
      <c r="H90" s="399"/>
      <c r="I90" s="399"/>
    </row>
    <row r="91" spans="1:9" s="1" customFormat="1" ht="80.25" customHeight="1">
      <c r="A91" s="42" t="s">
        <v>118</v>
      </c>
      <c r="B91" s="407" t="s">
        <v>452</v>
      </c>
      <c r="C91" s="408"/>
      <c r="D91" s="407" t="s">
        <v>453</v>
      </c>
      <c r="E91" s="408"/>
      <c r="F91" s="409"/>
      <c r="G91" s="408"/>
      <c r="H91" s="409"/>
      <c r="I91" s="408"/>
    </row>
    <row r="92" spans="1:9" s="1" customFormat="1" ht="25.35" customHeight="1">
      <c r="A92" s="499" t="s">
        <v>20</v>
      </c>
      <c r="B92" s="89" t="s">
        <v>113</v>
      </c>
      <c r="C92" s="89" t="s">
        <v>60</v>
      </c>
      <c r="D92" s="89" t="s">
        <v>113</v>
      </c>
      <c r="E92" s="89" t="s">
        <v>60</v>
      </c>
      <c r="F92" s="89" t="s">
        <v>113</v>
      </c>
      <c r="G92" s="89" t="s">
        <v>60</v>
      </c>
      <c r="H92" s="89" t="s">
        <v>113</v>
      </c>
      <c r="I92" s="89" t="s">
        <v>60</v>
      </c>
    </row>
    <row r="93" spans="1:9" s="1" customFormat="1" ht="25.35" customHeight="1">
      <c r="A93" s="500"/>
      <c r="B93" s="284">
        <v>0.15</v>
      </c>
      <c r="C93" s="44">
        <v>0.15</v>
      </c>
      <c r="D93" s="284">
        <v>0.1</v>
      </c>
      <c r="E93" s="44">
        <v>0.1</v>
      </c>
      <c r="F93" s="44"/>
      <c r="G93" s="45"/>
      <c r="H93" s="48"/>
      <c r="I93" s="45"/>
    </row>
    <row r="94" spans="1:9" s="1" customFormat="1" ht="409.35" customHeight="1">
      <c r="A94" s="42" t="s">
        <v>114</v>
      </c>
      <c r="B94" s="405" t="s">
        <v>454</v>
      </c>
      <c r="C94" s="406"/>
      <c r="D94" s="405" t="s">
        <v>455</v>
      </c>
      <c r="E94" s="405"/>
      <c r="F94" s="661"/>
      <c r="G94" s="662"/>
      <c r="H94" s="399"/>
      <c r="I94" s="399"/>
    </row>
    <row r="95" spans="1:9" s="1" customFormat="1" ht="80.25" customHeight="1">
      <c r="A95" s="42" t="s">
        <v>118</v>
      </c>
      <c r="B95" s="407" t="s">
        <v>456</v>
      </c>
      <c r="C95" s="408"/>
      <c r="D95" s="407" t="s">
        <v>457</v>
      </c>
      <c r="E95" s="408"/>
      <c r="F95" s="409"/>
      <c r="G95" s="408"/>
      <c r="H95" s="409"/>
      <c r="I95" s="408"/>
    </row>
    <row r="96" spans="1:9" s="1" customFormat="1" ht="25.35" customHeight="1">
      <c r="A96" s="499" t="s">
        <v>21</v>
      </c>
      <c r="B96" s="89" t="s">
        <v>113</v>
      </c>
      <c r="C96" s="89" t="s">
        <v>60</v>
      </c>
      <c r="D96" s="89" t="s">
        <v>113</v>
      </c>
      <c r="E96" s="89" t="s">
        <v>60</v>
      </c>
      <c r="F96" s="89" t="s">
        <v>113</v>
      </c>
      <c r="G96" s="89" t="s">
        <v>60</v>
      </c>
      <c r="H96" s="89" t="s">
        <v>113</v>
      </c>
      <c r="I96" s="89" t="s">
        <v>60</v>
      </c>
    </row>
    <row r="97" spans="1:9" s="1" customFormat="1" ht="25.35" customHeight="1">
      <c r="A97" s="500"/>
      <c r="B97" s="284">
        <v>0.15</v>
      </c>
      <c r="C97" s="44">
        <v>0.15</v>
      </c>
      <c r="D97" s="284">
        <v>0.1</v>
      </c>
      <c r="E97" s="44">
        <v>0.1</v>
      </c>
      <c r="F97" s="44"/>
      <c r="G97" s="45"/>
      <c r="H97" s="48"/>
      <c r="I97" s="45"/>
    </row>
    <row r="98" spans="1:9" s="1" customFormat="1" ht="370.35" customHeight="1">
      <c r="A98" s="42" t="s">
        <v>114</v>
      </c>
      <c r="B98" s="405" t="s">
        <v>458</v>
      </c>
      <c r="C98" s="406"/>
      <c r="D98" s="405" t="s">
        <v>459</v>
      </c>
      <c r="E98" s="405"/>
      <c r="F98" s="399"/>
      <c r="G98" s="399"/>
      <c r="H98" s="399"/>
      <c r="I98" s="399"/>
    </row>
    <row r="99" spans="1:9" s="1" customFormat="1" ht="80.25" customHeight="1">
      <c r="A99" s="42" t="s">
        <v>118</v>
      </c>
      <c r="B99" s="407" t="s">
        <v>460</v>
      </c>
      <c r="C99" s="408"/>
      <c r="D99" s="407" t="s">
        <v>461</v>
      </c>
      <c r="E99" s="408"/>
      <c r="F99" s="409"/>
      <c r="G99" s="408"/>
      <c r="H99" s="409"/>
      <c r="I99" s="408"/>
    </row>
    <row r="100" spans="1:9" s="1" customFormat="1" ht="25.35" customHeight="1">
      <c r="A100" s="499" t="s">
        <v>24</v>
      </c>
      <c r="B100" s="89" t="s">
        <v>113</v>
      </c>
      <c r="C100" s="89" t="s">
        <v>60</v>
      </c>
      <c r="D100" s="89" t="s">
        <v>113</v>
      </c>
      <c r="E100" s="89" t="s">
        <v>60</v>
      </c>
      <c r="F100" s="89" t="s">
        <v>113</v>
      </c>
      <c r="G100" s="89" t="s">
        <v>60</v>
      </c>
      <c r="H100" s="89" t="s">
        <v>113</v>
      </c>
      <c r="I100" s="89" t="s">
        <v>60</v>
      </c>
    </row>
    <row r="101" spans="1:9" s="1" customFormat="1" ht="25.35" customHeight="1">
      <c r="A101" s="500"/>
      <c r="B101" s="284">
        <v>0.15</v>
      </c>
      <c r="C101" s="44">
        <v>0.15</v>
      </c>
      <c r="D101" s="284">
        <v>0.1</v>
      </c>
      <c r="E101" s="44">
        <v>0.1</v>
      </c>
      <c r="F101" s="44"/>
      <c r="G101" s="45"/>
      <c r="H101" s="48"/>
      <c r="I101" s="45"/>
    </row>
    <row r="102" spans="1:9" s="1" customFormat="1" ht="384" customHeight="1">
      <c r="A102" s="42" t="s">
        <v>114</v>
      </c>
      <c r="B102" s="530" t="s">
        <v>462</v>
      </c>
      <c r="C102" s="531"/>
      <c r="D102" s="530" t="s">
        <v>463</v>
      </c>
      <c r="E102" s="530"/>
      <c r="F102" s="399"/>
      <c r="G102" s="399"/>
      <c r="H102" s="399"/>
      <c r="I102" s="399"/>
    </row>
    <row r="103" spans="1:9" s="1" customFormat="1" ht="80.25" customHeight="1">
      <c r="A103" s="42" t="s">
        <v>118</v>
      </c>
      <c r="B103" s="409"/>
      <c r="C103" s="408"/>
      <c r="D103" s="409"/>
      <c r="E103" s="408"/>
      <c r="F103" s="409"/>
      <c r="G103" s="408"/>
      <c r="H103" s="409"/>
      <c r="I103" s="408"/>
    </row>
    <row r="104" spans="1:9" s="1" customFormat="1" ht="25.35" customHeight="1">
      <c r="A104" s="499" t="s">
        <v>25</v>
      </c>
      <c r="B104" s="89" t="s">
        <v>113</v>
      </c>
      <c r="C104" s="89" t="s">
        <v>60</v>
      </c>
      <c r="D104" s="89" t="s">
        <v>113</v>
      </c>
      <c r="E104" s="89" t="s">
        <v>60</v>
      </c>
      <c r="F104" s="89" t="s">
        <v>113</v>
      </c>
      <c r="G104" s="89" t="s">
        <v>60</v>
      </c>
      <c r="H104" s="89" t="s">
        <v>113</v>
      </c>
      <c r="I104" s="89" t="s">
        <v>60</v>
      </c>
    </row>
    <row r="105" spans="1:9" s="1" customFormat="1" ht="25.35" customHeight="1">
      <c r="A105" s="500"/>
      <c r="B105" s="284">
        <v>0.15</v>
      </c>
      <c r="C105" s="46">
        <v>0.15</v>
      </c>
      <c r="D105" s="284">
        <v>0.15</v>
      </c>
      <c r="E105" s="44">
        <v>0.22</v>
      </c>
      <c r="F105" s="44"/>
      <c r="G105" s="45"/>
      <c r="H105" s="48"/>
      <c r="I105" s="45"/>
    </row>
    <row r="106" spans="1:9" s="1" customFormat="1" ht="408.95" customHeight="1">
      <c r="A106" s="42" t="s">
        <v>114</v>
      </c>
      <c r="B106" s="530" t="s">
        <v>464</v>
      </c>
      <c r="C106" s="531"/>
      <c r="D106" s="530" t="s">
        <v>465</v>
      </c>
      <c r="E106" s="530"/>
      <c r="F106" s="399"/>
      <c r="G106" s="399"/>
      <c r="H106" s="399"/>
      <c r="I106" s="399"/>
    </row>
    <row r="107" spans="1:9" s="1" customFormat="1" ht="80.25" customHeight="1">
      <c r="A107" s="42" t="s">
        <v>118</v>
      </c>
      <c r="B107" s="407" t="s">
        <v>466</v>
      </c>
      <c r="C107" s="408"/>
      <c r="D107" s="407" t="s">
        <v>467</v>
      </c>
      <c r="E107" s="408"/>
      <c r="F107" s="409"/>
      <c r="G107" s="408"/>
      <c r="H107" s="409"/>
      <c r="I107" s="408"/>
    </row>
    <row r="108" spans="1:9" s="1" customFormat="1" ht="25.35" customHeight="1">
      <c r="A108" s="499" t="s">
        <v>26</v>
      </c>
      <c r="B108" s="89" t="s">
        <v>113</v>
      </c>
      <c r="C108" s="89" t="s">
        <v>60</v>
      </c>
      <c r="D108" s="89" t="s">
        <v>113</v>
      </c>
      <c r="E108" s="89" t="s">
        <v>60</v>
      </c>
      <c r="F108" s="89" t="s">
        <v>113</v>
      </c>
      <c r="G108" s="89" t="s">
        <v>60</v>
      </c>
      <c r="H108" s="89" t="s">
        <v>113</v>
      </c>
      <c r="I108" s="89" t="s">
        <v>60</v>
      </c>
    </row>
    <row r="109" spans="1:9" s="1" customFormat="1" ht="25.35" customHeight="1">
      <c r="A109" s="500"/>
      <c r="B109" s="284">
        <v>0.15</v>
      </c>
      <c r="C109" s="46">
        <v>0.1</v>
      </c>
      <c r="D109" s="284">
        <v>0.15</v>
      </c>
      <c r="E109" s="44">
        <v>0.1</v>
      </c>
      <c r="F109" s="44"/>
      <c r="G109" s="45"/>
      <c r="H109" s="48"/>
      <c r="I109" s="45"/>
    </row>
    <row r="110" spans="1:9" s="1" customFormat="1" ht="408.6" customHeight="1">
      <c r="A110" s="42" t="s">
        <v>114</v>
      </c>
      <c r="B110" s="532" t="s">
        <v>468</v>
      </c>
      <c r="C110" s="532"/>
      <c r="D110" s="530" t="s">
        <v>469</v>
      </c>
      <c r="E110" s="530"/>
      <c r="F110" s="399"/>
      <c r="G110" s="399"/>
      <c r="H110" s="399"/>
      <c r="I110" s="399"/>
    </row>
    <row r="111" spans="1:9" s="323" customFormat="1" ht="80.25" customHeight="1">
      <c r="A111" s="42" t="s">
        <v>118</v>
      </c>
      <c r="B111" s="400" t="s">
        <v>466</v>
      </c>
      <c r="C111" s="401"/>
      <c r="D111" s="400" t="s">
        <v>467</v>
      </c>
      <c r="E111" s="401"/>
      <c r="F111" s="402"/>
      <c r="G111" s="401"/>
      <c r="H111" s="402"/>
      <c r="I111" s="401"/>
    </row>
    <row r="112" spans="1:9" s="1" customFormat="1" ht="25.35" customHeight="1">
      <c r="A112" s="499" t="s">
        <v>27</v>
      </c>
      <c r="B112" s="89" t="s">
        <v>113</v>
      </c>
      <c r="C112" s="89" t="s">
        <v>60</v>
      </c>
      <c r="D112" s="89" t="s">
        <v>113</v>
      </c>
      <c r="E112" s="89" t="s">
        <v>60</v>
      </c>
      <c r="F112" s="89" t="s">
        <v>113</v>
      </c>
      <c r="G112" s="89" t="s">
        <v>60</v>
      </c>
      <c r="H112" s="89" t="s">
        <v>113</v>
      </c>
      <c r="I112" s="89" t="s">
        <v>60</v>
      </c>
    </row>
    <row r="113" spans="1:9" s="1" customFormat="1" ht="25.35" customHeight="1">
      <c r="A113" s="500"/>
      <c r="B113" s="285">
        <v>0.02</v>
      </c>
      <c r="C113" s="387">
        <v>7.0000000000000007E-2</v>
      </c>
      <c r="D113" s="285">
        <v>0.02</v>
      </c>
      <c r="E113" s="168"/>
      <c r="F113" s="44"/>
      <c r="G113" s="169"/>
      <c r="H113" s="168"/>
      <c r="I113" s="169"/>
    </row>
    <row r="114" spans="1:9" s="1" customFormat="1" ht="249.95" customHeight="1">
      <c r="A114" s="42" t="s">
        <v>114</v>
      </c>
      <c r="B114" s="532" t="s">
        <v>470</v>
      </c>
      <c r="C114" s="532"/>
      <c r="D114" s="660" t="s">
        <v>471</v>
      </c>
      <c r="E114" s="660"/>
      <c r="F114" s="410"/>
      <c r="G114" s="410"/>
      <c r="H114" s="410"/>
      <c r="I114" s="410"/>
    </row>
    <row r="115" spans="1:9" s="1" customFormat="1" ht="80.25" customHeight="1">
      <c r="A115" s="42" t="s">
        <v>118</v>
      </c>
      <c r="B115" s="400" t="s">
        <v>466</v>
      </c>
      <c r="C115" s="401"/>
      <c r="D115" s="400" t="s">
        <v>472</v>
      </c>
      <c r="E115" s="401"/>
      <c r="F115" s="409"/>
      <c r="G115" s="408"/>
      <c r="H115" s="409"/>
      <c r="I115" s="408"/>
    </row>
    <row r="116" spans="1:9" s="1" customFormat="1" ht="17.100000000000001">
      <c r="A116" s="43" t="s">
        <v>185</v>
      </c>
      <c r="B116" s="47">
        <f t="shared" ref="B116:I116" si="1">(B69+B73+B77+B81+B85+B89+B93+B97+B101+B105+B109+B113)</f>
        <v>1</v>
      </c>
      <c r="C116" s="47">
        <f t="shared" si="1"/>
        <v>1</v>
      </c>
      <c r="D116" s="47">
        <f t="shared" si="1"/>
        <v>1</v>
      </c>
      <c r="E116" s="47">
        <f t="shared" si="1"/>
        <v>0.99999999999999989</v>
      </c>
      <c r="F116" s="47">
        <f t="shared" si="1"/>
        <v>0</v>
      </c>
      <c r="G116" s="47">
        <f t="shared" si="1"/>
        <v>0</v>
      </c>
      <c r="H116" s="47">
        <f t="shared" si="1"/>
        <v>0</v>
      </c>
      <c r="I116" s="47">
        <f t="shared" si="1"/>
        <v>0</v>
      </c>
    </row>
    <row r="117" spans="1:9" s="1" customFormat="1" ht="14.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disablePrompts="1" count="1">
    <dataValidation type="list" allowBlank="1" showInputMessage="1" showErrorMessage="1" sqref="H35:I36" xr:uid="{FCED556A-6B0A-6543-8F7C-8318FDD138F6}">
      <formula1>#REF!</formula1>
    </dataValidation>
  </dataValidations>
  <hyperlinks>
    <hyperlink ref="D71" r:id="rId1" xr:uid="{36DF72DE-069A-E84D-8D56-3662C3A3241B}"/>
    <hyperlink ref="B75" r:id="rId2" xr:uid="{4FFB4AD6-32AE-4246-B156-AF13C771AE53}"/>
    <hyperlink ref="D75" r:id="rId3" xr:uid="{C8FB12B3-5228-744A-9EE1-CC25FE20B621}"/>
    <hyperlink ref="B79" r:id="rId4" xr:uid="{56DF89FC-84E6-3D4F-8EBF-7479313567BB}"/>
    <hyperlink ref="D79" r:id="rId5" xr:uid="{AFA781CE-F5C4-3545-9382-9AE577E45155}"/>
    <hyperlink ref="B83" r:id="rId6" xr:uid="{10857204-7A88-2A47-86DC-61447455DD68}"/>
    <hyperlink ref="D83" r:id="rId7" xr:uid="{EA1AA443-2FC5-EF4E-920A-4C41A0D4EC15}"/>
    <hyperlink ref="B87" r:id="rId8" xr:uid="{CC7A20F5-FB87-4296-8E22-F6C32197AC03}"/>
    <hyperlink ref="D87" r:id="rId9" xr:uid="{E7F8D22F-4757-4C31-9BA0-998A6F5F11D3}"/>
    <hyperlink ref="D91" r:id="rId10" xr:uid="{5F1FDA5D-18A4-A845-A8EC-2F1FA9B31D57}"/>
    <hyperlink ref="B91" r:id="rId11" xr:uid="{FBC32646-AAA2-8842-809A-0F97C5EF3343}"/>
    <hyperlink ref="B95" r:id="rId12" xr:uid="{4BE5F9A2-0762-504A-9363-AB22362D9323}"/>
    <hyperlink ref="D95" r:id="rId13" xr:uid="{AF8BA1CD-FBD2-9F46-BAA9-ADFB0A7D4411}"/>
    <hyperlink ref="B99" r:id="rId14" xr:uid="{95B15C98-3876-44A0-BDB9-7A1D27C49A0B}"/>
    <hyperlink ref="D99" r:id="rId15" xr:uid="{14D05870-1800-49FB-8D14-E618AD60DEA2}"/>
    <hyperlink ref="B107" r:id="rId16" xr:uid="{D4E7F724-D22A-764A-8E5C-42E782FB059F}"/>
    <hyperlink ref="D107" r:id="rId17" xr:uid="{301A859B-4EB6-AB4D-B726-F1A3C74F7DDA}"/>
    <hyperlink ref="B111" r:id="rId18" xr:uid="{D4FCDFFE-4EB3-4640-B92E-689A56177657}"/>
    <hyperlink ref="D111" r:id="rId19" xr:uid="{8DE55853-801D-6847-93AF-9F487EA65738}"/>
    <hyperlink ref="B115" r:id="rId20" xr:uid="{8C5D1B8D-E699-6D46-BB78-882437E6AD33}"/>
    <hyperlink ref="D115" r:id="rId21" xr:uid="{83AF66D3-FA6B-6541-BF1F-69934ED6A02D}"/>
  </hyperlinks>
  <pageMargins left="0.7" right="0.7" top="0.75" bottom="0.75" header="0.3" footer="0.3"/>
  <pageSetup paperSize="9" orientation="portrait" r:id="rId22"/>
  <drawing r:id="rId23"/>
  <legacyDrawing r:id="rId2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C49" zoomScale="88" zoomScaleNormal="70" workbookViewId="0">
      <selection activeCell="M56" sqref="B56:M56"/>
    </sheetView>
  </sheetViews>
  <sheetFormatPr defaultColWidth="10.7109375" defaultRowHeight="14.1"/>
  <cols>
    <col min="1" max="1" width="42.42578125" style="1" customWidth="1"/>
    <col min="2" max="2" width="35.7109375" style="1" customWidth="1"/>
    <col min="3" max="3" width="61" style="1" customWidth="1"/>
    <col min="4" max="4" width="120.42578125" style="1" customWidth="1"/>
    <col min="5" max="5" width="107.42578125" style="1" customWidth="1"/>
    <col min="6" max="6" width="87.42578125" style="1" customWidth="1"/>
    <col min="7" max="7" width="89" style="1" hidden="1" customWidth="1"/>
    <col min="8" max="8" width="35.7109375" style="1" customWidth="1"/>
    <col min="9" max="9" width="45.7109375" style="1" customWidth="1"/>
    <col min="10" max="10" width="35.7109375" style="1" customWidth="1"/>
    <col min="11" max="11" width="21.42578125" style="1" customWidth="1"/>
    <col min="12" max="12" width="20.42578125" style="1" customWidth="1"/>
    <col min="13" max="13" width="21.855468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140625" style="1" customWidth="1"/>
    <col min="37" max="16384" width="10.7109375" style="1"/>
  </cols>
  <sheetData>
    <row r="1" spans="1:25" ht="24" customHeight="1" thickBot="1">
      <c r="A1" s="688"/>
      <c r="B1" s="459" t="s">
        <v>0</v>
      </c>
      <c r="C1" s="460"/>
      <c r="D1" s="460"/>
      <c r="E1" s="460"/>
      <c r="F1" s="460"/>
      <c r="G1" s="460"/>
      <c r="H1" s="461"/>
      <c r="I1" s="50" t="s">
        <v>473</v>
      </c>
      <c r="J1" s="456" t="s">
        <v>1</v>
      </c>
      <c r="K1" s="457"/>
      <c r="L1" s="458"/>
      <c r="M1" s="84"/>
    </row>
    <row r="2" spans="1:25" ht="24" customHeight="1" thickBot="1">
      <c r="A2" s="689"/>
      <c r="B2" s="462" t="s">
        <v>2</v>
      </c>
      <c r="C2" s="463"/>
      <c r="D2" s="463"/>
      <c r="E2" s="463"/>
      <c r="F2" s="463"/>
      <c r="G2" s="463"/>
      <c r="H2" s="464"/>
      <c r="I2" s="50" t="s">
        <v>474</v>
      </c>
      <c r="J2" s="456" t="s">
        <v>3</v>
      </c>
      <c r="K2" s="457"/>
      <c r="L2" s="458"/>
      <c r="M2" s="84"/>
    </row>
    <row r="3" spans="1:25" ht="24" customHeight="1" thickBot="1">
      <c r="A3" s="689"/>
      <c r="B3" s="462" t="s">
        <v>4</v>
      </c>
      <c r="C3" s="463"/>
      <c r="D3" s="463"/>
      <c r="E3" s="463"/>
      <c r="F3" s="463"/>
      <c r="G3" s="463"/>
      <c r="H3" s="464"/>
      <c r="I3" s="50" t="s">
        <v>475</v>
      </c>
      <c r="J3" s="456" t="s">
        <v>5</v>
      </c>
      <c r="K3" s="457"/>
      <c r="L3" s="458"/>
      <c r="M3" s="84"/>
    </row>
    <row r="4" spans="1:25" ht="24" customHeight="1" thickBot="1">
      <c r="A4" s="690"/>
      <c r="B4" s="465" t="s">
        <v>476</v>
      </c>
      <c r="C4" s="466"/>
      <c r="D4" s="466"/>
      <c r="E4" s="466"/>
      <c r="F4" s="466"/>
      <c r="G4" s="466"/>
      <c r="H4" s="467"/>
      <c r="I4" s="50" t="s">
        <v>477</v>
      </c>
      <c r="J4" s="456" t="s">
        <v>478</v>
      </c>
      <c r="K4" s="457"/>
      <c r="L4" s="458"/>
      <c r="M4" s="84"/>
    </row>
    <row r="6" spans="1:25" ht="15" customHeight="1" thickBot="1">
      <c r="A6" s="6"/>
      <c r="B6" s="7"/>
      <c r="C6" s="7"/>
      <c r="D6" s="9"/>
      <c r="E6" s="8"/>
      <c r="F6" s="8"/>
      <c r="G6" s="208"/>
      <c r="H6" s="208"/>
      <c r="I6" s="10"/>
      <c r="J6" s="10"/>
      <c r="K6" s="7"/>
      <c r="L6" s="7"/>
      <c r="M6" s="7"/>
      <c r="N6" s="7"/>
      <c r="O6" s="7"/>
      <c r="P6" s="7"/>
      <c r="Q6" s="7"/>
      <c r="R6" s="7"/>
      <c r="S6" s="7"/>
      <c r="T6" s="11"/>
      <c r="U6" s="7"/>
      <c r="V6" s="7"/>
      <c r="X6" s="12"/>
      <c r="Y6" s="13"/>
    </row>
    <row r="7" spans="1:25" ht="15" customHeight="1">
      <c r="A7" s="694" t="s">
        <v>479</v>
      </c>
      <c r="B7" s="701" t="s">
        <v>9</v>
      </c>
      <c r="C7" s="702"/>
      <c r="D7" s="702"/>
      <c r="E7" s="702"/>
      <c r="F7" s="702"/>
      <c r="G7" s="702"/>
      <c r="H7" s="703"/>
      <c r="I7" s="694" t="s">
        <v>10</v>
      </c>
      <c r="J7" s="697"/>
      <c r="K7" s="7"/>
      <c r="L7" s="7"/>
      <c r="M7" s="7"/>
      <c r="N7" s="7"/>
      <c r="O7" s="7"/>
      <c r="P7" s="7"/>
      <c r="Q7" s="7"/>
      <c r="R7" s="7"/>
      <c r="S7" s="7"/>
      <c r="T7" s="7"/>
      <c r="U7" s="7"/>
      <c r="V7" s="7"/>
      <c r="W7" s="7"/>
      <c r="X7" s="7"/>
      <c r="Y7" s="7"/>
    </row>
    <row r="8" spans="1:25" ht="15" customHeight="1">
      <c r="A8" s="695"/>
      <c r="B8" s="704"/>
      <c r="C8" s="705"/>
      <c r="D8" s="705"/>
      <c r="E8" s="705"/>
      <c r="F8" s="705"/>
      <c r="G8" s="705"/>
      <c r="H8" s="706"/>
      <c r="I8" s="695"/>
      <c r="J8" s="698"/>
      <c r="K8" s="7"/>
      <c r="L8" s="7"/>
      <c r="M8" s="7"/>
      <c r="N8" s="7"/>
      <c r="O8" s="7"/>
      <c r="P8" s="7"/>
      <c r="Q8" s="7"/>
      <c r="R8" s="7"/>
      <c r="S8" s="7"/>
      <c r="T8" s="7"/>
      <c r="U8" s="7"/>
      <c r="V8" s="7"/>
      <c r="W8" s="7"/>
      <c r="X8" s="7"/>
      <c r="Y8" s="7"/>
    </row>
    <row r="9" spans="1:25" ht="15" customHeight="1">
      <c r="A9" s="695"/>
      <c r="B9" s="704"/>
      <c r="C9" s="705"/>
      <c r="D9" s="705"/>
      <c r="E9" s="705"/>
      <c r="F9" s="705"/>
      <c r="G9" s="705"/>
      <c r="H9" s="706"/>
      <c r="I9" s="695"/>
      <c r="J9" s="698"/>
      <c r="K9" s="7"/>
      <c r="L9" s="7"/>
      <c r="M9" s="7"/>
      <c r="N9" s="7"/>
      <c r="O9" s="7"/>
      <c r="P9" s="7"/>
      <c r="Q9" s="7"/>
      <c r="R9" s="7"/>
      <c r="S9" s="7"/>
      <c r="T9" s="7"/>
      <c r="U9" s="7"/>
      <c r="V9" s="7"/>
      <c r="W9" s="7"/>
      <c r="X9" s="7"/>
      <c r="Y9" s="7"/>
    </row>
    <row r="10" spans="1:25" ht="15" customHeight="1" thickBot="1">
      <c r="A10" s="696"/>
      <c r="B10" s="707"/>
      <c r="C10" s="708"/>
      <c r="D10" s="708"/>
      <c r="E10" s="708"/>
      <c r="F10" s="708"/>
      <c r="G10" s="708"/>
      <c r="H10" s="709"/>
      <c r="I10" s="696"/>
      <c r="J10" s="699"/>
      <c r="K10" s="7"/>
      <c r="L10" s="7"/>
      <c r="M10" s="7"/>
      <c r="N10" s="7"/>
      <c r="O10" s="7"/>
      <c r="P10" s="7"/>
      <c r="Q10" s="7"/>
      <c r="R10" s="7"/>
      <c r="S10" s="7"/>
      <c r="T10" s="7"/>
      <c r="U10" s="7"/>
      <c r="V10" s="7"/>
      <c r="W10" s="7"/>
      <c r="X10" s="7"/>
      <c r="Y10" s="7"/>
    </row>
    <row r="11" spans="1:25" ht="9" customHeight="1" thickBot="1">
      <c r="A11" s="14"/>
      <c r="B11" s="78"/>
      <c r="C11" s="7"/>
      <c r="D11" s="7"/>
      <c r="E11" s="7"/>
      <c r="F11" s="7"/>
      <c r="G11" s="7"/>
      <c r="H11" s="7"/>
      <c r="I11" s="7"/>
      <c r="J11" s="7"/>
      <c r="K11" s="7"/>
      <c r="L11" s="7"/>
      <c r="M11" s="7"/>
      <c r="N11" s="7"/>
      <c r="O11" s="7"/>
      <c r="P11" s="7"/>
      <c r="Q11" s="7"/>
      <c r="R11" s="7"/>
      <c r="S11" s="7"/>
      <c r="T11" s="7"/>
      <c r="U11" s="7"/>
      <c r="V11" s="7"/>
      <c r="W11" s="7"/>
      <c r="X11" s="7"/>
      <c r="Y11" s="7"/>
    </row>
    <row r="12" spans="1:25" s="79" customFormat="1" ht="21.75" customHeight="1" thickBot="1">
      <c r="A12" s="492" t="s">
        <v>11</v>
      </c>
      <c r="B12" s="157" t="s">
        <v>12</v>
      </c>
      <c r="C12" s="378">
        <v>45688</v>
      </c>
      <c r="D12" s="157" t="s">
        <v>13</v>
      </c>
      <c r="E12" s="378">
        <v>45716</v>
      </c>
      <c r="F12" s="157" t="s">
        <v>14</v>
      </c>
      <c r="G12" s="378">
        <v>45747</v>
      </c>
      <c r="H12" s="157" t="s">
        <v>15</v>
      </c>
      <c r="I12" s="382">
        <v>45777</v>
      </c>
    </row>
    <row r="13" spans="1:25" s="79" customFormat="1" ht="21.75" customHeight="1" thickBot="1">
      <c r="A13" s="492"/>
      <c r="B13" s="143" t="s">
        <v>18</v>
      </c>
      <c r="C13" s="379">
        <v>45808</v>
      </c>
      <c r="D13" s="141" t="s">
        <v>19</v>
      </c>
      <c r="E13" s="381">
        <v>45838</v>
      </c>
      <c r="F13" s="141" t="s">
        <v>20</v>
      </c>
      <c r="G13" s="381">
        <v>45869</v>
      </c>
      <c r="H13" s="141" t="s">
        <v>21</v>
      </c>
      <c r="I13" s="382">
        <v>45900</v>
      </c>
    </row>
    <row r="14" spans="1:25" s="79" customFormat="1" ht="21.75" customHeight="1" thickBot="1">
      <c r="A14" s="492"/>
      <c r="B14" s="141" t="s">
        <v>24</v>
      </c>
      <c r="C14" s="380">
        <v>45930</v>
      </c>
      <c r="D14" s="141" t="s">
        <v>25</v>
      </c>
      <c r="E14" s="381">
        <v>45961</v>
      </c>
      <c r="F14" s="141" t="s">
        <v>26</v>
      </c>
      <c r="G14" s="381">
        <v>45991</v>
      </c>
      <c r="H14" s="141" t="s">
        <v>27</v>
      </c>
      <c r="I14" s="350">
        <v>46022</v>
      </c>
    </row>
    <row r="15" spans="1:25" s="79" customFormat="1" ht="21.75" customHeight="1" thickBot="1">
      <c r="A15" s="1"/>
      <c r="B15" s="1"/>
      <c r="C15" s="1"/>
      <c r="D15" s="1"/>
      <c r="E15" s="1"/>
      <c r="F15" s="1"/>
      <c r="G15" s="1"/>
      <c r="H15" s="1"/>
      <c r="I15" s="1"/>
      <c r="J15" s="1"/>
      <c r="K15" s="1"/>
      <c r="L15" s="90"/>
      <c r="M15" s="91"/>
      <c r="N15" s="91"/>
      <c r="O15" s="91"/>
    </row>
    <row r="16" spans="1:25" s="79" customFormat="1" ht="21.75" customHeight="1" thickBot="1">
      <c r="A16" s="484" t="s">
        <v>16</v>
      </c>
      <c r="B16" s="484"/>
      <c r="C16" s="156" t="s">
        <v>17</v>
      </c>
      <c r="D16" s="501"/>
      <c r="E16" s="501"/>
      <c r="F16" s="501"/>
      <c r="G16" s="1"/>
      <c r="H16" s="1"/>
      <c r="I16" s="1"/>
      <c r="J16" s="1"/>
      <c r="K16" s="1"/>
      <c r="L16" s="90"/>
      <c r="M16" s="91"/>
      <c r="N16" s="91"/>
      <c r="O16" s="91"/>
    </row>
    <row r="17" spans="1:15" s="79" customFormat="1" ht="21.75" customHeight="1" thickBot="1">
      <c r="A17" s="484"/>
      <c r="B17" s="484"/>
      <c r="C17" s="156" t="s">
        <v>22</v>
      </c>
      <c r="D17" s="501"/>
      <c r="E17" s="501"/>
      <c r="F17" s="501"/>
      <c r="G17" s="1"/>
      <c r="H17" s="1"/>
      <c r="I17" s="1"/>
      <c r="J17" s="1"/>
      <c r="K17" s="1"/>
      <c r="L17" s="90"/>
      <c r="M17" s="91"/>
      <c r="N17" s="91"/>
      <c r="O17" s="91"/>
    </row>
    <row r="18" spans="1:15" s="79" customFormat="1" ht="21.75" customHeight="1" thickBot="1">
      <c r="A18" s="484"/>
      <c r="B18" s="484"/>
      <c r="C18" s="156" t="s">
        <v>28</v>
      </c>
      <c r="D18" s="501" t="s">
        <v>23</v>
      </c>
      <c r="E18" s="501"/>
      <c r="F18" s="501"/>
      <c r="G18" s="1"/>
      <c r="H18" s="1"/>
      <c r="I18" s="1"/>
      <c r="J18" s="1"/>
      <c r="K18" s="1"/>
      <c r="L18" s="90"/>
      <c r="M18" s="91"/>
      <c r="N18" s="91"/>
      <c r="O18" s="91"/>
    </row>
    <row r="19" spans="1:15" s="79" customFormat="1" ht="21.75" customHeight="1">
      <c r="A19" s="1"/>
      <c r="B19" s="1"/>
      <c r="C19" s="1"/>
      <c r="D19" s="1"/>
      <c r="E19" s="1"/>
      <c r="F19" s="1"/>
      <c r="G19" s="1"/>
      <c r="H19" s="1"/>
      <c r="I19" s="1"/>
      <c r="J19" s="1"/>
      <c r="K19" s="1"/>
      <c r="L19" s="90"/>
      <c r="M19" s="91"/>
      <c r="N19" s="91"/>
      <c r="O19" s="91"/>
    </row>
    <row r="20" spans="1:15" s="25" customFormat="1" ht="16.5" customHeight="1"/>
    <row r="21" spans="1:15" ht="5.25" customHeight="1" thickBot="1"/>
    <row r="22" spans="1:15" ht="48" customHeight="1" thickBot="1">
      <c r="A22" s="700" t="s">
        <v>480</v>
      </c>
      <c r="B22" s="700"/>
      <c r="C22" s="700"/>
      <c r="D22" s="700"/>
      <c r="E22" s="700"/>
      <c r="F22" s="700"/>
      <c r="G22" s="700"/>
      <c r="H22" s="700"/>
      <c r="I22" s="700"/>
      <c r="J22" s="700"/>
    </row>
    <row r="23" spans="1:15" ht="70.349999999999994" customHeight="1" thickBot="1">
      <c r="A23" s="147" t="s">
        <v>39</v>
      </c>
      <c r="B23" s="691" t="s">
        <v>286</v>
      </c>
      <c r="C23" s="692"/>
      <c r="D23" s="693"/>
      <c r="E23" s="148" t="s">
        <v>481</v>
      </c>
      <c r="F23" s="149" t="s">
        <v>482</v>
      </c>
      <c r="G23" s="148" t="s">
        <v>483</v>
      </c>
      <c r="H23" s="691" t="s">
        <v>484</v>
      </c>
      <c r="I23" s="692"/>
      <c r="J23" s="693"/>
    </row>
    <row r="24" spans="1:15" ht="50.25" customHeight="1" thickBot="1">
      <c r="A24" s="119" t="s">
        <v>485</v>
      </c>
      <c r="B24" s="691" t="s">
        <v>486</v>
      </c>
      <c r="C24" s="692"/>
      <c r="D24" s="692"/>
      <c r="E24" s="692"/>
      <c r="F24" s="692"/>
      <c r="G24" s="692"/>
      <c r="H24" s="692"/>
      <c r="I24" s="692"/>
      <c r="J24" s="693"/>
    </row>
    <row r="25" spans="1:15" ht="50.25" customHeight="1" thickBot="1">
      <c r="A25" s="680" t="s">
        <v>487</v>
      </c>
      <c r="B25" s="150">
        <v>2024</v>
      </c>
      <c r="C25" s="151">
        <v>2025</v>
      </c>
      <c r="D25" s="151">
        <v>2026</v>
      </c>
      <c r="E25" s="151">
        <v>2027</v>
      </c>
      <c r="F25" s="152" t="s">
        <v>488</v>
      </c>
      <c r="G25" s="153" t="s">
        <v>489</v>
      </c>
      <c r="H25" s="710" t="s">
        <v>490</v>
      </c>
      <c r="I25" s="711"/>
      <c r="J25" s="712"/>
    </row>
    <row r="26" spans="1:15" ht="50.25" customHeight="1" thickBot="1">
      <c r="A26" s="681"/>
      <c r="B26" s="289">
        <v>2.5000000000000001E-2</v>
      </c>
      <c r="C26" s="290">
        <v>7.4999999999999997E-2</v>
      </c>
      <c r="D26" s="290">
        <v>8.7499999999999994E-2</v>
      </c>
      <c r="E26" s="290">
        <v>6.25E-2</v>
      </c>
      <c r="F26" s="291">
        <f>SUM(B26:E26)</f>
        <v>0.25</v>
      </c>
      <c r="G26" s="292">
        <v>0.25</v>
      </c>
      <c r="H26" s="713"/>
      <c r="I26" s="714"/>
      <c r="J26" s="715"/>
    </row>
    <row r="27" spans="1:15" ht="52.5" customHeight="1" thickBot="1">
      <c r="A27" s="119"/>
      <c r="B27" s="716" t="s">
        <v>491</v>
      </c>
      <c r="C27" s="717"/>
      <c r="D27" s="717"/>
      <c r="E27" s="717"/>
      <c r="F27" s="717"/>
      <c r="G27" s="717"/>
      <c r="H27" s="717"/>
      <c r="I27" s="717"/>
      <c r="J27" s="718"/>
    </row>
    <row r="28" spans="1:15" s="28" customFormat="1" ht="56.25" customHeight="1" thickBot="1">
      <c r="A28" s="680" t="s">
        <v>58</v>
      </c>
      <c r="B28" s="119" t="s">
        <v>59</v>
      </c>
      <c r="C28" s="147" t="s">
        <v>60</v>
      </c>
      <c r="D28" s="421" t="s">
        <v>61</v>
      </c>
      <c r="E28" s="422"/>
      <c r="F28" s="421" t="s">
        <v>62</v>
      </c>
      <c r="G28" s="422"/>
      <c r="H28" s="120" t="s">
        <v>63</v>
      </c>
      <c r="I28" s="118" t="s">
        <v>64</v>
      </c>
      <c r="J28" s="118" t="s">
        <v>492</v>
      </c>
    </row>
    <row r="29" spans="1:15" ht="239.1" customHeight="1" thickBot="1">
      <c r="A29" s="681"/>
      <c r="B29" s="293">
        <v>6.2500000000000003E-3</v>
      </c>
      <c r="C29" s="87">
        <v>0.63</v>
      </c>
      <c r="D29" s="426" t="s">
        <v>493</v>
      </c>
      <c r="E29" s="548"/>
      <c r="F29" s="426" t="s">
        <v>493</v>
      </c>
      <c r="G29" s="548"/>
      <c r="H29" s="86" t="s">
        <v>407</v>
      </c>
      <c r="I29" s="154" t="s">
        <v>494</v>
      </c>
      <c r="J29" s="294" t="s">
        <v>495</v>
      </c>
    </row>
    <row r="30" spans="1:15" s="28" customFormat="1" ht="45" customHeight="1" thickBot="1">
      <c r="A30" s="680" t="s">
        <v>69</v>
      </c>
      <c r="B30" s="117" t="s">
        <v>59</v>
      </c>
      <c r="C30" s="120" t="s">
        <v>60</v>
      </c>
      <c r="D30" s="421" t="s">
        <v>61</v>
      </c>
      <c r="E30" s="422"/>
      <c r="F30" s="421" t="s">
        <v>62</v>
      </c>
      <c r="G30" s="422"/>
      <c r="H30" s="120" t="s">
        <v>63</v>
      </c>
      <c r="I30" s="118" t="s">
        <v>64</v>
      </c>
      <c r="J30" s="118" t="s">
        <v>492</v>
      </c>
    </row>
    <row r="31" spans="1:15" ht="409.35" customHeight="1" thickBot="1">
      <c r="A31" s="681"/>
      <c r="B31" s="293">
        <v>6.2500000000000003E-3</v>
      </c>
      <c r="C31" s="295">
        <v>0.63</v>
      </c>
      <c r="D31" s="426" t="s">
        <v>496</v>
      </c>
      <c r="E31" s="548"/>
      <c r="F31" s="426" t="s">
        <v>497</v>
      </c>
      <c r="G31" s="548"/>
      <c r="H31" s="86" t="s">
        <v>407</v>
      </c>
      <c r="I31" s="154" t="s">
        <v>498</v>
      </c>
      <c r="J31" s="154" t="s">
        <v>499</v>
      </c>
    </row>
    <row r="32" spans="1:15" s="28" customFormat="1" ht="54" customHeight="1" thickBot="1">
      <c r="A32" s="680" t="s">
        <v>74</v>
      </c>
      <c r="B32" s="117" t="s">
        <v>59</v>
      </c>
      <c r="C32" s="120" t="s">
        <v>60</v>
      </c>
      <c r="D32" s="421" t="s">
        <v>61</v>
      </c>
      <c r="E32" s="422"/>
      <c r="F32" s="421" t="s">
        <v>62</v>
      </c>
      <c r="G32" s="422"/>
      <c r="H32" s="120" t="s">
        <v>63</v>
      </c>
      <c r="I32" s="118" t="s">
        <v>64</v>
      </c>
      <c r="J32" s="118" t="s">
        <v>492</v>
      </c>
    </row>
    <row r="33" spans="1:10" ht="409.35" customHeight="1" thickBot="1">
      <c r="A33" s="681"/>
      <c r="B33" s="293">
        <v>6.2500000000000003E-3</v>
      </c>
      <c r="C33" s="296">
        <v>6.3E-3</v>
      </c>
      <c r="D33" s="426" t="s">
        <v>500</v>
      </c>
      <c r="E33" s="548"/>
      <c r="F33" s="426" t="s">
        <v>501</v>
      </c>
      <c r="G33" s="548"/>
      <c r="H33" s="86" t="s">
        <v>407</v>
      </c>
      <c r="I33" s="154" t="s">
        <v>494</v>
      </c>
      <c r="J33" s="294" t="s">
        <v>502</v>
      </c>
    </row>
    <row r="34" spans="1:10" s="28" customFormat="1" ht="47.25" customHeight="1" thickBot="1">
      <c r="A34" s="680" t="s">
        <v>78</v>
      </c>
      <c r="B34" s="117" t="s">
        <v>59</v>
      </c>
      <c r="C34" s="117" t="s">
        <v>60</v>
      </c>
      <c r="D34" s="421" t="s">
        <v>61</v>
      </c>
      <c r="E34" s="422"/>
      <c r="F34" s="421" t="s">
        <v>62</v>
      </c>
      <c r="G34" s="422"/>
      <c r="H34" s="120" t="s">
        <v>63</v>
      </c>
      <c r="I34" s="120" t="s">
        <v>64</v>
      </c>
      <c r="J34" s="118" t="s">
        <v>492</v>
      </c>
    </row>
    <row r="35" spans="1:10" ht="409.35" customHeight="1" thickBot="1">
      <c r="A35" s="681"/>
      <c r="B35" s="293">
        <v>6.2500000000000003E-3</v>
      </c>
      <c r="C35" s="87">
        <v>0.63</v>
      </c>
      <c r="D35" s="426" t="s">
        <v>503</v>
      </c>
      <c r="E35" s="548"/>
      <c r="F35" s="426" t="s">
        <v>504</v>
      </c>
      <c r="G35" s="548"/>
      <c r="H35" s="86" t="s">
        <v>407</v>
      </c>
      <c r="I35" s="154" t="s">
        <v>494</v>
      </c>
      <c r="J35" s="294" t="s">
        <v>505</v>
      </c>
    </row>
    <row r="36" spans="1:10" s="28" customFormat="1" ht="47.25" customHeight="1" thickBot="1">
      <c r="A36" s="680" t="s">
        <v>81</v>
      </c>
      <c r="B36" s="117" t="s">
        <v>59</v>
      </c>
      <c r="C36" s="120" t="s">
        <v>60</v>
      </c>
      <c r="D36" s="421" t="s">
        <v>61</v>
      </c>
      <c r="E36" s="422"/>
      <c r="F36" s="421" t="s">
        <v>62</v>
      </c>
      <c r="G36" s="422"/>
      <c r="H36" s="120" t="s">
        <v>63</v>
      </c>
      <c r="I36" s="118" t="s">
        <v>64</v>
      </c>
      <c r="J36" s="118" t="s">
        <v>492</v>
      </c>
    </row>
    <row r="37" spans="1:10" ht="409.35" customHeight="1" thickBot="1">
      <c r="A37" s="681"/>
      <c r="B37" s="293">
        <v>6.2500000000000003E-3</v>
      </c>
      <c r="C37" s="296">
        <v>6.3E-3</v>
      </c>
      <c r="D37" s="426" t="s">
        <v>506</v>
      </c>
      <c r="E37" s="427"/>
      <c r="F37" s="426" t="s">
        <v>507</v>
      </c>
      <c r="G37" s="427"/>
      <c r="H37" s="86" t="s">
        <v>407</v>
      </c>
      <c r="I37" s="154" t="s">
        <v>494</v>
      </c>
      <c r="J37" s="326" t="s">
        <v>508</v>
      </c>
    </row>
    <row r="38" spans="1:10" s="28" customFormat="1" ht="48.75" customHeight="1" thickBot="1">
      <c r="A38" s="680" t="s">
        <v>84</v>
      </c>
      <c r="B38" s="117" t="s">
        <v>59</v>
      </c>
      <c r="C38" s="120" t="s">
        <v>60</v>
      </c>
      <c r="D38" s="421" t="s">
        <v>61</v>
      </c>
      <c r="E38" s="422"/>
      <c r="F38" s="421" t="s">
        <v>62</v>
      </c>
      <c r="G38" s="422"/>
      <c r="H38" s="120" t="s">
        <v>63</v>
      </c>
      <c r="I38" s="118" t="s">
        <v>64</v>
      </c>
      <c r="J38" s="118" t="s">
        <v>492</v>
      </c>
    </row>
    <row r="39" spans="1:10" ht="409.35" customHeight="1" thickBot="1">
      <c r="A39" s="681"/>
      <c r="B39" s="293">
        <v>6.2500000000000003E-3</v>
      </c>
      <c r="C39" s="330">
        <v>6.3E-3</v>
      </c>
      <c r="D39" s="426" t="s">
        <v>509</v>
      </c>
      <c r="E39" s="427"/>
      <c r="F39" s="426" t="s">
        <v>510</v>
      </c>
      <c r="G39" s="427"/>
      <c r="H39" s="86" t="s">
        <v>407</v>
      </c>
      <c r="I39" s="154" t="s">
        <v>494</v>
      </c>
      <c r="J39" s="326" t="s">
        <v>508</v>
      </c>
    </row>
    <row r="40" spans="1:10" ht="46.5" customHeight="1" thickBot="1">
      <c r="A40" s="680" t="s">
        <v>87</v>
      </c>
      <c r="B40" s="119" t="s">
        <v>59</v>
      </c>
      <c r="C40" s="147" t="s">
        <v>60</v>
      </c>
      <c r="D40" s="421" t="s">
        <v>61</v>
      </c>
      <c r="E40" s="422"/>
      <c r="F40" s="421" t="s">
        <v>62</v>
      </c>
      <c r="G40" s="422"/>
      <c r="H40" s="120" t="s">
        <v>63</v>
      </c>
      <c r="I40" s="118" t="s">
        <v>64</v>
      </c>
      <c r="J40" s="118" t="s">
        <v>492</v>
      </c>
    </row>
    <row r="41" spans="1:10" ht="409.35" customHeight="1" thickBot="1">
      <c r="A41" s="681"/>
      <c r="B41" s="293">
        <v>6.2500000000000003E-3</v>
      </c>
      <c r="C41" s="330">
        <v>6.3E-3</v>
      </c>
      <c r="D41" s="542" t="s">
        <v>511</v>
      </c>
      <c r="E41" s="429"/>
      <c r="F41" s="542" t="s">
        <v>512</v>
      </c>
      <c r="G41" s="543"/>
      <c r="H41" s="86" t="s">
        <v>407</v>
      </c>
      <c r="I41" s="154" t="s">
        <v>494</v>
      </c>
      <c r="J41" s="326" t="s">
        <v>513</v>
      </c>
    </row>
    <row r="42" spans="1:10" ht="48.75" customHeight="1" thickBot="1">
      <c r="A42" s="680" t="s">
        <v>90</v>
      </c>
      <c r="B42" s="119" t="s">
        <v>59</v>
      </c>
      <c r="C42" s="147" t="s">
        <v>60</v>
      </c>
      <c r="D42" s="421" t="s">
        <v>61</v>
      </c>
      <c r="E42" s="422"/>
      <c r="F42" s="421" t="s">
        <v>62</v>
      </c>
      <c r="G42" s="422"/>
      <c r="H42" s="120" t="s">
        <v>63</v>
      </c>
      <c r="I42" s="118" t="s">
        <v>64</v>
      </c>
      <c r="J42" s="118" t="s">
        <v>492</v>
      </c>
    </row>
    <row r="43" spans="1:10" ht="408.6" customHeight="1" thickBot="1">
      <c r="A43" s="681"/>
      <c r="B43" s="293">
        <v>6.2500000000000003E-3</v>
      </c>
      <c r="C43" s="330">
        <v>6.3E-3</v>
      </c>
      <c r="D43" s="426" t="s">
        <v>514</v>
      </c>
      <c r="E43" s="429"/>
      <c r="F43" s="426" t="s">
        <v>515</v>
      </c>
      <c r="G43" s="427"/>
      <c r="H43" s="86" t="s">
        <v>407</v>
      </c>
      <c r="I43" s="154" t="s">
        <v>494</v>
      </c>
      <c r="J43" s="326" t="s">
        <v>516</v>
      </c>
    </row>
    <row r="44" spans="1:10" ht="42.75" customHeight="1" thickBot="1">
      <c r="A44" s="680" t="s">
        <v>93</v>
      </c>
      <c r="B44" s="119" t="s">
        <v>59</v>
      </c>
      <c r="C44" s="147" t="s">
        <v>60</v>
      </c>
      <c r="D44" s="421" t="s">
        <v>61</v>
      </c>
      <c r="E44" s="422"/>
      <c r="F44" s="421" t="s">
        <v>62</v>
      </c>
      <c r="G44" s="422"/>
      <c r="H44" s="120" t="s">
        <v>63</v>
      </c>
      <c r="I44" s="118" t="s">
        <v>64</v>
      </c>
      <c r="J44" s="118" t="s">
        <v>492</v>
      </c>
    </row>
    <row r="45" spans="1:10" ht="409.35" customHeight="1" thickBot="1">
      <c r="A45" s="681"/>
      <c r="B45" s="293">
        <v>6.2500000000000003E-3</v>
      </c>
      <c r="C45" s="330">
        <v>6.3E-3</v>
      </c>
      <c r="D45" s="686" t="s">
        <v>517</v>
      </c>
      <c r="E45" s="687"/>
      <c r="F45" s="686" t="s">
        <v>518</v>
      </c>
      <c r="G45" s="687"/>
      <c r="H45" s="86" t="s">
        <v>407</v>
      </c>
      <c r="I45" s="154" t="s">
        <v>494</v>
      </c>
      <c r="J45" s="356" t="s">
        <v>519</v>
      </c>
    </row>
    <row r="46" spans="1:10" ht="45" customHeight="1" thickBot="1">
      <c r="A46" s="680" t="s">
        <v>96</v>
      </c>
      <c r="B46" s="119" t="s">
        <v>59</v>
      </c>
      <c r="C46" s="147" t="s">
        <v>60</v>
      </c>
      <c r="D46" s="421" t="s">
        <v>61</v>
      </c>
      <c r="E46" s="422"/>
      <c r="F46" s="421" t="s">
        <v>62</v>
      </c>
      <c r="G46" s="422"/>
      <c r="H46" s="120" t="s">
        <v>63</v>
      </c>
      <c r="I46" s="118" t="s">
        <v>64</v>
      </c>
      <c r="J46" s="118" t="s">
        <v>492</v>
      </c>
    </row>
    <row r="47" spans="1:10" ht="408" customHeight="1" thickBot="1">
      <c r="A47" s="681"/>
      <c r="B47" s="293">
        <v>6.2500000000000003E-3</v>
      </c>
      <c r="C47" s="330">
        <v>6.3E-3</v>
      </c>
      <c r="D47" s="682" t="s">
        <v>520</v>
      </c>
      <c r="E47" s="683"/>
      <c r="F47" s="684" t="s">
        <v>521</v>
      </c>
      <c r="G47" s="685"/>
      <c r="H47" s="86" t="s">
        <v>407</v>
      </c>
      <c r="I47" s="154" t="s">
        <v>494</v>
      </c>
      <c r="J47" s="356" t="s">
        <v>519</v>
      </c>
    </row>
    <row r="48" spans="1:10" ht="46.5" customHeight="1" thickBot="1">
      <c r="A48" s="680" t="s">
        <v>99</v>
      </c>
      <c r="B48" s="119" t="s">
        <v>59</v>
      </c>
      <c r="C48" s="147" t="s">
        <v>60</v>
      </c>
      <c r="D48" s="421" t="s">
        <v>61</v>
      </c>
      <c r="E48" s="422"/>
      <c r="F48" s="421" t="s">
        <v>62</v>
      </c>
      <c r="G48" s="422"/>
      <c r="H48" s="120" t="s">
        <v>63</v>
      </c>
      <c r="I48" s="118" t="s">
        <v>64</v>
      </c>
      <c r="J48" s="118" t="s">
        <v>492</v>
      </c>
    </row>
    <row r="49" spans="1:13" ht="409.5" customHeight="1" thickBot="1">
      <c r="A49" s="681"/>
      <c r="B49" s="293">
        <v>6.2500000000000003E-3</v>
      </c>
      <c r="C49" s="88">
        <v>0.63</v>
      </c>
      <c r="D49" s="426" t="s">
        <v>522</v>
      </c>
      <c r="E49" s="427"/>
      <c r="F49" s="428" t="s">
        <v>523</v>
      </c>
      <c r="G49" s="429"/>
      <c r="H49" s="86" t="s">
        <v>407</v>
      </c>
      <c r="I49" s="154" t="s">
        <v>494</v>
      </c>
      <c r="J49" s="356" t="s">
        <v>519</v>
      </c>
    </row>
    <row r="50" spans="1:13" ht="84" customHeight="1" thickBot="1">
      <c r="A50" s="680" t="s">
        <v>102</v>
      </c>
      <c r="B50" s="119" t="s">
        <v>59</v>
      </c>
      <c r="C50" s="147" t="s">
        <v>60</v>
      </c>
      <c r="D50" s="421" t="s">
        <v>61</v>
      </c>
      <c r="E50" s="422"/>
      <c r="F50" s="421" t="s">
        <v>62</v>
      </c>
      <c r="G50" s="422"/>
      <c r="H50" s="120" t="s">
        <v>63</v>
      </c>
      <c r="I50" s="118" t="s">
        <v>64</v>
      </c>
      <c r="J50" s="118" t="s">
        <v>492</v>
      </c>
    </row>
    <row r="51" spans="1:13" ht="408.95" customHeight="1" thickBot="1">
      <c r="A51" s="681"/>
      <c r="B51" s="293">
        <v>6.2500000000000003E-3</v>
      </c>
      <c r="C51" s="293">
        <v>6.2500000000000003E-3</v>
      </c>
      <c r="D51" s="426" t="s">
        <v>524</v>
      </c>
      <c r="E51" s="427"/>
      <c r="F51" s="426" t="s">
        <v>525</v>
      </c>
      <c r="G51" s="427"/>
      <c r="H51" s="86" t="s">
        <v>407</v>
      </c>
      <c r="I51" s="154" t="s">
        <v>494</v>
      </c>
      <c r="J51" s="356" t="s">
        <v>519</v>
      </c>
    </row>
    <row r="52" spans="1:13">
      <c r="B52" s="1">
        <f>B29+B31+B33+B35+B37+B39+B41+B43+B45+B47+B49+B51</f>
        <v>7.4999999999999997E-2</v>
      </c>
    </row>
    <row r="53" spans="1:13" ht="18">
      <c r="A53" s="49" t="s">
        <v>526</v>
      </c>
    </row>
    <row r="54" spans="1:13" ht="18" customHeight="1">
      <c r="A54" s="34"/>
    </row>
    <row r="55" spans="1:13" ht="24">
      <c r="A55" s="679" t="s">
        <v>527</v>
      </c>
      <c r="B55" s="35" t="s">
        <v>12</v>
      </c>
      <c r="C55" s="35" t="s">
        <v>13</v>
      </c>
      <c r="D55" s="35" t="s">
        <v>14</v>
      </c>
      <c r="E55" s="35" t="s">
        <v>15</v>
      </c>
      <c r="F55" s="35" t="s">
        <v>18</v>
      </c>
      <c r="G55" s="35" t="s">
        <v>19</v>
      </c>
      <c r="H55" s="35" t="s">
        <v>20</v>
      </c>
      <c r="I55" s="35" t="s">
        <v>21</v>
      </c>
      <c r="J55" s="35" t="s">
        <v>24</v>
      </c>
      <c r="K55" s="35" t="s">
        <v>25</v>
      </c>
      <c r="L55" s="35" t="s">
        <v>26</v>
      </c>
      <c r="M55" s="35" t="s">
        <v>27</v>
      </c>
    </row>
    <row r="56" spans="1:13" ht="24.75" customHeight="1">
      <c r="A56" s="679"/>
      <c r="B56" s="36">
        <v>0.63</v>
      </c>
      <c r="C56" s="36">
        <v>0.63</v>
      </c>
      <c r="D56" s="36">
        <v>0.63</v>
      </c>
      <c r="E56" s="36">
        <v>0.63</v>
      </c>
      <c r="F56" s="36">
        <v>0.63</v>
      </c>
      <c r="G56" s="36">
        <v>0.63</v>
      </c>
      <c r="H56" s="36">
        <v>0.63</v>
      </c>
      <c r="I56" s="36">
        <v>0.63</v>
      </c>
      <c r="J56" s="36">
        <v>0.63</v>
      </c>
      <c r="K56" s="36">
        <v>0.63</v>
      </c>
      <c r="L56" s="36">
        <v>0.63</v>
      </c>
      <c r="M56" s="36">
        <v>0.63</v>
      </c>
    </row>
    <row r="57" spans="1:13" s="27" customFormat="1" ht="13.35" customHeight="1">
      <c r="A57" s="1"/>
      <c r="B57" s="1"/>
      <c r="C57" s="1"/>
      <c r="D57" s="1"/>
      <c r="E57" s="1"/>
      <c r="F57" s="1"/>
      <c r="G57" s="1"/>
      <c r="H57" s="1"/>
      <c r="I57" s="1"/>
    </row>
    <row r="58" spans="1:13" ht="15" thickBot="1"/>
    <row r="59" spans="1:13" ht="61.35" customHeight="1" thickBot="1">
      <c r="A59" s="199" t="s">
        <v>528</v>
      </c>
      <c r="B59" s="182" t="s">
        <v>529</v>
      </c>
      <c r="C59" s="160"/>
      <c r="D59" s="200" t="s">
        <v>530</v>
      </c>
      <c r="E59" s="182" t="s">
        <v>529</v>
      </c>
      <c r="F59" s="160"/>
      <c r="G59" s="200" t="s">
        <v>531</v>
      </c>
      <c r="H59" s="182" t="s">
        <v>532</v>
      </c>
      <c r="I59" s="198"/>
      <c r="J59" s="155"/>
    </row>
    <row r="60" spans="1:13" ht="24" customHeight="1" thickBot="1">
      <c r="A60" s="201"/>
      <c r="B60" s="182" t="s">
        <v>533</v>
      </c>
      <c r="C60" s="331" t="s">
        <v>534</v>
      </c>
      <c r="D60" s="202"/>
      <c r="E60" s="182" t="s">
        <v>533</v>
      </c>
      <c r="F60" s="383" t="s">
        <v>535</v>
      </c>
      <c r="G60" s="202"/>
      <c r="H60" s="182" t="s">
        <v>536</v>
      </c>
      <c r="I60" s="384" t="s">
        <v>537</v>
      </c>
      <c r="J60" s="155"/>
    </row>
    <row r="61" spans="1:13" ht="27" customHeight="1" thickBot="1">
      <c r="A61" s="201"/>
      <c r="B61" s="182" t="s">
        <v>538</v>
      </c>
      <c r="C61" s="331" t="s">
        <v>539</v>
      </c>
      <c r="D61" s="202"/>
      <c r="E61" s="182" t="s">
        <v>538</v>
      </c>
      <c r="F61" s="383" t="s">
        <v>540</v>
      </c>
      <c r="G61" s="202"/>
      <c r="H61" s="182" t="s">
        <v>541</v>
      </c>
      <c r="I61" s="384" t="s">
        <v>542</v>
      </c>
      <c r="J61" s="155"/>
    </row>
    <row r="62" spans="1:13" ht="70.349999999999994" customHeight="1" thickBot="1">
      <c r="A62" s="201"/>
      <c r="B62" s="182" t="s">
        <v>529</v>
      </c>
      <c r="C62" s="160"/>
      <c r="D62" s="202"/>
      <c r="E62" s="182" t="s">
        <v>529</v>
      </c>
      <c r="F62" s="383"/>
      <c r="G62" s="202"/>
      <c r="H62" s="182" t="s">
        <v>532</v>
      </c>
      <c r="I62" s="385"/>
      <c r="J62" s="155"/>
    </row>
    <row r="63" spans="1:13" ht="32.1" customHeight="1" thickBot="1">
      <c r="A63" s="201"/>
      <c r="B63" s="182" t="s">
        <v>533</v>
      </c>
      <c r="C63" s="160"/>
      <c r="D63" s="202"/>
      <c r="E63" s="182" t="s">
        <v>533</v>
      </c>
      <c r="F63" s="383" t="s">
        <v>543</v>
      </c>
      <c r="G63" s="202"/>
      <c r="H63" s="182" t="s">
        <v>536</v>
      </c>
      <c r="I63" s="385"/>
      <c r="J63" s="155"/>
    </row>
    <row r="64" spans="1:13" ht="34.5" customHeight="1" thickBot="1">
      <c r="A64" s="203"/>
      <c r="B64" s="182" t="s">
        <v>538</v>
      </c>
      <c r="C64" s="160"/>
      <c r="D64" s="204"/>
      <c r="E64" s="182" t="s">
        <v>538</v>
      </c>
      <c r="F64" s="383" t="s">
        <v>544</v>
      </c>
      <c r="G64" s="204"/>
      <c r="H64" s="182" t="s">
        <v>541</v>
      </c>
      <c r="I64" s="385"/>
      <c r="J64" s="155"/>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A52E3955-10F7-4770-8A91-5F4747E11A48}">
      <formula1>#REF!</formula1>
    </dataValidation>
  </dataValidations>
  <hyperlinks>
    <hyperlink ref="J29" r:id="rId1" xr:uid="{F40FA46A-CAFB-C442-ADB4-7C7905143BAB}"/>
    <hyperlink ref="J33" r:id="rId2" xr:uid="{604EC199-4B85-BA42-AEF7-5B18504194FF}"/>
    <hyperlink ref="J35" r:id="rId3" xr:uid="{6887C5F7-6DF5-3446-9C6B-4C46663D635E}"/>
    <hyperlink ref="J37" r:id="rId4" xr:uid="{BF64717F-723E-472F-A475-4F952B5D9FC0}"/>
    <hyperlink ref="J39" r:id="rId5" xr:uid="{91CC26C9-FDBA-0B4D-B388-7E7846042D3C}"/>
    <hyperlink ref="J41" r:id="rId6" xr:uid="{90DCF29D-EFA2-324F-BAA6-34130D70923C}"/>
    <hyperlink ref="J43" r:id="rId7" xr:uid="{8FD23F26-374A-4A0F-8483-25F7B8816438}"/>
    <hyperlink ref="J45" r:id="rId8" xr:uid="{E4EADBBC-6CEB-AB47-B4CE-C1ABDFBF9AD9}"/>
    <hyperlink ref="J47" r:id="rId9" xr:uid="{B41B5206-69A6-F142-BAA7-A7FD67AFD53F}"/>
    <hyperlink ref="J49" r:id="rId10" xr:uid="{5DCC3C0C-B059-1643-B58A-CB04DFB493AA}"/>
    <hyperlink ref="J51" r:id="rId11" xr:uid="{0A14966B-6185-9E4A-87B9-E4F0A286417B}"/>
  </hyperlinks>
  <pageMargins left="0.25" right="0.25" top="0.75" bottom="0.75" header="0.3" footer="0.3"/>
  <pageSetup scale="21" orientation="landscape" r:id="rId12"/>
  <drawing r:id="rId13"/>
  <legacyDrawing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1FBD-E004-2842-98E3-073A594B4762}">
  <dimension ref="A1:M65"/>
  <sheetViews>
    <sheetView topLeftCell="A49" zoomScale="150" zoomScaleNormal="60" workbookViewId="0">
      <selection activeCell="J51" sqref="J51"/>
    </sheetView>
  </sheetViews>
  <sheetFormatPr defaultColWidth="11.42578125" defaultRowHeight="15"/>
  <cols>
    <col min="1" max="1" width="34" customWidth="1"/>
    <col min="2" max="2" width="16.7109375" customWidth="1"/>
    <col min="3" max="3" width="40" customWidth="1"/>
    <col min="4" max="4" width="214.42578125" customWidth="1"/>
    <col min="5" max="5" width="32.7109375" customWidth="1"/>
    <col min="6" max="6" width="61.140625" customWidth="1"/>
    <col min="7" max="7" width="42.7109375" customWidth="1"/>
    <col min="8" max="8" width="22.7109375" bestFit="1" customWidth="1"/>
    <col min="9" max="9" width="108.140625" customWidth="1"/>
    <col min="10" max="10" width="69.7109375" customWidth="1"/>
    <col min="11" max="11" width="25" customWidth="1"/>
    <col min="12" max="12" width="21" customWidth="1"/>
    <col min="13" max="13" width="21.7109375" customWidth="1"/>
  </cols>
  <sheetData>
    <row r="1" spans="1:13" ht="17.100000000000001" customHeight="1" thickBot="1">
      <c r="A1" s="723" t="e" vm="1">
        <v>#VALUE!</v>
      </c>
      <c r="B1" s="459" t="s">
        <v>0</v>
      </c>
      <c r="C1" s="460"/>
      <c r="D1" s="460"/>
      <c r="E1" s="460"/>
      <c r="F1" s="460"/>
      <c r="G1" s="460"/>
      <c r="H1" s="461"/>
      <c r="I1" s="50" t="s">
        <v>473</v>
      </c>
      <c r="J1" s="456" t="s">
        <v>1</v>
      </c>
      <c r="K1" s="457"/>
      <c r="L1" s="458"/>
      <c r="M1" s="84"/>
    </row>
    <row r="2" spans="1:13" ht="17.100000000000001" thickBot="1">
      <c r="A2" s="724"/>
      <c r="B2" s="462" t="s">
        <v>2</v>
      </c>
      <c r="C2" s="463"/>
      <c r="D2" s="463"/>
      <c r="E2" s="463"/>
      <c r="F2" s="463"/>
      <c r="G2" s="463"/>
      <c r="H2" s="464"/>
      <c r="I2" s="50" t="s">
        <v>474</v>
      </c>
      <c r="J2" s="456" t="s">
        <v>3</v>
      </c>
      <c r="K2" s="457"/>
      <c r="L2" s="458"/>
      <c r="M2" s="84"/>
    </row>
    <row r="3" spans="1:13" ht="17.100000000000001" thickBot="1">
      <c r="A3" s="724"/>
      <c r="B3" s="462" t="s">
        <v>4</v>
      </c>
      <c r="C3" s="463"/>
      <c r="D3" s="463"/>
      <c r="E3" s="463"/>
      <c r="F3" s="463"/>
      <c r="G3" s="463"/>
      <c r="H3" s="464"/>
      <c r="I3" s="50" t="s">
        <v>475</v>
      </c>
      <c r="J3" s="456" t="s">
        <v>5</v>
      </c>
      <c r="K3" s="457"/>
      <c r="L3" s="458"/>
      <c r="M3" s="84"/>
    </row>
    <row r="4" spans="1:13" ht="17.100000000000001" thickBot="1">
      <c r="A4" s="725"/>
      <c r="B4" s="465" t="s">
        <v>476</v>
      </c>
      <c r="C4" s="466"/>
      <c r="D4" s="466"/>
      <c r="E4" s="466"/>
      <c r="F4" s="466"/>
      <c r="G4" s="466"/>
      <c r="H4" s="467"/>
      <c r="I4" s="50" t="s">
        <v>477</v>
      </c>
      <c r="J4" s="456" t="s">
        <v>478</v>
      </c>
      <c r="K4" s="457"/>
      <c r="L4" s="458"/>
      <c r="M4" s="84"/>
    </row>
    <row r="5" spans="1:13">
      <c r="A5" s="1"/>
      <c r="B5" s="1"/>
      <c r="C5" s="1"/>
      <c r="D5" s="1"/>
      <c r="E5" s="1"/>
      <c r="F5" s="1"/>
      <c r="G5" s="1"/>
      <c r="H5" s="1"/>
      <c r="I5" s="1"/>
      <c r="J5" s="1"/>
      <c r="K5" s="1"/>
      <c r="L5" s="1"/>
      <c r="M5" s="1"/>
    </row>
    <row r="6" spans="1:13" ht="15.95" thickBot="1">
      <c r="A6" s="6"/>
      <c r="B6" s="7"/>
      <c r="C6" s="7"/>
      <c r="D6" s="9"/>
      <c r="E6" s="8"/>
      <c r="F6" s="8"/>
      <c r="G6" s="208"/>
      <c r="H6" s="208"/>
      <c r="I6" s="10"/>
      <c r="J6" s="10"/>
      <c r="K6" s="7"/>
      <c r="L6" s="7"/>
      <c r="M6" s="7"/>
    </row>
    <row r="7" spans="1:13">
      <c r="A7" s="694" t="s">
        <v>479</v>
      </c>
      <c r="B7" s="701" t="s">
        <v>9</v>
      </c>
      <c r="C7" s="702"/>
      <c r="D7" s="702"/>
      <c r="E7" s="702"/>
      <c r="F7" s="702"/>
      <c r="G7" s="702"/>
      <c r="H7" s="703"/>
      <c r="I7" s="694" t="s">
        <v>10</v>
      </c>
      <c r="J7" s="697"/>
      <c r="K7" s="7"/>
      <c r="L7" s="7"/>
      <c r="M7" s="7"/>
    </row>
    <row r="8" spans="1:13">
      <c r="A8" s="695"/>
      <c r="B8" s="704"/>
      <c r="C8" s="705"/>
      <c r="D8" s="705"/>
      <c r="E8" s="705"/>
      <c r="F8" s="705"/>
      <c r="G8" s="705"/>
      <c r="H8" s="706"/>
      <c r="I8" s="695"/>
      <c r="J8" s="698"/>
      <c r="K8" s="7"/>
      <c r="L8" s="7"/>
      <c r="M8" s="7"/>
    </row>
    <row r="9" spans="1:13">
      <c r="A9" s="695"/>
      <c r="B9" s="704"/>
      <c r="C9" s="705"/>
      <c r="D9" s="705"/>
      <c r="E9" s="705"/>
      <c r="F9" s="705"/>
      <c r="G9" s="705"/>
      <c r="H9" s="706"/>
      <c r="I9" s="695"/>
      <c r="J9" s="698"/>
      <c r="K9" s="7"/>
      <c r="L9" s="7"/>
      <c r="M9" s="7"/>
    </row>
    <row r="10" spans="1:13" ht="15.95" thickBot="1">
      <c r="A10" s="696"/>
      <c r="B10" s="707"/>
      <c r="C10" s="708"/>
      <c r="D10" s="708"/>
      <c r="E10" s="708"/>
      <c r="F10" s="708"/>
      <c r="G10" s="708"/>
      <c r="H10" s="709"/>
      <c r="I10" s="696"/>
      <c r="J10" s="699"/>
      <c r="K10" s="7"/>
      <c r="L10" s="7"/>
      <c r="M10" s="7"/>
    </row>
    <row r="11" spans="1:13" ht="15.95" thickBot="1">
      <c r="A11" s="14"/>
      <c r="B11" s="78"/>
      <c r="C11" s="7"/>
      <c r="D11" s="7"/>
      <c r="E11" s="7"/>
      <c r="F11" s="7"/>
      <c r="G11" s="7"/>
      <c r="H11" s="7"/>
      <c r="I11" s="7"/>
      <c r="J11" s="7"/>
      <c r="K11" s="7"/>
      <c r="L11" s="7"/>
      <c r="M11" s="7"/>
    </row>
    <row r="12" spans="1:13" ht="20.100000000000001" thickBot="1">
      <c r="A12" s="492" t="s">
        <v>11</v>
      </c>
      <c r="B12" s="157" t="s">
        <v>12</v>
      </c>
      <c r="C12" s="215">
        <v>45688</v>
      </c>
      <c r="D12" s="157" t="s">
        <v>13</v>
      </c>
      <c r="E12" s="215">
        <v>45716</v>
      </c>
      <c r="F12" s="157" t="s">
        <v>14</v>
      </c>
      <c r="G12" s="215">
        <v>45747</v>
      </c>
      <c r="H12" s="157" t="s">
        <v>15</v>
      </c>
      <c r="I12" s="217">
        <v>45777</v>
      </c>
      <c r="J12" s="79"/>
      <c r="K12" s="79"/>
      <c r="L12" s="79"/>
      <c r="M12" s="79"/>
    </row>
    <row r="13" spans="1:13" ht="18.95" thickBot="1">
      <c r="A13" s="492"/>
      <c r="B13" s="143" t="s">
        <v>18</v>
      </c>
      <c r="C13" s="322">
        <v>45808</v>
      </c>
      <c r="D13" s="141" t="s">
        <v>19</v>
      </c>
      <c r="E13" s="333">
        <v>45838</v>
      </c>
      <c r="F13" s="141" t="s">
        <v>20</v>
      </c>
      <c r="G13" s="333">
        <v>45869</v>
      </c>
      <c r="H13" s="141" t="s">
        <v>21</v>
      </c>
      <c r="I13" s="350">
        <v>45900</v>
      </c>
      <c r="J13" s="79"/>
      <c r="K13" s="79"/>
      <c r="L13" s="79"/>
      <c r="M13" s="79"/>
    </row>
    <row r="14" spans="1:13" ht="27" customHeight="1" thickBot="1">
      <c r="A14" s="492"/>
      <c r="B14" s="141" t="s">
        <v>24</v>
      </c>
      <c r="C14" s="354">
        <v>45930</v>
      </c>
      <c r="D14" s="141" t="s">
        <v>25</v>
      </c>
      <c r="E14" s="333">
        <v>45961</v>
      </c>
      <c r="F14" s="141" t="s">
        <v>26</v>
      </c>
      <c r="G14" s="335">
        <v>45991</v>
      </c>
      <c r="H14" s="141" t="s">
        <v>27</v>
      </c>
      <c r="I14" s="390">
        <v>46022</v>
      </c>
      <c r="J14" s="79"/>
      <c r="K14" s="79"/>
      <c r="L14" s="79"/>
      <c r="M14" s="79"/>
    </row>
    <row r="15" spans="1:13" ht="15.95" thickBot="1">
      <c r="A15" s="1"/>
      <c r="B15" s="1"/>
      <c r="C15" s="1"/>
      <c r="D15" s="1"/>
      <c r="E15" s="1"/>
      <c r="F15" s="1"/>
      <c r="G15" s="1"/>
      <c r="H15" s="1"/>
      <c r="I15" s="1"/>
      <c r="J15" s="1"/>
      <c r="K15" s="1"/>
      <c r="L15" s="90"/>
      <c r="M15" s="91"/>
    </row>
    <row r="16" spans="1:13" ht="15.95" thickBot="1">
      <c r="A16" s="484" t="s">
        <v>16</v>
      </c>
      <c r="B16" s="484"/>
      <c r="C16" s="156" t="s">
        <v>17</v>
      </c>
      <c r="D16" s="501"/>
      <c r="E16" s="501"/>
      <c r="F16" s="501"/>
      <c r="G16" s="1"/>
      <c r="H16" s="1"/>
      <c r="I16" s="1"/>
      <c r="J16" s="1"/>
      <c r="K16" s="1"/>
      <c r="L16" s="90"/>
      <c r="M16" s="91"/>
    </row>
    <row r="17" spans="1:13" ht="15.95" thickBot="1">
      <c r="A17" s="484"/>
      <c r="B17" s="484"/>
      <c r="C17" s="156" t="s">
        <v>22</v>
      </c>
      <c r="D17" s="501"/>
      <c r="E17" s="501"/>
      <c r="F17" s="501"/>
      <c r="G17" s="1"/>
      <c r="H17" s="1"/>
      <c r="I17" s="1"/>
      <c r="J17" s="1"/>
      <c r="K17" s="1"/>
      <c r="L17" s="90"/>
      <c r="M17" s="91"/>
    </row>
    <row r="18" spans="1:13" ht="15.95" thickBot="1">
      <c r="A18" s="484"/>
      <c r="B18" s="484"/>
      <c r="C18" s="156" t="s">
        <v>28</v>
      </c>
      <c r="D18" s="501" t="s">
        <v>23</v>
      </c>
      <c r="E18" s="501"/>
      <c r="F18" s="501"/>
      <c r="G18" s="1"/>
      <c r="H18" s="1"/>
      <c r="I18" s="1"/>
      <c r="J18" s="1"/>
      <c r="K18" s="1"/>
      <c r="L18" s="90"/>
      <c r="M18" s="91"/>
    </row>
    <row r="19" spans="1:13">
      <c r="A19" s="1"/>
      <c r="B19" s="1"/>
      <c r="C19" s="1"/>
      <c r="D19" s="1"/>
      <c r="E19" s="1"/>
      <c r="F19" s="1"/>
      <c r="G19" s="1"/>
      <c r="H19" s="1"/>
      <c r="I19" s="1"/>
      <c r="J19" s="1"/>
      <c r="K19" s="1"/>
      <c r="L19" s="90"/>
      <c r="M19" s="91"/>
    </row>
    <row r="20" spans="1:13">
      <c r="A20" s="25"/>
      <c r="B20" s="25"/>
      <c r="C20" s="25"/>
      <c r="D20" s="25"/>
      <c r="E20" s="25"/>
      <c r="F20" s="25"/>
      <c r="G20" s="25"/>
      <c r="H20" s="25"/>
      <c r="I20" s="25"/>
      <c r="J20" s="25"/>
      <c r="K20" s="25"/>
      <c r="L20" s="25"/>
      <c r="M20" s="25"/>
    </row>
    <row r="21" spans="1:13" ht="15.95" thickBot="1">
      <c r="A21" s="1"/>
      <c r="B21" s="1"/>
      <c r="C21" s="1"/>
      <c r="D21" s="1"/>
      <c r="E21" s="1"/>
      <c r="F21" s="1"/>
      <c r="G21" s="1"/>
      <c r="H21" s="1"/>
      <c r="I21" s="1"/>
      <c r="J21" s="1"/>
      <c r="K21" s="1"/>
      <c r="L21" s="1"/>
      <c r="M21" s="1"/>
    </row>
    <row r="22" spans="1:13" ht="15.95" thickBot="1">
      <c r="A22" s="700" t="s">
        <v>480</v>
      </c>
      <c r="B22" s="700"/>
      <c r="C22" s="700"/>
      <c r="D22" s="700"/>
      <c r="E22" s="700"/>
      <c r="F22" s="700"/>
      <c r="G22" s="700"/>
      <c r="H22" s="700"/>
      <c r="I22" s="700"/>
      <c r="J22" s="700"/>
      <c r="K22" s="1"/>
      <c r="L22" s="1"/>
      <c r="M22" s="1"/>
    </row>
    <row r="23" spans="1:13" ht="80.099999999999994" customHeight="1" thickBot="1">
      <c r="A23" s="147" t="s">
        <v>39</v>
      </c>
      <c r="B23" s="691" t="s">
        <v>40</v>
      </c>
      <c r="C23" s="692"/>
      <c r="D23" s="693"/>
      <c r="E23" s="148" t="s">
        <v>481</v>
      </c>
      <c r="F23" s="149" t="s">
        <v>482</v>
      </c>
      <c r="G23" s="148" t="s">
        <v>483</v>
      </c>
      <c r="H23" s="691" t="s">
        <v>484</v>
      </c>
      <c r="I23" s="692"/>
      <c r="J23" s="693"/>
      <c r="K23" s="1"/>
      <c r="L23" s="1"/>
      <c r="M23" s="1"/>
    </row>
    <row r="24" spans="1:13" ht="26.1" customHeight="1" thickBot="1">
      <c r="A24" s="119" t="s">
        <v>485</v>
      </c>
      <c r="B24" s="691" t="s">
        <v>545</v>
      </c>
      <c r="C24" s="692"/>
      <c r="D24" s="692"/>
      <c r="E24" s="692"/>
      <c r="F24" s="692"/>
      <c r="G24" s="692"/>
      <c r="H24" s="692"/>
      <c r="I24" s="692"/>
      <c r="J24" s="693"/>
      <c r="K24" s="1"/>
      <c r="L24" s="1"/>
      <c r="M24" s="1"/>
    </row>
    <row r="25" spans="1:13" ht="44.1" customHeight="1" thickBot="1">
      <c r="A25" s="680" t="s">
        <v>487</v>
      </c>
      <c r="B25" s="150">
        <v>2024</v>
      </c>
      <c r="C25" s="151">
        <v>2025</v>
      </c>
      <c r="D25" s="151">
        <v>2026</v>
      </c>
      <c r="E25" s="151">
        <v>2027</v>
      </c>
      <c r="F25" s="152" t="s">
        <v>488</v>
      </c>
      <c r="G25" s="153" t="s">
        <v>489</v>
      </c>
      <c r="H25" s="710" t="s">
        <v>490</v>
      </c>
      <c r="I25" s="711"/>
      <c r="J25" s="712"/>
      <c r="K25" s="1"/>
      <c r="L25" s="1"/>
      <c r="M25" s="1"/>
    </row>
    <row r="26" spans="1:13" ht="15.95" thickBot="1">
      <c r="A26" s="681"/>
      <c r="B26" s="297">
        <v>1</v>
      </c>
      <c r="C26" s="298">
        <v>1</v>
      </c>
      <c r="D26" s="298"/>
      <c r="E26" s="298"/>
      <c r="F26" s="299"/>
      <c r="G26" s="300">
        <v>1</v>
      </c>
      <c r="H26" s="713"/>
      <c r="I26" s="714"/>
      <c r="J26" s="715"/>
      <c r="K26" s="1"/>
      <c r="L26" s="1"/>
      <c r="M26" s="1"/>
    </row>
    <row r="27" spans="1:13" ht="15.95" thickBot="1">
      <c r="A27" s="119"/>
      <c r="B27" s="716" t="s">
        <v>491</v>
      </c>
      <c r="C27" s="717"/>
      <c r="D27" s="717"/>
      <c r="E27" s="717"/>
      <c r="F27" s="717"/>
      <c r="G27" s="717"/>
      <c r="H27" s="717"/>
      <c r="I27" s="717"/>
      <c r="J27" s="718"/>
      <c r="K27" s="1"/>
      <c r="L27" s="1"/>
      <c r="M27" s="1"/>
    </row>
    <row r="28" spans="1:13" ht="60.95" thickBot="1">
      <c r="A28" s="680" t="s">
        <v>58</v>
      </c>
      <c r="B28" s="119" t="s">
        <v>59</v>
      </c>
      <c r="C28" s="147" t="s">
        <v>60</v>
      </c>
      <c r="D28" s="421" t="s">
        <v>61</v>
      </c>
      <c r="E28" s="422"/>
      <c r="F28" s="421" t="s">
        <v>62</v>
      </c>
      <c r="G28" s="422"/>
      <c r="H28" s="120" t="s">
        <v>63</v>
      </c>
      <c r="I28" s="118" t="s">
        <v>64</v>
      </c>
      <c r="J28" s="118" t="s">
        <v>492</v>
      </c>
      <c r="K28" s="28"/>
      <c r="L28" s="28"/>
      <c r="M28" s="28"/>
    </row>
    <row r="29" spans="1:13" ht="292.35000000000002" customHeight="1" thickBot="1">
      <c r="A29" s="681"/>
      <c r="B29" s="301">
        <f>1/12</f>
        <v>8.3333333333333329E-2</v>
      </c>
      <c r="C29" s="301">
        <f>1/12</f>
        <v>8.3333333333333329E-2</v>
      </c>
      <c r="D29" s="426" t="s">
        <v>546</v>
      </c>
      <c r="E29" s="548"/>
      <c r="F29" s="426" t="s">
        <v>547</v>
      </c>
      <c r="G29" s="548"/>
      <c r="H29" s="339" t="s">
        <v>77</v>
      </c>
      <c r="I29" s="337" t="s">
        <v>548</v>
      </c>
      <c r="J29" s="294" t="s">
        <v>495</v>
      </c>
      <c r="K29" s="1"/>
      <c r="L29" s="1"/>
      <c r="M29" s="1"/>
    </row>
    <row r="30" spans="1:13" ht="60.95" thickBot="1">
      <c r="A30" s="680" t="s">
        <v>69</v>
      </c>
      <c r="B30" s="117" t="s">
        <v>59</v>
      </c>
      <c r="C30" s="120" t="s">
        <v>60</v>
      </c>
      <c r="D30" s="421" t="s">
        <v>61</v>
      </c>
      <c r="E30" s="422"/>
      <c r="F30" s="421" t="s">
        <v>62</v>
      </c>
      <c r="G30" s="422"/>
      <c r="H30" s="120" t="s">
        <v>63</v>
      </c>
      <c r="I30" s="118" t="s">
        <v>64</v>
      </c>
      <c r="J30" s="118" t="s">
        <v>492</v>
      </c>
      <c r="K30" s="28"/>
      <c r="L30" s="28"/>
      <c r="M30" s="28"/>
    </row>
    <row r="31" spans="1:13" ht="359.1" customHeight="1" thickBot="1">
      <c r="A31" s="681"/>
      <c r="B31" s="301">
        <f>1/12</f>
        <v>8.3333333333333329E-2</v>
      </c>
      <c r="C31" s="301">
        <f>1/12</f>
        <v>8.3333333333333329E-2</v>
      </c>
      <c r="D31" s="426" t="s">
        <v>549</v>
      </c>
      <c r="E31" s="548"/>
      <c r="F31" s="426" t="s">
        <v>550</v>
      </c>
      <c r="G31" s="548"/>
      <c r="H31" s="339" t="s">
        <v>77</v>
      </c>
      <c r="I31" s="337" t="s">
        <v>551</v>
      </c>
      <c r="J31" s="294" t="s">
        <v>495</v>
      </c>
      <c r="K31" s="1"/>
      <c r="L31" s="1"/>
      <c r="M31" s="1"/>
    </row>
    <row r="32" spans="1:13" ht="60.95" thickBot="1">
      <c r="A32" s="680" t="s">
        <v>74</v>
      </c>
      <c r="B32" s="117" t="s">
        <v>59</v>
      </c>
      <c r="C32" s="120" t="s">
        <v>60</v>
      </c>
      <c r="D32" s="421" t="s">
        <v>61</v>
      </c>
      <c r="E32" s="422"/>
      <c r="F32" s="421" t="s">
        <v>62</v>
      </c>
      <c r="G32" s="422"/>
      <c r="H32" s="120" t="s">
        <v>63</v>
      </c>
      <c r="I32" s="118" t="s">
        <v>64</v>
      </c>
      <c r="J32" s="118" t="s">
        <v>492</v>
      </c>
      <c r="K32" s="28"/>
      <c r="L32" s="28"/>
      <c r="M32" s="28"/>
    </row>
    <row r="33" spans="1:13" ht="409.35" customHeight="1" thickBot="1">
      <c r="A33" s="681"/>
      <c r="B33" s="301">
        <f>1/12</f>
        <v>8.3333333333333329E-2</v>
      </c>
      <c r="C33" s="301">
        <f>1/12</f>
        <v>8.3333333333333329E-2</v>
      </c>
      <c r="D33" s="426" t="s">
        <v>552</v>
      </c>
      <c r="E33" s="548"/>
      <c r="F33" s="426" t="s">
        <v>553</v>
      </c>
      <c r="G33" s="548"/>
      <c r="H33" s="339" t="s">
        <v>77</v>
      </c>
      <c r="I33" s="337" t="s">
        <v>551</v>
      </c>
      <c r="J33" s="294" t="s">
        <v>554</v>
      </c>
      <c r="K33" s="1"/>
      <c r="L33" s="1"/>
      <c r="M33" s="1"/>
    </row>
    <row r="34" spans="1:13" ht="60.95" thickBot="1">
      <c r="A34" s="680" t="s">
        <v>78</v>
      </c>
      <c r="B34" s="117" t="s">
        <v>59</v>
      </c>
      <c r="C34" s="117" t="s">
        <v>60</v>
      </c>
      <c r="D34" s="421" t="s">
        <v>61</v>
      </c>
      <c r="E34" s="422"/>
      <c r="F34" s="421" t="s">
        <v>62</v>
      </c>
      <c r="G34" s="422"/>
      <c r="H34" s="120" t="s">
        <v>63</v>
      </c>
      <c r="I34" s="120" t="s">
        <v>64</v>
      </c>
      <c r="J34" s="118" t="s">
        <v>492</v>
      </c>
      <c r="K34" s="28"/>
      <c r="L34" s="28"/>
      <c r="M34" s="28"/>
    </row>
    <row r="35" spans="1:13" ht="409.35" customHeight="1" thickBot="1">
      <c r="A35" s="681"/>
      <c r="B35" s="301">
        <f>1/12</f>
        <v>8.3333333333333329E-2</v>
      </c>
      <c r="C35" s="87">
        <v>8.3299999999999999E-2</v>
      </c>
      <c r="D35" s="426" t="s">
        <v>555</v>
      </c>
      <c r="E35" s="548"/>
      <c r="F35" s="426" t="s">
        <v>556</v>
      </c>
      <c r="G35" s="548"/>
      <c r="H35" s="339" t="s">
        <v>77</v>
      </c>
      <c r="I35" s="337" t="s">
        <v>551</v>
      </c>
      <c r="J35" s="294" t="s">
        <v>557</v>
      </c>
      <c r="K35" s="1"/>
      <c r="L35" s="1"/>
      <c r="M35" s="1"/>
    </row>
    <row r="36" spans="1:13" ht="60.95" thickBot="1">
      <c r="A36" s="680" t="s">
        <v>81</v>
      </c>
      <c r="B36" s="117" t="s">
        <v>59</v>
      </c>
      <c r="C36" s="120" t="s">
        <v>60</v>
      </c>
      <c r="D36" s="421" t="s">
        <v>61</v>
      </c>
      <c r="E36" s="422"/>
      <c r="F36" s="421" t="s">
        <v>62</v>
      </c>
      <c r="G36" s="422"/>
      <c r="H36" s="120" t="s">
        <v>63</v>
      </c>
      <c r="I36" s="118" t="s">
        <v>64</v>
      </c>
      <c r="J36" s="118" t="s">
        <v>492</v>
      </c>
      <c r="K36" s="28"/>
      <c r="L36" s="28"/>
      <c r="M36" s="28"/>
    </row>
    <row r="37" spans="1:13" ht="409.35" customHeight="1" thickBot="1">
      <c r="A37" s="681"/>
      <c r="B37" s="301">
        <f>1/12</f>
        <v>8.3333333333333329E-2</v>
      </c>
      <c r="C37" s="301">
        <f>1/12</f>
        <v>8.3333333333333329E-2</v>
      </c>
      <c r="D37" s="426" t="s">
        <v>558</v>
      </c>
      <c r="E37" s="427"/>
      <c r="F37" s="426" t="s">
        <v>559</v>
      </c>
      <c r="G37" s="427"/>
      <c r="H37" s="339" t="s">
        <v>77</v>
      </c>
      <c r="I37" s="337" t="s">
        <v>551</v>
      </c>
      <c r="J37" s="326" t="s">
        <v>560</v>
      </c>
      <c r="K37" s="1"/>
      <c r="L37" s="1"/>
      <c r="M37" s="1"/>
    </row>
    <row r="38" spans="1:13" ht="60.95" thickBot="1">
      <c r="A38" s="680" t="s">
        <v>84</v>
      </c>
      <c r="B38" s="117" t="s">
        <v>59</v>
      </c>
      <c r="C38" s="120" t="s">
        <v>60</v>
      </c>
      <c r="D38" s="421" t="s">
        <v>61</v>
      </c>
      <c r="E38" s="422"/>
      <c r="F38" s="421" t="s">
        <v>62</v>
      </c>
      <c r="G38" s="422"/>
      <c r="H38" s="120" t="s">
        <v>63</v>
      </c>
      <c r="I38" s="118" t="s">
        <v>64</v>
      </c>
      <c r="J38" s="118" t="s">
        <v>492</v>
      </c>
      <c r="K38" s="28"/>
      <c r="L38" s="28"/>
      <c r="M38" s="28"/>
    </row>
    <row r="39" spans="1:13" ht="409.5" customHeight="1" thickBot="1">
      <c r="A39" s="681"/>
      <c r="B39" s="301">
        <f>1/12</f>
        <v>8.3333333333333329E-2</v>
      </c>
      <c r="C39" s="301">
        <f>1/12</f>
        <v>8.3333333333333329E-2</v>
      </c>
      <c r="D39" s="423" t="s">
        <v>561</v>
      </c>
      <c r="E39" s="425"/>
      <c r="F39" s="423" t="s">
        <v>562</v>
      </c>
      <c r="G39" s="425"/>
      <c r="H39" s="342" t="s">
        <v>77</v>
      </c>
      <c r="I39" s="341" t="s">
        <v>551</v>
      </c>
      <c r="J39" s="326" t="s">
        <v>560</v>
      </c>
      <c r="K39" s="1"/>
      <c r="L39" s="1"/>
      <c r="M39" s="1"/>
    </row>
    <row r="40" spans="1:13" ht="60.95" thickBot="1">
      <c r="A40" s="680" t="s">
        <v>87</v>
      </c>
      <c r="B40" s="119" t="s">
        <v>59</v>
      </c>
      <c r="C40" s="147" t="s">
        <v>60</v>
      </c>
      <c r="D40" s="421" t="s">
        <v>61</v>
      </c>
      <c r="E40" s="422"/>
      <c r="F40" s="421" t="s">
        <v>62</v>
      </c>
      <c r="G40" s="422"/>
      <c r="H40" s="120" t="s">
        <v>63</v>
      </c>
      <c r="I40" s="118" t="s">
        <v>64</v>
      </c>
      <c r="J40" s="118" t="s">
        <v>492</v>
      </c>
      <c r="K40" s="1"/>
      <c r="L40" s="1"/>
      <c r="M40" s="1"/>
    </row>
    <row r="41" spans="1:13" ht="409.35" customHeight="1" thickBot="1">
      <c r="A41" s="681"/>
      <c r="B41" s="301">
        <f>1/12</f>
        <v>8.3333333333333329E-2</v>
      </c>
      <c r="C41" s="301">
        <f>1/12</f>
        <v>8.3333333333333329E-2</v>
      </c>
      <c r="D41" s="423" t="s">
        <v>563</v>
      </c>
      <c r="E41" s="719"/>
      <c r="F41" s="423" t="s">
        <v>564</v>
      </c>
      <c r="G41" s="425"/>
      <c r="H41" s="342" t="s">
        <v>77</v>
      </c>
      <c r="I41" s="341" t="s">
        <v>551</v>
      </c>
      <c r="J41" s="326" t="s">
        <v>565</v>
      </c>
      <c r="K41" s="1"/>
      <c r="L41" s="1"/>
      <c r="M41" s="1"/>
    </row>
    <row r="42" spans="1:13" ht="60.95" thickBot="1">
      <c r="A42" s="680" t="s">
        <v>90</v>
      </c>
      <c r="B42" s="119" t="s">
        <v>59</v>
      </c>
      <c r="C42" s="147" t="s">
        <v>60</v>
      </c>
      <c r="D42" s="421" t="s">
        <v>61</v>
      </c>
      <c r="E42" s="422"/>
      <c r="F42" s="421" t="s">
        <v>62</v>
      </c>
      <c r="G42" s="422"/>
      <c r="H42" s="120" t="s">
        <v>63</v>
      </c>
      <c r="I42" s="118" t="s">
        <v>64</v>
      </c>
      <c r="J42" s="118" t="s">
        <v>492</v>
      </c>
      <c r="K42" s="1"/>
      <c r="L42" s="1"/>
      <c r="M42" s="1"/>
    </row>
    <row r="43" spans="1:13" ht="409.5" customHeight="1" thickBot="1">
      <c r="A43" s="681"/>
      <c r="B43" s="301">
        <f>1/12</f>
        <v>8.3333333333333329E-2</v>
      </c>
      <c r="C43" s="301">
        <f>1/12</f>
        <v>8.3333333333333329E-2</v>
      </c>
      <c r="D43" s="426" t="s">
        <v>566</v>
      </c>
      <c r="E43" s="429"/>
      <c r="F43" s="426" t="s">
        <v>567</v>
      </c>
      <c r="G43" s="427"/>
      <c r="H43" s="342" t="s">
        <v>77</v>
      </c>
      <c r="I43" s="341" t="s">
        <v>551</v>
      </c>
      <c r="J43" s="326" t="s">
        <v>568</v>
      </c>
      <c r="K43" s="1"/>
      <c r="L43" s="1"/>
      <c r="M43" s="1"/>
    </row>
    <row r="44" spans="1:13" ht="60.95" thickBot="1">
      <c r="A44" s="680" t="s">
        <v>93</v>
      </c>
      <c r="B44" s="119" t="s">
        <v>59</v>
      </c>
      <c r="C44" s="147" t="s">
        <v>60</v>
      </c>
      <c r="D44" s="421" t="s">
        <v>61</v>
      </c>
      <c r="E44" s="422"/>
      <c r="F44" s="421" t="s">
        <v>62</v>
      </c>
      <c r="G44" s="422"/>
      <c r="H44" s="120" t="s">
        <v>63</v>
      </c>
      <c r="I44" s="118" t="s">
        <v>64</v>
      </c>
      <c r="J44" s="118" t="s">
        <v>492</v>
      </c>
      <c r="K44" s="1"/>
      <c r="L44" s="1"/>
      <c r="M44" s="1"/>
    </row>
    <row r="45" spans="1:13" s="325" customFormat="1" ht="409.5" customHeight="1" thickBot="1">
      <c r="A45" s="681"/>
      <c r="B45" s="357">
        <f>1/12</f>
        <v>8.3333333333333329E-2</v>
      </c>
      <c r="C45" s="358">
        <v>8.3299999999999999E-2</v>
      </c>
      <c r="D45" s="426" t="s">
        <v>569</v>
      </c>
      <c r="E45" s="548"/>
      <c r="F45" s="684" t="s">
        <v>570</v>
      </c>
      <c r="G45" s="722"/>
      <c r="H45" s="342" t="s">
        <v>77</v>
      </c>
      <c r="I45" s="341" t="s">
        <v>551</v>
      </c>
      <c r="J45" s="356" t="s">
        <v>571</v>
      </c>
      <c r="K45" s="323"/>
      <c r="L45" s="323"/>
      <c r="M45" s="323"/>
    </row>
    <row r="46" spans="1:13" ht="60.95" thickBot="1">
      <c r="A46" s="680" t="s">
        <v>96</v>
      </c>
      <c r="B46" s="119" t="s">
        <v>59</v>
      </c>
      <c r="C46" s="147" t="s">
        <v>60</v>
      </c>
      <c r="D46" s="421" t="s">
        <v>61</v>
      </c>
      <c r="E46" s="422"/>
      <c r="F46" s="421" t="s">
        <v>62</v>
      </c>
      <c r="G46" s="422"/>
      <c r="H46" s="120" t="s">
        <v>63</v>
      </c>
      <c r="I46" s="118" t="s">
        <v>64</v>
      </c>
      <c r="J46" s="118" t="s">
        <v>492</v>
      </c>
      <c r="K46" s="1"/>
      <c r="L46" s="1"/>
      <c r="M46" s="1"/>
    </row>
    <row r="47" spans="1:13" ht="409.35" customHeight="1" thickBot="1">
      <c r="A47" s="681"/>
      <c r="B47" s="301">
        <f>1/12</f>
        <v>8.3333333333333329E-2</v>
      </c>
      <c r="C47" s="358">
        <v>8.3299999999999999E-2</v>
      </c>
      <c r="D47" s="720" t="s">
        <v>572</v>
      </c>
      <c r="E47" s="721"/>
      <c r="F47" s="684" t="s">
        <v>573</v>
      </c>
      <c r="G47" s="685"/>
      <c r="H47" s="342" t="s">
        <v>77</v>
      </c>
      <c r="I47" s="341" t="s">
        <v>551</v>
      </c>
      <c r="J47" s="356" t="s">
        <v>571</v>
      </c>
      <c r="K47" s="1"/>
      <c r="L47" s="1"/>
      <c r="M47" s="1"/>
    </row>
    <row r="48" spans="1:13" ht="60.95" thickBot="1">
      <c r="A48" s="680" t="s">
        <v>99</v>
      </c>
      <c r="B48" s="119" t="s">
        <v>59</v>
      </c>
      <c r="C48" s="147" t="s">
        <v>60</v>
      </c>
      <c r="D48" s="421" t="s">
        <v>61</v>
      </c>
      <c r="E48" s="422"/>
      <c r="F48" s="421" t="s">
        <v>62</v>
      </c>
      <c r="G48" s="422"/>
      <c r="H48" s="120" t="s">
        <v>63</v>
      </c>
      <c r="I48" s="118" t="s">
        <v>64</v>
      </c>
      <c r="J48" s="118" t="s">
        <v>492</v>
      </c>
      <c r="K48" s="1"/>
      <c r="L48" s="1"/>
      <c r="M48" s="1"/>
    </row>
    <row r="49" spans="1:13" ht="408" customHeight="1" thickBot="1">
      <c r="A49" s="681"/>
      <c r="B49" s="301">
        <f>1/12</f>
        <v>8.3333333333333329E-2</v>
      </c>
      <c r="C49" s="88">
        <v>8.3299999999999999E-2</v>
      </c>
      <c r="D49" s="426" t="s">
        <v>574</v>
      </c>
      <c r="E49" s="427"/>
      <c r="F49" s="719" t="s">
        <v>575</v>
      </c>
      <c r="G49" s="424"/>
      <c r="H49" s="342" t="s">
        <v>77</v>
      </c>
      <c r="I49" s="341" t="s">
        <v>551</v>
      </c>
      <c r="J49" s="356" t="s">
        <v>571</v>
      </c>
      <c r="K49" s="1"/>
      <c r="L49" s="1"/>
      <c r="M49" s="1"/>
    </row>
    <row r="50" spans="1:13" ht="60.95" thickBot="1">
      <c r="A50" s="680" t="s">
        <v>102</v>
      </c>
      <c r="B50" s="119" t="s">
        <v>59</v>
      </c>
      <c r="C50" s="147" t="s">
        <v>60</v>
      </c>
      <c r="D50" s="421" t="s">
        <v>61</v>
      </c>
      <c r="E50" s="422"/>
      <c r="F50" s="421" t="s">
        <v>62</v>
      </c>
      <c r="G50" s="422"/>
      <c r="H50" s="120" t="s">
        <v>63</v>
      </c>
      <c r="I50" s="118" t="s">
        <v>64</v>
      </c>
      <c r="J50" s="118" t="s">
        <v>492</v>
      </c>
      <c r="K50" s="1"/>
      <c r="L50" s="1"/>
      <c r="M50" s="1"/>
    </row>
    <row r="51" spans="1:13" ht="324" customHeight="1" thickBot="1">
      <c r="A51" s="681"/>
      <c r="B51" s="301">
        <f>1/12</f>
        <v>8.3333333333333329E-2</v>
      </c>
      <c r="C51" s="301">
        <f>1/12</f>
        <v>8.3333333333333329E-2</v>
      </c>
      <c r="D51" s="426" t="s">
        <v>576</v>
      </c>
      <c r="E51" s="427"/>
      <c r="F51" s="426" t="s">
        <v>577</v>
      </c>
      <c r="G51" s="427"/>
      <c r="H51" s="342" t="s">
        <v>77</v>
      </c>
      <c r="I51" s="341" t="s">
        <v>551</v>
      </c>
      <c r="J51" s="356" t="s">
        <v>571</v>
      </c>
      <c r="K51" s="1"/>
      <c r="L51" s="1"/>
      <c r="M51" s="1"/>
    </row>
    <row r="52" spans="1:13">
      <c r="A52" s="1"/>
      <c r="B52" s="1">
        <f>B29+B31+B33+B35+B37+B39+B41+B43+B45+B47+B49+B51</f>
        <v>1</v>
      </c>
      <c r="C52" s="1"/>
      <c r="D52" s="1"/>
      <c r="E52" s="1"/>
      <c r="F52" s="1"/>
      <c r="G52" s="1"/>
      <c r="H52" s="1"/>
      <c r="I52" s="1"/>
      <c r="J52" s="1"/>
      <c r="K52" s="1"/>
      <c r="L52" s="1"/>
      <c r="M52" s="1"/>
    </row>
    <row r="53" spans="1:13" ht="18">
      <c r="A53" s="49" t="s">
        <v>526</v>
      </c>
      <c r="B53" s="1"/>
      <c r="C53" s="1"/>
      <c r="D53" s="1"/>
      <c r="E53" s="1"/>
      <c r="F53" s="1"/>
      <c r="G53" s="1"/>
      <c r="H53" s="1"/>
      <c r="I53" s="1"/>
      <c r="J53" s="1"/>
      <c r="K53" s="1"/>
      <c r="L53" s="1"/>
      <c r="M53" s="1"/>
    </row>
    <row r="54" spans="1:13" ht="20.100000000000001">
      <c r="A54" s="34"/>
      <c r="B54" s="1"/>
      <c r="C54" s="1"/>
      <c r="D54" s="1"/>
      <c r="E54" s="1"/>
      <c r="F54" s="1"/>
      <c r="G54" s="1"/>
      <c r="H54" s="1"/>
      <c r="I54" s="1"/>
      <c r="J54" s="1"/>
      <c r="K54" s="1"/>
      <c r="L54" s="1"/>
      <c r="M54" s="1"/>
    </row>
    <row r="55" spans="1:13" ht="24">
      <c r="A55" s="679" t="s">
        <v>527</v>
      </c>
      <c r="B55" s="35" t="s">
        <v>12</v>
      </c>
      <c r="C55" s="35" t="s">
        <v>13</v>
      </c>
      <c r="D55" s="35" t="s">
        <v>14</v>
      </c>
      <c r="E55" s="35" t="s">
        <v>15</v>
      </c>
      <c r="F55" s="35" t="s">
        <v>18</v>
      </c>
      <c r="G55" s="35" t="s">
        <v>19</v>
      </c>
      <c r="H55" s="35" t="s">
        <v>20</v>
      </c>
      <c r="I55" s="35" t="s">
        <v>21</v>
      </c>
      <c r="J55" s="35" t="s">
        <v>24</v>
      </c>
      <c r="K55" s="35" t="s">
        <v>25</v>
      </c>
      <c r="L55" s="35" t="s">
        <v>26</v>
      </c>
      <c r="M55" s="35" t="s">
        <v>27</v>
      </c>
    </row>
    <row r="56" spans="1:13" ht="23.1">
      <c r="A56" s="679"/>
      <c r="B56" s="36">
        <v>8.3299999999999999E-2</v>
      </c>
      <c r="C56" s="332">
        <v>8.3299999999999999E-2</v>
      </c>
      <c r="D56" s="332">
        <v>8.3299999999999999E-2</v>
      </c>
      <c r="E56" s="332">
        <v>8.3299999999999999E-2</v>
      </c>
      <c r="F56" s="332">
        <v>8.3299999999999999E-2</v>
      </c>
      <c r="G56" s="332">
        <v>8.3299999999999999E-2</v>
      </c>
      <c r="H56" s="332">
        <v>8.3299999999999999E-2</v>
      </c>
      <c r="I56" s="301">
        <f>1/12</f>
        <v>8.3333333333333329E-2</v>
      </c>
      <c r="J56" s="36">
        <v>8.3299999999999999E-2</v>
      </c>
      <c r="K56" s="36">
        <v>8.3299999999999999E-2</v>
      </c>
      <c r="L56" s="36">
        <v>8.3299999999999999E-2</v>
      </c>
      <c r="M56" s="391">
        <f>1/12</f>
        <v>8.3333333333333329E-2</v>
      </c>
    </row>
    <row r="57" spans="1:13">
      <c r="A57" s="1"/>
      <c r="B57" s="1"/>
      <c r="C57" s="1"/>
      <c r="D57" s="1"/>
      <c r="E57" s="1"/>
      <c r="F57" s="1"/>
      <c r="G57" s="1"/>
      <c r="H57" s="1"/>
      <c r="I57" s="1"/>
      <c r="J57" s="27"/>
      <c r="K57" s="27"/>
      <c r="L57" s="27"/>
      <c r="M57" s="27"/>
    </row>
    <row r="58" spans="1:13" ht="15.95" thickBot="1">
      <c r="A58" s="1"/>
      <c r="B58" s="1"/>
      <c r="C58" s="1"/>
      <c r="D58" s="1"/>
      <c r="E58" s="1"/>
      <c r="F58" s="1"/>
      <c r="G58" s="1"/>
      <c r="H58" s="1"/>
      <c r="I58" s="1"/>
      <c r="J58" s="1"/>
      <c r="K58" s="1"/>
      <c r="L58" s="1"/>
      <c r="M58" s="1"/>
    </row>
    <row r="59" spans="1:13" s="1" customFormat="1" ht="61.35" customHeight="1" thickBot="1">
      <c r="A59" s="199" t="s">
        <v>528</v>
      </c>
      <c r="B59" s="182" t="s">
        <v>529</v>
      </c>
      <c r="C59" s="160"/>
      <c r="D59" s="200" t="s">
        <v>530</v>
      </c>
      <c r="E59" s="182" t="s">
        <v>529</v>
      </c>
      <c r="F59" s="160"/>
      <c r="G59" s="200" t="s">
        <v>531</v>
      </c>
      <c r="H59" s="182" t="s">
        <v>532</v>
      </c>
      <c r="I59" s="198"/>
      <c r="J59" s="155"/>
    </row>
    <row r="60" spans="1:13" s="1" customFormat="1" ht="24" customHeight="1" thickBot="1">
      <c r="A60" s="201"/>
      <c r="B60" s="182" t="s">
        <v>533</v>
      </c>
      <c r="C60" s="331" t="s">
        <v>534</v>
      </c>
      <c r="D60" s="202"/>
      <c r="E60" s="182" t="s">
        <v>533</v>
      </c>
      <c r="F60" s="383" t="s">
        <v>535</v>
      </c>
      <c r="G60" s="202"/>
      <c r="H60" s="182" t="s">
        <v>536</v>
      </c>
      <c r="I60" s="384" t="s">
        <v>537</v>
      </c>
      <c r="J60" s="155"/>
    </row>
    <row r="61" spans="1:13" s="1" customFormat="1" ht="27" customHeight="1" thickBot="1">
      <c r="A61" s="201"/>
      <c r="B61" s="182" t="s">
        <v>538</v>
      </c>
      <c r="C61" s="331" t="s">
        <v>539</v>
      </c>
      <c r="D61" s="202"/>
      <c r="E61" s="182" t="s">
        <v>538</v>
      </c>
      <c r="F61" s="383" t="s">
        <v>540</v>
      </c>
      <c r="G61" s="202"/>
      <c r="H61" s="182" t="s">
        <v>541</v>
      </c>
      <c r="I61" s="384" t="s">
        <v>542</v>
      </c>
      <c r="J61" s="155"/>
    </row>
    <row r="62" spans="1:13" s="1" customFormat="1" ht="70.349999999999994" customHeight="1" thickBot="1">
      <c r="A62" s="201"/>
      <c r="B62" s="182" t="s">
        <v>529</v>
      </c>
      <c r="C62" s="160"/>
      <c r="D62" s="202"/>
      <c r="E62" s="182" t="s">
        <v>529</v>
      </c>
      <c r="F62" s="383"/>
      <c r="G62" s="202"/>
      <c r="H62" s="182" t="s">
        <v>532</v>
      </c>
      <c r="I62" s="198"/>
      <c r="J62" s="155"/>
    </row>
    <row r="63" spans="1:13" s="1" customFormat="1" ht="32.1" customHeight="1" thickBot="1">
      <c r="A63" s="201"/>
      <c r="B63" s="182" t="s">
        <v>533</v>
      </c>
      <c r="C63" s="160"/>
      <c r="D63" s="202"/>
      <c r="E63" s="182" t="s">
        <v>533</v>
      </c>
      <c r="F63" s="383" t="s">
        <v>543</v>
      </c>
      <c r="G63" s="202"/>
      <c r="H63" s="182" t="s">
        <v>536</v>
      </c>
      <c r="I63" s="198"/>
      <c r="J63" s="155"/>
    </row>
    <row r="64" spans="1:13" s="1" customFormat="1" ht="34.5" customHeight="1" thickBot="1">
      <c r="A64" s="203"/>
      <c r="B64" s="182" t="s">
        <v>538</v>
      </c>
      <c r="C64" s="160"/>
      <c r="D64" s="204"/>
      <c r="E64" s="182" t="s">
        <v>538</v>
      </c>
      <c r="F64" s="383" t="s">
        <v>544</v>
      </c>
      <c r="G64" s="204"/>
      <c r="H64" s="182" t="s">
        <v>541</v>
      </c>
      <c r="I64" s="198"/>
      <c r="J64" s="155"/>
    </row>
    <row r="65" spans="1:13">
      <c r="A65" s="1"/>
      <c r="B65" s="1"/>
      <c r="C65" s="1"/>
      <c r="D65" s="1"/>
      <c r="E65" s="1"/>
      <c r="F65" s="1"/>
      <c r="G65" s="1"/>
      <c r="H65" s="1"/>
      <c r="I65" s="1"/>
      <c r="J65" s="1"/>
      <c r="K65" s="1"/>
      <c r="L65" s="1"/>
      <c r="M65" s="1"/>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F47:G47"/>
    <mergeCell ref="A48:A49"/>
    <mergeCell ref="D48:E48"/>
    <mergeCell ref="F48:G48"/>
    <mergeCell ref="D49:E49"/>
    <mergeCell ref="F49:G49"/>
    <mergeCell ref="A50:A51"/>
    <mergeCell ref="D50:E50"/>
    <mergeCell ref="F50:G50"/>
    <mergeCell ref="D51:E51"/>
    <mergeCell ref="F51:G51"/>
    <mergeCell ref="D47:E47"/>
  </mergeCells>
  <dataValidations count="1">
    <dataValidation type="list" allowBlank="1" showInputMessage="1" showErrorMessage="1" sqref="H26:J26" xr:uid="{B0AB29E5-110F-0942-B030-C09F3188ACD3}">
      <formula1>#REF!</formula1>
    </dataValidation>
  </dataValidations>
  <hyperlinks>
    <hyperlink ref="J29" r:id="rId1" xr:uid="{F7BCE251-998A-C34E-B8D5-441A0EEB670F}"/>
    <hyperlink ref="J31" r:id="rId2" xr:uid="{41EAFAD7-BE7B-7A44-9AB1-89168BEBAF98}"/>
    <hyperlink ref="J33" r:id="rId3" xr:uid="{46AEF96F-F84F-D346-8EF1-081930E7F881}"/>
    <hyperlink ref="J35" r:id="rId4" xr:uid="{DD1EE589-3327-C040-9391-4235F3681F55}"/>
    <hyperlink ref="J37" r:id="rId5" xr:uid="{3EA77577-88D6-4082-BB9D-90459F5058A3}"/>
    <hyperlink ref="J39" r:id="rId6" xr:uid="{09B0DAA7-DCD5-7E42-9648-917AB233E9D6}"/>
    <hyperlink ref="J41" r:id="rId7" xr:uid="{F96F6875-ED15-8149-95E5-C2C8DC193290}"/>
    <hyperlink ref="J43" r:id="rId8" xr:uid="{E466B21C-DD71-43A9-9C8A-4D005FE5EE86}"/>
    <hyperlink ref="J45" r:id="rId9" xr:uid="{923C5F42-2ABE-2144-90CD-212E4FE46275}"/>
    <hyperlink ref="J47" r:id="rId10" xr:uid="{0CF9547E-5E3B-1C48-8FC8-9DF18D6AC5FA}"/>
    <hyperlink ref="J49" r:id="rId11" xr:uid="{3870AA4B-69B5-0840-8ADC-258989E6CBE8}"/>
    <hyperlink ref="J51" r:id="rId12" xr:uid="{9F2AD545-E3DF-5A46-A586-682506C0145B}"/>
  </hyperlinks>
  <pageMargins left="0.7" right="0.7" top="0.75" bottom="0.75" header="0.3" footer="0.3"/>
  <legacyDrawing r:id="rId1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81"/>
  <sheetViews>
    <sheetView showGridLines="0" zoomScale="87" zoomScaleNormal="60" workbookViewId="0">
      <selection activeCell="A10" sqref="A8:A10"/>
    </sheetView>
  </sheetViews>
  <sheetFormatPr defaultColWidth="10.7109375" defaultRowHeight="14.1"/>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140625" style="1" customWidth="1"/>
    <col min="25" max="16384" width="10.7109375" style="1"/>
  </cols>
  <sheetData>
    <row r="1" spans="1:15" s="79" customFormat="1" ht="32.25" customHeight="1" thickBot="1">
      <c r="A1" s="481"/>
      <c r="B1" s="459" t="s">
        <v>0</v>
      </c>
      <c r="C1" s="460"/>
      <c r="D1" s="460"/>
      <c r="E1" s="460"/>
      <c r="F1" s="460"/>
      <c r="G1" s="460"/>
      <c r="H1" s="460"/>
      <c r="I1" s="461"/>
      <c r="J1" s="456" t="s">
        <v>1</v>
      </c>
      <c r="K1" s="457"/>
      <c r="L1" s="458"/>
    </row>
    <row r="2" spans="1:15" s="79" customFormat="1" ht="30.75" customHeight="1" thickBot="1">
      <c r="A2" s="482"/>
      <c r="B2" s="462" t="s">
        <v>2</v>
      </c>
      <c r="C2" s="463"/>
      <c r="D2" s="463"/>
      <c r="E2" s="463"/>
      <c r="F2" s="463"/>
      <c r="G2" s="463"/>
      <c r="H2" s="463"/>
      <c r="I2" s="464"/>
      <c r="J2" s="456" t="s">
        <v>3</v>
      </c>
      <c r="K2" s="457"/>
      <c r="L2" s="458"/>
    </row>
    <row r="3" spans="1:15" s="79" customFormat="1" ht="24" customHeight="1" thickBot="1">
      <c r="A3" s="482"/>
      <c r="B3" s="462" t="s">
        <v>4</v>
      </c>
      <c r="C3" s="463"/>
      <c r="D3" s="463"/>
      <c r="E3" s="463"/>
      <c r="F3" s="463"/>
      <c r="G3" s="463"/>
      <c r="H3" s="463"/>
      <c r="I3" s="464"/>
      <c r="J3" s="456" t="s">
        <v>5</v>
      </c>
      <c r="K3" s="457"/>
      <c r="L3" s="458"/>
    </row>
    <row r="4" spans="1:15" s="79" customFormat="1" ht="21.75" customHeight="1" thickBot="1">
      <c r="A4" s="483"/>
      <c r="B4" s="465" t="s">
        <v>578</v>
      </c>
      <c r="C4" s="466"/>
      <c r="D4" s="466"/>
      <c r="E4" s="466"/>
      <c r="F4" s="466"/>
      <c r="G4" s="466"/>
      <c r="H4" s="466"/>
      <c r="I4" s="467"/>
      <c r="J4" s="456" t="s">
        <v>579</v>
      </c>
      <c r="K4" s="457"/>
      <c r="L4" s="458"/>
    </row>
    <row r="5" spans="1:15" s="79" customFormat="1" ht="21.75" customHeight="1" thickBot="1">
      <c r="A5" s="80"/>
      <c r="B5" s="81"/>
      <c r="C5" s="81"/>
      <c r="D5" s="81"/>
      <c r="E5" s="81"/>
      <c r="F5" s="81"/>
      <c r="G5" s="81"/>
      <c r="H5" s="81"/>
      <c r="I5" s="81"/>
      <c r="J5" s="82"/>
      <c r="K5" s="82"/>
      <c r="L5" s="82"/>
    </row>
    <row r="6" spans="1:15" ht="40.35" customHeight="1" thickBot="1">
      <c r="A6" s="50" t="s">
        <v>8</v>
      </c>
      <c r="B6" s="744" t="s">
        <v>9</v>
      </c>
      <c r="C6" s="745"/>
      <c r="D6" s="745"/>
      <c r="E6" s="745"/>
      <c r="F6" s="745"/>
      <c r="G6" s="745"/>
      <c r="H6" s="745"/>
      <c r="I6" s="746"/>
      <c r="J6" s="197" t="s">
        <v>10</v>
      </c>
      <c r="K6" s="747">
        <v>2024110010311</v>
      </c>
      <c r="L6" s="748"/>
      <c r="M6" s="749"/>
      <c r="N6" s="749"/>
      <c r="O6" s="749"/>
    </row>
    <row r="7" spans="1:15" s="79" customFormat="1" ht="21.75" customHeight="1" thickBot="1">
      <c r="A7" s="80"/>
      <c r="B7" s="81"/>
      <c r="C7" s="81"/>
      <c r="D7" s="81"/>
      <c r="E7" s="81"/>
      <c r="F7" s="81"/>
      <c r="G7" s="81"/>
      <c r="H7" s="81"/>
      <c r="I7" s="81"/>
      <c r="J7" s="81"/>
      <c r="K7" s="81"/>
      <c r="L7" s="81"/>
      <c r="M7" s="82"/>
      <c r="N7" s="82"/>
      <c r="O7" s="82"/>
    </row>
    <row r="8" spans="1:15" s="79" customFormat="1" ht="21.75" customHeight="1" thickBot="1">
      <c r="A8" s="726" t="s">
        <v>11</v>
      </c>
      <c r="B8" s="157" t="s">
        <v>12</v>
      </c>
      <c r="C8" s="215">
        <v>45688</v>
      </c>
      <c r="D8" s="157" t="s">
        <v>13</v>
      </c>
      <c r="E8" s="216">
        <v>45716</v>
      </c>
      <c r="F8" s="157" t="s">
        <v>14</v>
      </c>
      <c r="G8" s="215">
        <v>45747</v>
      </c>
      <c r="H8" s="157" t="s">
        <v>15</v>
      </c>
      <c r="I8" s="217">
        <v>45777</v>
      </c>
      <c r="J8" s="740" t="s">
        <v>16</v>
      </c>
      <c r="K8" s="156" t="s">
        <v>17</v>
      </c>
      <c r="L8" s="83"/>
      <c r="M8" s="749"/>
      <c r="N8" s="749"/>
      <c r="O8" s="749"/>
    </row>
    <row r="9" spans="1:15" s="79" customFormat="1" ht="21.75" customHeight="1" thickBot="1">
      <c r="A9" s="726"/>
      <c r="B9" s="158" t="s">
        <v>18</v>
      </c>
      <c r="C9" s="322">
        <v>45808</v>
      </c>
      <c r="D9" s="157" t="s">
        <v>19</v>
      </c>
      <c r="E9" s="329">
        <v>45838</v>
      </c>
      <c r="F9" s="157" t="s">
        <v>20</v>
      </c>
      <c r="G9" s="333">
        <v>45869</v>
      </c>
      <c r="H9" s="157" t="s">
        <v>21</v>
      </c>
      <c r="I9" s="353">
        <v>45900</v>
      </c>
      <c r="J9" s="740"/>
      <c r="K9" s="156" t="s">
        <v>22</v>
      </c>
      <c r="L9" s="83"/>
      <c r="M9" s="749"/>
      <c r="N9" s="749"/>
      <c r="O9" s="749"/>
    </row>
    <row r="10" spans="1:15" s="79" customFormat="1" ht="21.75" customHeight="1" thickBot="1">
      <c r="A10" s="726"/>
      <c r="B10" s="157" t="s">
        <v>24</v>
      </c>
      <c r="C10" s="354">
        <v>45930</v>
      </c>
      <c r="D10" s="157" t="s">
        <v>25</v>
      </c>
      <c r="E10" s="329">
        <v>45961</v>
      </c>
      <c r="F10" s="157" t="s">
        <v>26</v>
      </c>
      <c r="G10" s="333">
        <v>45991</v>
      </c>
      <c r="H10" s="157" t="s">
        <v>27</v>
      </c>
      <c r="I10" s="217">
        <v>46022</v>
      </c>
      <c r="J10" s="740"/>
      <c r="K10" s="156" t="s">
        <v>28</v>
      </c>
      <c r="L10" s="83" t="s">
        <v>580</v>
      </c>
      <c r="M10" s="749"/>
      <c r="N10" s="749"/>
      <c r="O10" s="749"/>
    </row>
    <row r="11" spans="1:15" ht="15" thickBot="1"/>
    <row r="12" spans="1:15" ht="32.1" customHeight="1" thickBot="1">
      <c r="A12" s="727" t="s">
        <v>581</v>
      </c>
      <c r="B12" s="728"/>
      <c r="C12" s="728"/>
      <c r="D12" s="728"/>
      <c r="E12" s="728"/>
      <c r="F12" s="728"/>
      <c r="G12" s="728"/>
      <c r="H12" s="728"/>
      <c r="I12" s="728"/>
      <c r="J12" s="728"/>
      <c r="K12" s="728"/>
      <c r="L12" s="729"/>
    </row>
    <row r="13" spans="1:15" ht="32.1" customHeight="1" thickBot="1">
      <c r="A13" s="741" t="s">
        <v>582</v>
      </c>
      <c r="B13" s="738" t="s">
        <v>583</v>
      </c>
      <c r="C13" s="733" t="s">
        <v>31</v>
      </c>
      <c r="D13" s="735" t="s">
        <v>58</v>
      </c>
      <c r="E13" s="736"/>
      <c r="F13" s="737"/>
      <c r="G13" s="735" t="s">
        <v>69</v>
      </c>
      <c r="H13" s="736"/>
      <c r="I13" s="737"/>
      <c r="J13" s="468" t="s">
        <v>74</v>
      </c>
      <c r="K13" s="469"/>
      <c r="L13" s="470"/>
    </row>
    <row r="14" spans="1:15" ht="32.1" customHeight="1" thickBot="1">
      <c r="A14" s="742"/>
      <c r="B14" s="743"/>
      <c r="C14" s="734"/>
      <c r="D14" s="111" t="s">
        <v>46</v>
      </c>
      <c r="E14" s="109" t="s">
        <v>47</v>
      </c>
      <c r="F14" s="110" t="s">
        <v>584</v>
      </c>
      <c r="G14" s="111" t="s">
        <v>46</v>
      </c>
      <c r="H14" s="109" t="s">
        <v>47</v>
      </c>
      <c r="I14" s="110" t="s">
        <v>584</v>
      </c>
      <c r="J14" s="111" t="s">
        <v>46</v>
      </c>
      <c r="K14" s="109" t="s">
        <v>47</v>
      </c>
      <c r="L14" s="110" t="s">
        <v>584</v>
      </c>
    </row>
    <row r="15" spans="1:15" ht="91.5" customHeight="1">
      <c r="A15" s="755" t="s">
        <v>585</v>
      </c>
      <c r="B15" s="302" t="s">
        <v>586</v>
      </c>
      <c r="C15" s="766" t="s">
        <v>587</v>
      </c>
      <c r="D15" s="303">
        <v>144275000</v>
      </c>
      <c r="E15" s="304"/>
      <c r="F15" s="750">
        <v>4</v>
      </c>
      <c r="G15" s="305">
        <v>132600000</v>
      </c>
      <c r="H15" s="306">
        <v>1200600</v>
      </c>
      <c r="I15" s="750">
        <v>4</v>
      </c>
      <c r="J15" s="206">
        <v>147337500</v>
      </c>
      <c r="K15" s="207">
        <v>23132833</v>
      </c>
      <c r="L15" s="750">
        <v>4</v>
      </c>
      <c r="N15" s="873"/>
      <c r="O15" s="873"/>
    </row>
    <row r="16" spans="1:15" ht="90" customHeight="1">
      <c r="A16" s="765"/>
      <c r="B16" s="307" t="s">
        <v>588</v>
      </c>
      <c r="C16" s="767"/>
      <c r="D16" s="308"/>
      <c r="E16" s="309"/>
      <c r="F16" s="750"/>
      <c r="G16" s="305">
        <v>84735000</v>
      </c>
      <c r="H16" s="306">
        <v>0</v>
      </c>
      <c r="I16" s="750"/>
      <c r="J16" s="210">
        <v>66300000</v>
      </c>
      <c r="K16" s="210">
        <v>4205333</v>
      </c>
      <c r="L16" s="750"/>
      <c r="N16" s="873"/>
      <c r="O16" s="873"/>
    </row>
    <row r="17" spans="1:15" s="25" customFormat="1" ht="101.1" customHeight="1">
      <c r="A17" s="768" t="s">
        <v>589</v>
      </c>
      <c r="B17" s="302" t="s">
        <v>590</v>
      </c>
      <c r="C17" s="769" t="s">
        <v>591</v>
      </c>
      <c r="D17" s="320">
        <v>72875000</v>
      </c>
      <c r="E17" s="306"/>
      <c r="F17" s="750">
        <v>1</v>
      </c>
      <c r="G17" s="310">
        <v>107579000</v>
      </c>
      <c r="H17" s="306">
        <v>782100</v>
      </c>
      <c r="I17" s="750">
        <v>1</v>
      </c>
      <c r="J17" s="315"/>
      <c r="K17" s="207">
        <v>9765733</v>
      </c>
      <c r="L17" s="750">
        <v>1</v>
      </c>
      <c r="M17" s="1"/>
      <c r="N17" s="873"/>
      <c r="O17" s="873"/>
    </row>
    <row r="18" spans="1:15" ht="52.35" customHeight="1">
      <c r="A18" s="768"/>
      <c r="B18" s="311" t="s">
        <v>592</v>
      </c>
      <c r="C18" s="769"/>
      <c r="D18" s="320">
        <v>71400000</v>
      </c>
      <c r="E18" s="306"/>
      <c r="F18" s="750"/>
      <c r="G18" s="310">
        <v>261669248</v>
      </c>
      <c r="H18" s="306">
        <v>238000</v>
      </c>
      <c r="I18" s="750"/>
      <c r="J18" s="316">
        <v>48015000</v>
      </c>
      <c r="K18" s="207">
        <v>14517500</v>
      </c>
      <c r="L18" s="750"/>
      <c r="N18" s="873"/>
      <c r="O18" s="873"/>
    </row>
    <row r="19" spans="1:15" ht="55.35" customHeight="1">
      <c r="A19" s="228"/>
      <c r="B19" s="312"/>
      <c r="C19" s="91"/>
      <c r="D19" s="313"/>
      <c r="E19" s="314"/>
      <c r="F19" s="231"/>
      <c r="G19" s="314"/>
      <c r="H19" s="314"/>
      <c r="I19" s="231"/>
    </row>
    <row r="20" spans="1:15" ht="15" customHeight="1" thickBot="1">
      <c r="A20" s="228"/>
      <c r="B20" s="312"/>
      <c r="C20" s="91"/>
      <c r="D20" s="313"/>
      <c r="E20" s="314"/>
      <c r="F20" s="231"/>
      <c r="G20" s="314"/>
      <c r="H20" s="314"/>
      <c r="I20" s="231"/>
    </row>
    <row r="21" spans="1:15" ht="35.1" customHeight="1" thickBot="1">
      <c r="A21" s="727" t="s">
        <v>593</v>
      </c>
      <c r="B21" s="728"/>
      <c r="C21" s="728"/>
      <c r="D21" s="728"/>
      <c r="E21" s="728"/>
      <c r="F21" s="728"/>
      <c r="G21" s="728"/>
      <c r="H21" s="728"/>
      <c r="I21" s="728"/>
      <c r="J21" s="728"/>
      <c r="K21" s="728"/>
      <c r="L21" s="729"/>
    </row>
    <row r="22" spans="1:15" ht="35.1" customHeight="1">
      <c r="A22" s="741" t="s">
        <v>582</v>
      </c>
      <c r="B22" s="738" t="s">
        <v>583</v>
      </c>
      <c r="C22" s="733" t="s">
        <v>31</v>
      </c>
      <c r="D22" s="735" t="s">
        <v>78</v>
      </c>
      <c r="E22" s="736"/>
      <c r="F22" s="737"/>
      <c r="G22" s="735" t="s">
        <v>81</v>
      </c>
      <c r="H22" s="736"/>
      <c r="I22" s="737"/>
      <c r="J22" s="735" t="s">
        <v>84</v>
      </c>
      <c r="K22" s="736"/>
      <c r="L22" s="737"/>
    </row>
    <row r="23" spans="1:15" ht="35.1" customHeight="1" thickBot="1">
      <c r="A23" s="742"/>
      <c r="B23" s="739"/>
      <c r="C23" s="734"/>
      <c r="D23" s="317" t="s">
        <v>46</v>
      </c>
      <c r="E23" s="109" t="s">
        <v>47</v>
      </c>
      <c r="F23" s="110" t="s">
        <v>584</v>
      </c>
      <c r="G23" s="111" t="s">
        <v>46</v>
      </c>
      <c r="H23" s="109" t="s">
        <v>47</v>
      </c>
      <c r="I23" s="110" t="s">
        <v>584</v>
      </c>
      <c r="J23" s="111" t="s">
        <v>46</v>
      </c>
      <c r="K23" s="109" t="s">
        <v>47</v>
      </c>
      <c r="L23" s="110" t="s">
        <v>584</v>
      </c>
    </row>
    <row r="24" spans="1:15" ht="62.25" customHeight="1">
      <c r="A24" s="755" t="s">
        <v>585</v>
      </c>
      <c r="B24" s="307" t="s">
        <v>586</v>
      </c>
      <c r="C24" s="759" t="s">
        <v>587</v>
      </c>
      <c r="D24" s="328">
        <v>-442000</v>
      </c>
      <c r="E24" s="328">
        <v>28563000</v>
      </c>
      <c r="F24" s="751">
        <v>4</v>
      </c>
      <c r="G24" s="328">
        <v>43949555</v>
      </c>
      <c r="H24" s="328">
        <v>52151000</v>
      </c>
      <c r="I24" s="751">
        <v>4</v>
      </c>
      <c r="J24" s="321">
        <v>0</v>
      </c>
      <c r="K24" s="327">
        <v>44071000</v>
      </c>
      <c r="L24" s="751">
        <v>4</v>
      </c>
    </row>
    <row r="25" spans="1:15" ht="90" customHeight="1" thickBot="1">
      <c r="A25" s="756"/>
      <c r="B25" s="307" t="s">
        <v>588</v>
      </c>
      <c r="C25" s="760"/>
      <c r="D25" s="328">
        <v>-627667</v>
      </c>
      <c r="E25" s="328">
        <v>14719000</v>
      </c>
      <c r="F25" s="752"/>
      <c r="G25" s="328">
        <v>-1326000</v>
      </c>
      <c r="H25" s="328">
        <v>16045000</v>
      </c>
      <c r="I25" s="752"/>
      <c r="J25" s="321">
        <v>0</v>
      </c>
      <c r="K25" s="327">
        <v>16045000</v>
      </c>
      <c r="L25" s="752"/>
    </row>
    <row r="26" spans="1:15" ht="90" customHeight="1">
      <c r="A26" s="757" t="s">
        <v>589</v>
      </c>
      <c r="B26" s="302" t="s">
        <v>590</v>
      </c>
      <c r="C26" s="761" t="s">
        <v>591</v>
      </c>
      <c r="D26" s="22">
        <v>-741000</v>
      </c>
      <c r="E26" s="319">
        <v>18936000</v>
      </c>
      <c r="F26" s="753">
        <v>1</v>
      </c>
      <c r="G26" s="318">
        <v>0</v>
      </c>
      <c r="H26" s="319">
        <v>15164000</v>
      </c>
      <c r="I26" s="753">
        <v>1</v>
      </c>
      <c r="J26" s="318">
        <v>0</v>
      </c>
      <c r="K26" s="327">
        <v>22708000</v>
      </c>
      <c r="L26" s="751">
        <v>1</v>
      </c>
    </row>
    <row r="27" spans="1:15" ht="90" customHeight="1" thickBot="1">
      <c r="A27" s="758"/>
      <c r="B27" s="311" t="s">
        <v>592</v>
      </c>
      <c r="C27" s="760"/>
      <c r="D27" s="22">
        <v>-1864667</v>
      </c>
      <c r="E27" s="24">
        <v>39022333</v>
      </c>
      <c r="F27" s="754"/>
      <c r="G27" s="113">
        <v>0</v>
      </c>
      <c r="H27" s="24">
        <v>31947853</v>
      </c>
      <c r="I27" s="754"/>
      <c r="J27" s="113">
        <v>0</v>
      </c>
      <c r="K27" s="327">
        <v>48194281</v>
      </c>
      <c r="L27" s="752"/>
    </row>
    <row r="29" spans="1:15" ht="15" thickBot="1"/>
    <row r="30" spans="1:15" ht="35.1" customHeight="1" thickBot="1">
      <c r="A30" s="730" t="s">
        <v>594</v>
      </c>
      <c r="B30" s="731"/>
      <c r="C30" s="731"/>
      <c r="D30" s="731"/>
      <c r="E30" s="731"/>
      <c r="F30" s="731"/>
      <c r="G30" s="731"/>
      <c r="H30" s="731"/>
      <c r="I30" s="731"/>
      <c r="J30" s="731"/>
      <c r="K30" s="731"/>
      <c r="L30" s="732"/>
    </row>
    <row r="31" spans="1:15" ht="35.1" customHeight="1">
      <c r="A31" s="741" t="s">
        <v>582</v>
      </c>
      <c r="B31" s="738" t="s">
        <v>583</v>
      </c>
      <c r="C31" s="733" t="s">
        <v>31</v>
      </c>
      <c r="D31" s="735" t="s">
        <v>87</v>
      </c>
      <c r="E31" s="736"/>
      <c r="F31" s="737"/>
      <c r="G31" s="735" t="s">
        <v>90</v>
      </c>
      <c r="H31" s="736"/>
      <c r="I31" s="737"/>
      <c r="J31" s="735" t="s">
        <v>93</v>
      </c>
      <c r="K31" s="736"/>
      <c r="L31" s="737"/>
    </row>
    <row r="32" spans="1:15" ht="35.1" customHeight="1" thickBot="1">
      <c r="A32" s="742"/>
      <c r="B32" s="739"/>
      <c r="C32" s="734"/>
      <c r="D32" s="317" t="s">
        <v>46</v>
      </c>
      <c r="E32" s="343" t="s">
        <v>47</v>
      </c>
      <c r="F32" s="348" t="s">
        <v>584</v>
      </c>
      <c r="G32" s="317" t="s">
        <v>46</v>
      </c>
      <c r="H32" s="343" t="s">
        <v>47</v>
      </c>
      <c r="I32" s="348" t="s">
        <v>584</v>
      </c>
      <c r="J32" s="111" t="s">
        <v>46</v>
      </c>
      <c r="K32" s="109" t="s">
        <v>47</v>
      </c>
      <c r="L32" s="110" t="s">
        <v>584</v>
      </c>
    </row>
    <row r="33" spans="1:12" ht="74.25" customHeight="1">
      <c r="A33" s="755" t="s">
        <v>585</v>
      </c>
      <c r="B33" s="344" t="s">
        <v>586</v>
      </c>
      <c r="C33" s="762" t="s">
        <v>587</v>
      </c>
      <c r="D33" s="22">
        <v>25377303</v>
      </c>
      <c r="E33" s="22">
        <v>73333302</v>
      </c>
      <c r="F33" s="750">
        <v>4</v>
      </c>
      <c r="G33" s="349">
        <v>86982036</v>
      </c>
      <c r="H33" s="349">
        <v>44071000</v>
      </c>
      <c r="I33" s="750">
        <v>4</v>
      </c>
      <c r="J33" s="346">
        <v>23612880</v>
      </c>
      <c r="K33" s="346">
        <v>42936000</v>
      </c>
      <c r="L33" s="750">
        <v>4</v>
      </c>
    </row>
    <row r="34" spans="1:12" ht="81" customHeight="1">
      <c r="A34" s="756"/>
      <c r="B34" s="307" t="s">
        <v>588</v>
      </c>
      <c r="C34" s="763"/>
      <c r="D34" s="22">
        <v>0</v>
      </c>
      <c r="E34" s="22">
        <v>16045000</v>
      </c>
      <c r="F34" s="750"/>
      <c r="G34" s="349">
        <v>26058682</v>
      </c>
      <c r="H34" s="349">
        <v>16045000</v>
      </c>
      <c r="I34" s="750"/>
      <c r="J34" s="346">
        <v>117004</v>
      </c>
      <c r="K34" s="108">
        <v>16045000</v>
      </c>
      <c r="L34" s="750"/>
    </row>
    <row r="35" spans="1:12" ht="81" customHeight="1">
      <c r="A35" s="757" t="s">
        <v>589</v>
      </c>
      <c r="B35" s="302" t="s">
        <v>590</v>
      </c>
      <c r="C35" s="764" t="s">
        <v>591</v>
      </c>
      <c r="D35" s="22">
        <v>0</v>
      </c>
      <c r="E35" s="22">
        <v>15164000</v>
      </c>
      <c r="F35" s="750">
        <v>1</v>
      </c>
      <c r="G35" s="349">
        <v>26058682</v>
      </c>
      <c r="H35" s="349">
        <v>15164000</v>
      </c>
      <c r="I35" s="750">
        <v>1</v>
      </c>
      <c r="J35" s="346">
        <v>117004</v>
      </c>
      <c r="K35" s="108">
        <v>22708000</v>
      </c>
      <c r="L35" s="750">
        <v>1</v>
      </c>
    </row>
    <row r="36" spans="1:12" ht="94.5" customHeight="1">
      <c r="A36" s="758"/>
      <c r="B36" s="311" t="s">
        <v>592</v>
      </c>
      <c r="C36" s="763"/>
      <c r="D36" s="22">
        <v>41204469</v>
      </c>
      <c r="E36" s="22">
        <v>60487302</v>
      </c>
      <c r="F36" s="750"/>
      <c r="G36" s="349">
        <v>19544012</v>
      </c>
      <c r="H36" s="349">
        <v>36511855</v>
      </c>
      <c r="I36" s="750"/>
      <c r="J36" s="347">
        <v>59584732</v>
      </c>
      <c r="K36" s="22">
        <v>74586945</v>
      </c>
      <c r="L36" s="750"/>
    </row>
    <row r="38" spans="1:12" ht="15" thickBot="1"/>
    <row r="39" spans="1:12" ht="35.1" customHeight="1" thickBot="1">
      <c r="A39" s="730" t="s">
        <v>595</v>
      </c>
      <c r="B39" s="731"/>
      <c r="C39" s="731"/>
      <c r="D39" s="731"/>
      <c r="E39" s="731"/>
      <c r="F39" s="731"/>
      <c r="G39" s="731"/>
      <c r="H39" s="731"/>
      <c r="I39" s="731"/>
      <c r="J39" s="731"/>
      <c r="K39" s="731"/>
      <c r="L39" s="732"/>
    </row>
    <row r="40" spans="1:12" ht="35.1" customHeight="1">
      <c r="A40" s="741" t="s">
        <v>582</v>
      </c>
      <c r="B40" s="738" t="s">
        <v>583</v>
      </c>
      <c r="C40" s="733" t="s">
        <v>31</v>
      </c>
      <c r="D40" s="735" t="s">
        <v>96</v>
      </c>
      <c r="E40" s="736"/>
      <c r="F40" s="737"/>
      <c r="G40" s="735" t="s">
        <v>596</v>
      </c>
      <c r="H40" s="736"/>
      <c r="I40" s="737"/>
      <c r="J40" s="735" t="s">
        <v>102</v>
      </c>
      <c r="K40" s="736"/>
      <c r="L40" s="737"/>
    </row>
    <row r="41" spans="1:12" ht="35.1" customHeight="1" thickBot="1">
      <c r="A41" s="742"/>
      <c r="B41" s="739"/>
      <c r="C41" s="734"/>
      <c r="D41" s="111" t="s">
        <v>46</v>
      </c>
      <c r="E41" s="109" t="s">
        <v>47</v>
      </c>
      <c r="F41" s="110" t="s">
        <v>584</v>
      </c>
      <c r="G41" s="111" t="s">
        <v>46</v>
      </c>
      <c r="H41" s="109" t="s">
        <v>47</v>
      </c>
      <c r="I41" s="110" t="s">
        <v>584</v>
      </c>
      <c r="J41" s="111" t="s">
        <v>46</v>
      </c>
      <c r="K41" s="109" t="s">
        <v>47</v>
      </c>
      <c r="L41" s="110" t="s">
        <v>584</v>
      </c>
    </row>
    <row r="42" spans="1:12" ht="99" customHeight="1">
      <c r="A42" s="755" t="s">
        <v>585</v>
      </c>
      <c r="B42" s="344" t="s">
        <v>586</v>
      </c>
      <c r="C42" s="762" t="s">
        <v>587</v>
      </c>
      <c r="D42" s="112">
        <v>19907440</v>
      </c>
      <c r="E42" s="108">
        <v>81009721</v>
      </c>
      <c r="F42" s="750">
        <v>4</v>
      </c>
      <c r="G42" s="108">
        <v>8092000</v>
      </c>
      <c r="H42" s="108">
        <v>49389658</v>
      </c>
      <c r="I42" s="750">
        <v>4</v>
      </c>
      <c r="J42" s="112">
        <v>43918500</v>
      </c>
      <c r="K42" s="108">
        <v>152027306</v>
      </c>
      <c r="L42" s="750">
        <v>4</v>
      </c>
    </row>
    <row r="43" spans="1:12" s="871" customFormat="1" ht="93.75" customHeight="1">
      <c r="A43" s="756"/>
      <c r="B43" s="359" t="s">
        <v>588</v>
      </c>
      <c r="C43" s="763"/>
      <c r="D43" s="22">
        <v>0</v>
      </c>
      <c r="E43" s="22">
        <v>16162004</v>
      </c>
      <c r="F43" s="750"/>
      <c r="G43" s="108">
        <v>8763007</v>
      </c>
      <c r="H43" s="108">
        <v>10710000</v>
      </c>
      <c r="I43" s="750"/>
      <c r="J43" s="360">
        <v>0</v>
      </c>
      <c r="K43" s="361">
        <v>21270007</v>
      </c>
      <c r="L43" s="872"/>
    </row>
    <row r="44" spans="1:12" s="871" customFormat="1" ht="84">
      <c r="A44" s="768" t="s">
        <v>589</v>
      </c>
      <c r="B44" s="302" t="s">
        <v>590</v>
      </c>
      <c r="C44" s="769" t="s">
        <v>591</v>
      </c>
      <c r="D44" s="108">
        <v>11203500</v>
      </c>
      <c r="E44" s="108">
        <v>20339004</v>
      </c>
      <c r="F44" s="750">
        <v>1</v>
      </c>
      <c r="G44" s="108">
        <v>2446108</v>
      </c>
      <c r="H44" s="108">
        <v>16450000</v>
      </c>
      <c r="I44" s="750">
        <v>1</v>
      </c>
      <c r="J44" s="316">
        <v>0</v>
      </c>
      <c r="K44" s="316">
        <v>30792308</v>
      </c>
      <c r="L44" s="872">
        <v>1</v>
      </c>
    </row>
    <row r="45" spans="1:12" s="871" customFormat="1" ht="78" customHeight="1">
      <c r="A45" s="768"/>
      <c r="B45" s="311" t="s">
        <v>592</v>
      </c>
      <c r="C45" s="769"/>
      <c r="D45" s="108">
        <v>12593656</v>
      </c>
      <c r="E45" s="108">
        <v>81564909</v>
      </c>
      <c r="F45" s="750"/>
      <c r="G45" s="108">
        <v>31385500</v>
      </c>
      <c r="H45" s="108">
        <v>51674840</v>
      </c>
      <c r="I45" s="750"/>
      <c r="J45" s="316">
        <v>33150000</v>
      </c>
      <c r="K45" s="316">
        <v>84160932</v>
      </c>
      <c r="L45" s="872"/>
    </row>
    <row r="46" spans="1:12" s="871" customFormat="1">
      <c r="A46" s="1"/>
      <c r="B46" s="1"/>
      <c r="C46" s="1"/>
      <c r="D46" s="1"/>
      <c r="E46" s="1"/>
      <c r="F46" s="1"/>
      <c r="G46" s="1"/>
      <c r="H46" s="1"/>
      <c r="I46" s="1"/>
      <c r="J46" s="1"/>
      <c r="K46" s="1"/>
      <c r="L46" s="1"/>
    </row>
    <row r="47" spans="1:12" s="871" customFormat="1">
      <c r="A47" s="1"/>
      <c r="B47" s="1"/>
      <c r="C47" s="1"/>
      <c r="D47" s="1"/>
      <c r="E47" s="1"/>
      <c r="F47" s="1"/>
      <c r="G47" s="1"/>
      <c r="H47" s="1"/>
      <c r="I47" s="1"/>
      <c r="J47" s="1"/>
      <c r="K47" s="1"/>
      <c r="L47" s="1"/>
    </row>
    <row r="48" spans="1:12" s="871" customFormat="1">
      <c r="A48" s="1"/>
      <c r="B48" s="1"/>
      <c r="C48" s="1"/>
      <c r="D48" s="1"/>
      <c r="E48" s="1"/>
      <c r="F48" s="1"/>
      <c r="G48" s="1"/>
      <c r="H48" s="1"/>
      <c r="I48" s="1"/>
      <c r="J48" s="1"/>
      <c r="K48" s="1"/>
      <c r="L48" s="1"/>
    </row>
    <row r="49" spans="1:12" s="871" customFormat="1">
      <c r="A49" s="1"/>
      <c r="B49" s="1"/>
      <c r="C49" s="1"/>
      <c r="D49" s="1"/>
      <c r="E49" s="1"/>
      <c r="F49" s="1"/>
      <c r="G49" s="1"/>
      <c r="H49" s="1"/>
      <c r="I49" s="1"/>
      <c r="J49" s="1"/>
      <c r="K49" s="1"/>
      <c r="L49" s="1"/>
    </row>
    <row r="50" spans="1:12" s="871" customFormat="1">
      <c r="A50" s="1"/>
      <c r="B50" s="1"/>
      <c r="C50" s="1"/>
      <c r="D50" s="1"/>
      <c r="E50" s="1"/>
      <c r="F50" s="1"/>
      <c r="G50" s="1"/>
      <c r="H50" s="1"/>
      <c r="I50" s="1"/>
      <c r="J50" s="1"/>
      <c r="K50" s="1"/>
      <c r="L50" s="1"/>
    </row>
    <row r="51" spans="1:12" s="871" customFormat="1">
      <c r="A51" s="1"/>
      <c r="B51" s="1"/>
      <c r="C51" s="1"/>
      <c r="D51" s="1"/>
      <c r="E51" s="1"/>
      <c r="F51" s="1"/>
      <c r="G51" s="1"/>
      <c r="H51" s="1"/>
      <c r="I51" s="1"/>
      <c r="J51" s="1"/>
      <c r="K51" s="1"/>
      <c r="L51" s="1"/>
    </row>
    <row r="52" spans="1:12" s="871" customFormat="1">
      <c r="A52" s="1"/>
      <c r="B52" s="1"/>
      <c r="C52" s="1"/>
      <c r="D52" s="1"/>
      <c r="E52" s="1"/>
      <c r="F52" s="1"/>
      <c r="G52" s="1"/>
      <c r="H52" s="1"/>
      <c r="I52" s="1"/>
      <c r="J52" s="1"/>
      <c r="K52" s="1"/>
      <c r="L52" s="1"/>
    </row>
    <row r="53" spans="1:12" s="871" customFormat="1">
      <c r="A53" s="1"/>
      <c r="B53" s="1"/>
      <c r="C53" s="1"/>
      <c r="D53" s="1"/>
      <c r="E53" s="1"/>
      <c r="F53" s="1"/>
      <c r="G53" s="1"/>
      <c r="H53" s="1"/>
      <c r="I53" s="1"/>
      <c r="J53" s="1"/>
      <c r="K53" s="1"/>
      <c r="L53" s="1"/>
    </row>
    <row r="54" spans="1:12" s="871" customFormat="1">
      <c r="A54" s="1"/>
      <c r="B54" s="1"/>
      <c r="C54" s="1"/>
      <c r="D54" s="1"/>
      <c r="E54" s="1"/>
      <c r="F54" s="1"/>
      <c r="G54" s="1"/>
      <c r="H54" s="1"/>
      <c r="I54" s="1"/>
      <c r="J54" s="1"/>
      <c r="K54" s="1"/>
      <c r="L54" s="1"/>
    </row>
    <row r="55" spans="1:12" s="871" customFormat="1">
      <c r="A55" s="1"/>
      <c r="B55" s="1"/>
      <c r="C55" s="1"/>
      <c r="D55" s="1"/>
      <c r="E55" s="1"/>
      <c r="F55" s="1"/>
      <c r="G55" s="1"/>
      <c r="H55" s="1"/>
      <c r="I55" s="1"/>
      <c r="J55" s="1"/>
      <c r="K55" s="1"/>
      <c r="L55" s="1"/>
    </row>
    <row r="56" spans="1:12" s="871" customFormat="1">
      <c r="A56" s="1"/>
      <c r="B56" s="1"/>
      <c r="C56" s="1"/>
      <c r="D56" s="1"/>
      <c r="E56" s="1"/>
      <c r="F56" s="1"/>
      <c r="G56" s="1"/>
      <c r="H56" s="1"/>
      <c r="I56" s="1"/>
      <c r="J56" s="1"/>
      <c r="K56" s="1"/>
      <c r="L56" s="1"/>
    </row>
    <row r="57" spans="1:12" s="871" customFormat="1">
      <c r="A57" s="1"/>
      <c r="B57" s="1"/>
      <c r="C57" s="1"/>
      <c r="D57" s="1"/>
      <c r="E57" s="1"/>
      <c r="F57" s="1"/>
      <c r="G57" s="1"/>
      <c r="H57" s="1"/>
      <c r="I57" s="1"/>
      <c r="J57" s="1"/>
      <c r="K57" s="1"/>
      <c r="L57" s="1"/>
    </row>
    <row r="58" spans="1:12" s="871" customFormat="1">
      <c r="A58" s="1"/>
      <c r="B58" s="1"/>
      <c r="C58" s="1"/>
      <c r="D58" s="1"/>
      <c r="E58" s="1"/>
      <c r="F58" s="1"/>
      <c r="G58" s="1"/>
      <c r="H58" s="1"/>
      <c r="I58" s="1"/>
      <c r="J58" s="1"/>
      <c r="K58" s="1"/>
      <c r="L58" s="1"/>
    </row>
    <row r="59" spans="1:12" s="871" customFormat="1">
      <c r="A59" s="1"/>
      <c r="B59" s="1"/>
      <c r="C59" s="1"/>
      <c r="D59" s="1"/>
      <c r="E59" s="1"/>
      <c r="F59" s="1"/>
      <c r="G59" s="1"/>
      <c r="H59" s="1"/>
      <c r="I59" s="1"/>
      <c r="J59" s="1"/>
      <c r="K59" s="1"/>
      <c r="L59" s="1"/>
    </row>
    <row r="60" spans="1:12" s="871" customFormat="1">
      <c r="A60" s="1"/>
      <c r="B60" s="1"/>
      <c r="C60" s="1"/>
      <c r="D60" s="1"/>
      <c r="E60" s="1"/>
      <c r="F60" s="1"/>
      <c r="G60" s="1"/>
      <c r="H60" s="1"/>
      <c r="I60" s="1"/>
      <c r="J60" s="1"/>
      <c r="K60" s="1"/>
      <c r="L60" s="1"/>
    </row>
    <row r="61" spans="1:12" s="871" customFormat="1">
      <c r="A61" s="1"/>
      <c r="B61" s="1"/>
      <c r="C61" s="1"/>
      <c r="D61" s="1"/>
      <c r="E61" s="1"/>
      <c r="F61" s="1"/>
      <c r="G61" s="1"/>
      <c r="H61" s="1"/>
      <c r="I61" s="1"/>
      <c r="J61" s="1"/>
      <c r="K61" s="1"/>
      <c r="L61" s="1"/>
    </row>
    <row r="62" spans="1:12" s="871" customFormat="1">
      <c r="A62" s="1"/>
      <c r="B62" s="1"/>
      <c r="C62" s="1"/>
      <c r="D62" s="1"/>
      <c r="E62" s="1"/>
      <c r="F62" s="1"/>
      <c r="G62" s="1"/>
      <c r="H62" s="1"/>
      <c r="I62" s="1"/>
      <c r="J62" s="1"/>
      <c r="K62" s="1"/>
      <c r="L62" s="1"/>
    </row>
    <row r="63" spans="1:12" s="871" customFormat="1">
      <c r="A63" s="1"/>
      <c r="B63" s="1"/>
      <c r="C63" s="1"/>
      <c r="D63" s="1"/>
      <c r="E63" s="1"/>
      <c r="F63" s="1"/>
      <c r="G63" s="1"/>
      <c r="H63" s="1"/>
      <c r="I63" s="1"/>
      <c r="J63" s="1"/>
      <c r="K63" s="1"/>
      <c r="L63" s="1"/>
    </row>
    <row r="64" spans="1:12" s="871" customFormat="1">
      <c r="A64" s="1"/>
      <c r="B64" s="1"/>
      <c r="C64" s="1"/>
      <c r="D64" s="1"/>
      <c r="E64" s="1"/>
      <c r="F64" s="1"/>
      <c r="G64" s="1"/>
      <c r="H64" s="1"/>
      <c r="I64" s="1"/>
      <c r="J64" s="1"/>
      <c r="K64" s="1"/>
      <c r="L64" s="1"/>
    </row>
    <row r="65" spans="1:12" s="871" customFormat="1">
      <c r="A65" s="1"/>
      <c r="B65" s="1"/>
      <c r="C65" s="1"/>
      <c r="D65" s="1"/>
      <c r="E65" s="1"/>
      <c r="F65" s="1"/>
      <c r="G65" s="1"/>
      <c r="H65" s="1"/>
      <c r="I65" s="1"/>
      <c r="J65" s="1"/>
      <c r="K65" s="1"/>
      <c r="L65" s="1"/>
    </row>
    <row r="66" spans="1:12" s="871" customFormat="1">
      <c r="A66" s="1"/>
      <c r="B66" s="1"/>
      <c r="C66" s="1"/>
      <c r="D66" s="1"/>
      <c r="E66" s="1"/>
      <c r="F66" s="1"/>
      <c r="G66" s="1"/>
      <c r="H66" s="1"/>
      <c r="I66" s="1"/>
      <c r="J66" s="1"/>
      <c r="K66" s="1"/>
      <c r="L66" s="1"/>
    </row>
    <row r="67" spans="1:12" s="871" customFormat="1">
      <c r="A67" s="1"/>
      <c r="B67" s="1"/>
      <c r="C67" s="1"/>
      <c r="D67" s="1"/>
      <c r="E67" s="1"/>
      <c r="F67" s="1"/>
      <c r="G67" s="1"/>
      <c r="H67" s="1"/>
      <c r="I67" s="1"/>
      <c r="J67" s="1"/>
      <c r="K67" s="1"/>
      <c r="L67" s="1"/>
    </row>
    <row r="68" spans="1:12" s="871" customFormat="1">
      <c r="A68" s="1"/>
      <c r="B68" s="1"/>
      <c r="C68" s="1"/>
      <c r="D68" s="1"/>
      <c r="E68" s="1"/>
      <c r="F68" s="1"/>
      <c r="G68" s="1"/>
      <c r="H68" s="1"/>
      <c r="I68" s="1"/>
      <c r="J68" s="1"/>
      <c r="K68" s="1"/>
      <c r="L68" s="1"/>
    </row>
    <row r="69" spans="1:12" s="871" customFormat="1">
      <c r="A69" s="1"/>
      <c r="B69" s="1"/>
      <c r="C69" s="1"/>
      <c r="D69" s="1"/>
      <c r="E69" s="1"/>
      <c r="F69" s="1"/>
      <c r="G69" s="1"/>
      <c r="H69" s="1"/>
      <c r="I69" s="1"/>
      <c r="J69" s="1"/>
      <c r="K69" s="1"/>
      <c r="L69" s="1"/>
    </row>
    <row r="70" spans="1:12" s="871" customFormat="1">
      <c r="A70" s="1"/>
      <c r="B70" s="1"/>
      <c r="C70" s="1"/>
      <c r="D70" s="1"/>
      <c r="E70" s="1"/>
      <c r="F70" s="1"/>
      <c r="G70" s="1"/>
      <c r="H70" s="1"/>
      <c r="I70" s="1"/>
      <c r="J70" s="1"/>
      <c r="K70" s="1"/>
      <c r="L70" s="1"/>
    </row>
    <row r="71" spans="1:12" s="871" customFormat="1">
      <c r="A71" s="1"/>
      <c r="B71" s="1"/>
      <c r="C71" s="1"/>
      <c r="D71" s="1"/>
      <c r="E71" s="1"/>
      <c r="F71" s="1"/>
      <c r="G71" s="1"/>
      <c r="H71" s="1"/>
      <c r="I71" s="1"/>
      <c r="J71" s="1"/>
      <c r="K71" s="1"/>
      <c r="L71" s="1"/>
    </row>
    <row r="72" spans="1:12" s="871" customFormat="1">
      <c r="A72" s="1"/>
      <c r="B72" s="1"/>
      <c r="C72" s="1"/>
      <c r="D72" s="1"/>
      <c r="E72" s="1"/>
      <c r="F72" s="1"/>
      <c r="G72" s="1"/>
      <c r="H72" s="1"/>
      <c r="I72" s="1"/>
      <c r="J72" s="1"/>
      <c r="K72" s="1"/>
      <c r="L72" s="1"/>
    </row>
    <row r="73" spans="1:12" s="871" customFormat="1">
      <c r="A73" s="1"/>
      <c r="B73" s="1"/>
      <c r="C73" s="1"/>
      <c r="D73" s="1"/>
      <c r="E73" s="1"/>
      <c r="F73" s="1"/>
      <c r="G73" s="1"/>
      <c r="H73" s="1"/>
      <c r="I73" s="1"/>
      <c r="J73" s="1"/>
      <c r="K73" s="1"/>
      <c r="L73" s="1"/>
    </row>
    <row r="74" spans="1:12" s="871" customFormat="1">
      <c r="A74" s="1"/>
      <c r="B74" s="1"/>
      <c r="C74" s="1"/>
      <c r="D74" s="1"/>
      <c r="E74" s="1"/>
      <c r="F74" s="1"/>
      <c r="G74" s="1"/>
      <c r="H74" s="1"/>
      <c r="I74" s="1"/>
      <c r="J74" s="1"/>
      <c r="K74" s="1"/>
      <c r="L74" s="1"/>
    </row>
    <row r="75" spans="1:12" s="871" customFormat="1">
      <c r="A75" s="1"/>
      <c r="B75" s="1"/>
      <c r="C75" s="1"/>
      <c r="D75" s="1"/>
      <c r="E75" s="1"/>
      <c r="F75" s="1"/>
      <c r="G75" s="1"/>
      <c r="H75" s="1"/>
      <c r="I75" s="1"/>
      <c r="J75" s="1"/>
      <c r="K75" s="1"/>
      <c r="L75" s="1"/>
    </row>
    <row r="76" spans="1:12" s="871" customFormat="1">
      <c r="A76" s="1"/>
      <c r="B76" s="1"/>
      <c r="C76" s="1"/>
      <c r="D76" s="1"/>
      <c r="E76" s="1"/>
      <c r="F76" s="1"/>
      <c r="G76" s="1"/>
      <c r="H76" s="1"/>
      <c r="I76" s="1"/>
      <c r="J76" s="1"/>
      <c r="K76" s="1"/>
      <c r="L76" s="1"/>
    </row>
    <row r="77" spans="1:12" s="871" customFormat="1">
      <c r="A77" s="1"/>
      <c r="B77" s="1"/>
      <c r="C77" s="1"/>
      <c r="D77" s="1"/>
      <c r="E77" s="1"/>
      <c r="F77" s="1"/>
      <c r="G77" s="1"/>
      <c r="H77" s="1"/>
      <c r="I77" s="1"/>
      <c r="J77" s="1"/>
      <c r="K77" s="1"/>
      <c r="L77" s="1"/>
    </row>
    <row r="78" spans="1:12" s="871" customFormat="1">
      <c r="A78" s="1"/>
      <c r="B78" s="1"/>
      <c r="C78" s="1"/>
      <c r="D78" s="1"/>
      <c r="E78" s="1"/>
      <c r="F78" s="1"/>
      <c r="G78" s="1"/>
      <c r="H78" s="1"/>
      <c r="I78" s="1"/>
      <c r="J78" s="1"/>
      <c r="K78" s="1"/>
      <c r="L78" s="1"/>
    </row>
    <row r="79" spans="1:12" s="871" customFormat="1">
      <c r="A79" s="1"/>
      <c r="B79" s="1"/>
      <c r="C79" s="1"/>
      <c r="D79" s="1"/>
      <c r="E79" s="1"/>
      <c r="F79" s="1"/>
      <c r="G79" s="1"/>
      <c r="H79" s="1"/>
      <c r="I79" s="1"/>
      <c r="J79" s="1"/>
      <c r="K79" s="1"/>
      <c r="L79" s="1"/>
    </row>
    <row r="80" spans="1:12" s="871" customFormat="1">
      <c r="A80" s="1"/>
      <c r="B80" s="1"/>
      <c r="C80" s="1"/>
      <c r="D80" s="1"/>
      <c r="E80" s="1"/>
      <c r="F80" s="1"/>
      <c r="G80" s="1"/>
      <c r="H80" s="1"/>
      <c r="I80" s="1"/>
      <c r="J80" s="1"/>
      <c r="K80" s="1"/>
      <c r="L80" s="1"/>
    </row>
    <row r="81" spans="1:12" s="871" customFormat="1">
      <c r="A81" s="1"/>
      <c r="B81" s="1"/>
      <c r="C81" s="1"/>
      <c r="D81" s="1"/>
      <c r="E81" s="1"/>
      <c r="F81" s="1"/>
      <c r="G81" s="1"/>
      <c r="H81" s="1"/>
      <c r="I81" s="1"/>
      <c r="J81" s="1"/>
      <c r="K81" s="1"/>
      <c r="L81" s="1"/>
    </row>
  </sheetData>
  <mergeCells count="85">
    <mergeCell ref="L42:L43"/>
    <mergeCell ref="L44:L45"/>
    <mergeCell ref="I42:I43"/>
    <mergeCell ref="I44:I45"/>
    <mergeCell ref="A42:A43"/>
    <mergeCell ref="C42:C43"/>
    <mergeCell ref="A44:A45"/>
    <mergeCell ref="C44:C45"/>
    <mergeCell ref="F42:F43"/>
    <mergeCell ref="F44:F45"/>
    <mergeCell ref="L15:L16"/>
    <mergeCell ref="L17:L18"/>
    <mergeCell ref="F35:F36"/>
    <mergeCell ref="A35:A36"/>
    <mergeCell ref="A33:A34"/>
    <mergeCell ref="C33:C34"/>
    <mergeCell ref="C35:C36"/>
    <mergeCell ref="L24:L25"/>
    <mergeCell ref="L26:L27"/>
    <mergeCell ref="A15:A16"/>
    <mergeCell ref="C15:C16"/>
    <mergeCell ref="F15:F16"/>
    <mergeCell ref="I15:I16"/>
    <mergeCell ref="A17:A18"/>
    <mergeCell ref="C17:C18"/>
    <mergeCell ref="I35:I36"/>
    <mergeCell ref="A40:A41"/>
    <mergeCell ref="B40:B41"/>
    <mergeCell ref="A22:A23"/>
    <mergeCell ref="A31:A32"/>
    <mergeCell ref="A30:L30"/>
    <mergeCell ref="J22:L22"/>
    <mergeCell ref="J31:L31"/>
    <mergeCell ref="B22:B23"/>
    <mergeCell ref="C22:C23"/>
    <mergeCell ref="D22:F22"/>
    <mergeCell ref="A24:A25"/>
    <mergeCell ref="A26:A27"/>
    <mergeCell ref="C24:C25"/>
    <mergeCell ref="C26:C27"/>
    <mergeCell ref="I33:I34"/>
    <mergeCell ref="L35:L36"/>
    <mergeCell ref="M8:O8"/>
    <mergeCell ref="M9:O9"/>
    <mergeCell ref="M10:O10"/>
    <mergeCell ref="D13:F13"/>
    <mergeCell ref="G13:I13"/>
    <mergeCell ref="J13:L13"/>
    <mergeCell ref="F33:F34"/>
    <mergeCell ref="I17:I18"/>
    <mergeCell ref="F24:F25"/>
    <mergeCell ref="I24:I25"/>
    <mergeCell ref="I26:I27"/>
    <mergeCell ref="A21:L21"/>
    <mergeCell ref="F26:F27"/>
    <mergeCell ref="L33:L34"/>
    <mergeCell ref="F17:F18"/>
    <mergeCell ref="B6:I6"/>
    <mergeCell ref="K6:L6"/>
    <mergeCell ref="M6:O6"/>
    <mergeCell ref="A1:A4"/>
    <mergeCell ref="J1:L1"/>
    <mergeCell ref="J2:L2"/>
    <mergeCell ref="J3:L3"/>
    <mergeCell ref="J4:L4"/>
    <mergeCell ref="B1:I1"/>
    <mergeCell ref="B2:I2"/>
    <mergeCell ref="B3:I3"/>
    <mergeCell ref="B4:I4"/>
    <mergeCell ref="A8:A10"/>
    <mergeCell ref="A12:L12"/>
    <mergeCell ref="A39:L39"/>
    <mergeCell ref="C40:C41"/>
    <mergeCell ref="D40:F40"/>
    <mergeCell ref="G40:I40"/>
    <mergeCell ref="J40:L40"/>
    <mergeCell ref="G22:I22"/>
    <mergeCell ref="B31:B32"/>
    <mergeCell ref="J8:J10"/>
    <mergeCell ref="C31:C32"/>
    <mergeCell ref="D31:F31"/>
    <mergeCell ref="G31:I31"/>
    <mergeCell ref="A13:A14"/>
    <mergeCell ref="B13:B14"/>
    <mergeCell ref="C13:C14"/>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topLeftCell="A19" zoomScale="55" zoomScaleNormal="55" workbookViewId="0">
      <selection activeCell="AG15" sqref="AG15"/>
    </sheetView>
  </sheetViews>
  <sheetFormatPr defaultColWidth="10.7109375" defaultRowHeight="14.1"/>
  <cols>
    <col min="1" max="1" width="25.42578125" style="77" customWidth="1"/>
    <col min="2" max="2" width="29.7109375" style="77" customWidth="1"/>
    <col min="3" max="3" width="21.42578125" style="77" customWidth="1"/>
    <col min="4" max="4" width="21.7109375" style="77" customWidth="1"/>
    <col min="5" max="5" width="20.7109375" style="77" bestFit="1" customWidth="1"/>
    <col min="6" max="6" width="21.7109375" style="77" customWidth="1"/>
    <col min="7" max="7" width="20.7109375" style="77" bestFit="1" customWidth="1"/>
    <col min="8" max="8" width="21.42578125" style="77" customWidth="1"/>
    <col min="9" max="9" width="20.7109375" style="77" bestFit="1" customWidth="1"/>
    <col min="10" max="10" width="22.28515625" style="77" customWidth="1"/>
    <col min="11" max="11" width="20.7109375" style="77" bestFit="1" customWidth="1"/>
    <col min="12" max="12" width="23" style="77" customWidth="1"/>
    <col min="13" max="13" width="20.7109375" style="77" bestFit="1" customWidth="1"/>
    <col min="14" max="14" width="22.28515625" style="77" customWidth="1"/>
    <col min="15" max="15" width="20.7109375" style="77" bestFit="1" customWidth="1"/>
    <col min="16" max="17" width="20.42578125" style="77" customWidth="1"/>
    <col min="18" max="18" width="17.28515625" style="77" bestFit="1" customWidth="1"/>
    <col min="19" max="19" width="20.7109375" style="77" bestFit="1" customWidth="1"/>
    <col min="20" max="20" width="21.140625" style="77" customWidth="1"/>
    <col min="21" max="21" width="20.7109375" style="77" bestFit="1" customWidth="1"/>
    <col min="22" max="22" width="19.7109375" style="77" bestFit="1" customWidth="1"/>
    <col min="23" max="23" width="21.7109375" style="77" customWidth="1"/>
    <col min="24" max="24" width="17.28515625" style="77" bestFit="1" customWidth="1"/>
    <col min="25" max="25" width="20.7109375" style="77" bestFit="1" customWidth="1"/>
    <col min="26" max="26" width="20.42578125" style="77" customWidth="1"/>
    <col min="27" max="27" width="17.42578125" style="77" customWidth="1"/>
    <col min="28" max="28" width="19.7109375" style="77" bestFit="1" customWidth="1"/>
    <col min="29" max="29" width="22.7109375" style="77" customWidth="1"/>
    <col min="30" max="30" width="17" style="77" customWidth="1"/>
    <col min="31" max="31" width="19.7109375" style="77" bestFit="1" customWidth="1"/>
    <col min="32" max="32" width="22" style="77" customWidth="1"/>
    <col min="33" max="36" width="20.42578125" style="77" bestFit="1" customWidth="1"/>
    <col min="37" max="16384" width="10.7109375" style="77"/>
  </cols>
  <sheetData>
    <row r="1" spans="1:62" s="1" customFormat="1" ht="20.25" customHeight="1">
      <c r="A1" s="688"/>
      <c r="B1" s="780" t="s">
        <v>597</v>
      </c>
      <c r="C1" s="781"/>
      <c r="D1" s="781"/>
      <c r="E1" s="781"/>
      <c r="F1" s="781"/>
      <c r="G1" s="781"/>
      <c r="H1" s="781"/>
      <c r="I1" s="781"/>
      <c r="J1" s="781"/>
      <c r="K1" s="781"/>
      <c r="L1" s="781"/>
      <c r="M1" s="781"/>
      <c r="N1" s="781"/>
      <c r="O1" s="781"/>
      <c r="P1" s="781"/>
      <c r="Q1" s="781"/>
      <c r="R1" s="781"/>
      <c r="S1" s="781"/>
      <c r="T1" s="781"/>
      <c r="U1" s="781"/>
      <c r="V1" s="781"/>
      <c r="W1" s="781"/>
      <c r="X1" s="781"/>
      <c r="Y1" s="781"/>
      <c r="Z1" s="781"/>
      <c r="AA1" s="781"/>
      <c r="AB1" s="781"/>
      <c r="AC1" s="781"/>
      <c r="AD1" s="781"/>
      <c r="AE1" s="781"/>
      <c r="AF1" s="782"/>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row>
    <row r="2" spans="1:62" s="1" customFormat="1" ht="18.75" customHeight="1">
      <c r="A2" s="689"/>
      <c r="B2" s="783"/>
      <c r="C2" s="784"/>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785"/>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row>
    <row r="3" spans="1:62" s="1" customFormat="1" ht="14.25" customHeight="1">
      <c r="A3" s="689"/>
      <c r="B3" s="783"/>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5"/>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row>
    <row r="4" spans="1:62" s="1" customFormat="1" ht="33" customHeight="1" thickBot="1">
      <c r="A4" s="690"/>
      <c r="B4" s="786"/>
      <c r="C4" s="787"/>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8"/>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row>
    <row r="5" spans="1:62" s="1" customFormat="1">
      <c r="B5" s="93"/>
      <c r="C5" s="93"/>
      <c r="D5" s="93"/>
      <c r="E5" s="93"/>
      <c r="F5" s="93"/>
      <c r="G5" s="93"/>
      <c r="H5" s="93"/>
      <c r="I5" s="93"/>
      <c r="J5" s="93"/>
      <c r="K5" s="92"/>
      <c r="L5" s="92"/>
      <c r="M5" s="92"/>
      <c r="N5" s="92"/>
      <c r="O5" s="92"/>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row>
    <row r="6" spans="1:62" s="1" customFormat="1" ht="9" customHeight="1">
      <c r="A6" s="5"/>
      <c r="B6" s="93"/>
      <c r="C6" s="93"/>
      <c r="D6" s="93"/>
      <c r="E6" s="93"/>
      <c r="F6" s="93"/>
      <c r="G6" s="93"/>
      <c r="H6" s="93"/>
      <c r="I6" s="93"/>
      <c r="J6" s="93"/>
      <c r="K6" s="93"/>
      <c r="L6" s="93"/>
      <c r="M6" s="93"/>
      <c r="N6" s="93"/>
      <c r="O6" s="93"/>
      <c r="P6" s="2"/>
      <c r="Q6" s="2"/>
      <c r="R6" s="3"/>
      <c r="S6" s="3"/>
      <c r="T6" s="2"/>
      <c r="U6" s="2"/>
      <c r="V6" s="2"/>
      <c r="W6" s="77"/>
      <c r="X6" s="4"/>
      <c r="Y6" s="4"/>
      <c r="Z6" s="4"/>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row>
    <row r="7" spans="1:62" s="1" customFormat="1" ht="15" customHeight="1" thickBot="1">
      <c r="A7" s="6"/>
      <c r="B7" s="93"/>
      <c r="C7" s="93"/>
      <c r="D7" s="93"/>
      <c r="E7" s="93"/>
      <c r="F7" s="93"/>
      <c r="G7" s="93"/>
      <c r="H7" s="93"/>
      <c r="I7" s="93"/>
      <c r="J7" s="93"/>
      <c r="K7" s="93"/>
      <c r="L7" s="93"/>
      <c r="M7" s="93"/>
      <c r="N7" s="93"/>
      <c r="O7" s="93"/>
      <c r="P7" s="2"/>
      <c r="Q7" s="2"/>
      <c r="R7" s="3"/>
      <c r="S7" s="3"/>
      <c r="T7" s="2"/>
      <c r="U7" s="2"/>
      <c r="V7" s="2"/>
      <c r="W7" s="77"/>
      <c r="X7" s="4"/>
      <c r="Y7" s="4"/>
      <c r="Z7" s="122"/>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row>
    <row r="8" spans="1:62" s="1" customFormat="1" ht="15" customHeight="1" thickBot="1">
      <c r="A8" s="694" t="s">
        <v>479</v>
      </c>
      <c r="B8" s="801"/>
      <c r="C8" s="802"/>
      <c r="D8" s="802"/>
      <c r="E8" s="802"/>
      <c r="F8" s="802"/>
      <c r="G8" s="802"/>
      <c r="H8" s="802"/>
      <c r="I8" s="802"/>
      <c r="J8" s="802"/>
      <c r="K8" s="802"/>
      <c r="L8" s="802"/>
      <c r="M8" s="802"/>
      <c r="N8" s="802"/>
      <c r="O8" s="802"/>
      <c r="P8" s="802"/>
      <c r="Q8" s="802"/>
      <c r="R8" s="802"/>
      <c r="S8" s="802"/>
      <c r="T8" s="802"/>
      <c r="U8" s="802"/>
      <c r="V8" s="802"/>
      <c r="W8" s="802"/>
      <c r="X8" s="802"/>
      <c r="Y8" s="802"/>
      <c r="Z8" s="802"/>
      <c r="AA8" s="807" t="s">
        <v>10</v>
      </c>
      <c r="AB8" s="794"/>
      <c r="AC8" s="789" t="s">
        <v>473</v>
      </c>
      <c r="AD8" s="790"/>
      <c r="AE8" s="456" t="s">
        <v>1</v>
      </c>
      <c r="AF8" s="458"/>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row>
    <row r="9" spans="1:62" s="1" customFormat="1" ht="15" customHeight="1" thickBot="1">
      <c r="A9" s="695"/>
      <c r="B9" s="803"/>
      <c r="C9" s="804"/>
      <c r="D9" s="804"/>
      <c r="E9" s="804"/>
      <c r="F9" s="804"/>
      <c r="G9" s="804"/>
      <c r="H9" s="804"/>
      <c r="I9" s="804"/>
      <c r="J9" s="804"/>
      <c r="K9" s="804"/>
      <c r="L9" s="804"/>
      <c r="M9" s="804"/>
      <c r="N9" s="804"/>
      <c r="O9" s="804"/>
      <c r="P9" s="804"/>
      <c r="Q9" s="804"/>
      <c r="R9" s="804"/>
      <c r="S9" s="804"/>
      <c r="T9" s="804"/>
      <c r="U9" s="804"/>
      <c r="V9" s="804"/>
      <c r="W9" s="804"/>
      <c r="X9" s="804"/>
      <c r="Y9" s="804"/>
      <c r="Z9" s="804"/>
      <c r="AA9" s="808"/>
      <c r="AB9" s="795"/>
      <c r="AC9" s="789" t="s">
        <v>474</v>
      </c>
      <c r="AD9" s="790"/>
      <c r="AE9" s="456" t="s">
        <v>3</v>
      </c>
      <c r="AF9" s="458"/>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row>
    <row r="10" spans="1:62" s="1" customFormat="1" ht="15" customHeight="1" thickBot="1">
      <c r="A10" s="695"/>
      <c r="B10" s="803"/>
      <c r="C10" s="804"/>
      <c r="D10" s="804"/>
      <c r="E10" s="804"/>
      <c r="F10" s="804"/>
      <c r="G10" s="804"/>
      <c r="H10" s="804"/>
      <c r="I10" s="804"/>
      <c r="J10" s="804"/>
      <c r="K10" s="804"/>
      <c r="L10" s="804"/>
      <c r="M10" s="804"/>
      <c r="N10" s="804"/>
      <c r="O10" s="804"/>
      <c r="P10" s="804"/>
      <c r="Q10" s="804"/>
      <c r="R10" s="804"/>
      <c r="S10" s="804"/>
      <c r="T10" s="804"/>
      <c r="U10" s="804"/>
      <c r="V10" s="804"/>
      <c r="W10" s="804"/>
      <c r="X10" s="804"/>
      <c r="Y10" s="804"/>
      <c r="Z10" s="804"/>
      <c r="AA10" s="808"/>
      <c r="AB10" s="795"/>
      <c r="AC10" s="789" t="s">
        <v>475</v>
      </c>
      <c r="AD10" s="790"/>
      <c r="AE10" s="810" t="s">
        <v>5</v>
      </c>
      <c r="AF10" s="811"/>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row>
    <row r="11" spans="1:62" s="1" customFormat="1" ht="15" customHeight="1" thickBot="1">
      <c r="A11" s="696"/>
      <c r="B11" s="805"/>
      <c r="C11" s="806"/>
      <c r="D11" s="806"/>
      <c r="E11" s="806"/>
      <c r="F11" s="806"/>
      <c r="G11" s="806"/>
      <c r="H11" s="806"/>
      <c r="I11" s="806"/>
      <c r="J11" s="806"/>
      <c r="K11" s="806"/>
      <c r="L11" s="806"/>
      <c r="M11" s="806"/>
      <c r="N11" s="806"/>
      <c r="O11" s="806"/>
      <c r="P11" s="806"/>
      <c r="Q11" s="806"/>
      <c r="R11" s="806"/>
      <c r="S11" s="806"/>
      <c r="T11" s="806"/>
      <c r="U11" s="806"/>
      <c r="V11" s="806"/>
      <c r="W11" s="806"/>
      <c r="X11" s="806"/>
      <c r="Y11" s="806"/>
      <c r="Z11" s="806"/>
      <c r="AA11" s="809"/>
      <c r="AB11" s="796"/>
      <c r="AC11" s="789" t="s">
        <v>477</v>
      </c>
      <c r="AD11" s="790"/>
      <c r="AE11" s="456" t="s">
        <v>598</v>
      </c>
      <c r="AF11" s="458"/>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row>
    <row r="12" spans="1:62" s="1" customFormat="1" ht="9" customHeight="1">
      <c r="A12" s="14"/>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row>
    <row r="13" spans="1:62" s="25" customFormat="1" ht="16.5" customHeight="1" thickBot="1">
      <c r="C13" s="95"/>
      <c r="D13" s="95"/>
      <c r="E13" s="95"/>
      <c r="F13" s="95"/>
      <c r="G13" s="95"/>
      <c r="H13" s="95"/>
      <c r="I13" s="95"/>
      <c r="J13" s="95"/>
      <c r="K13" s="94"/>
      <c r="L13" s="94"/>
      <c r="M13" s="94"/>
      <c r="N13" s="94"/>
      <c r="O13" s="9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row>
    <row r="14" spans="1:62" s="79" customFormat="1" ht="21.75" customHeight="1" thickBot="1">
      <c r="A14" s="492" t="s">
        <v>11</v>
      </c>
      <c r="B14" s="157" t="s">
        <v>12</v>
      </c>
      <c r="C14" s="124"/>
      <c r="D14" s="157" t="s">
        <v>13</v>
      </c>
      <c r="E14" s="125"/>
      <c r="F14" s="157" t="s">
        <v>14</v>
      </c>
      <c r="G14" s="125"/>
      <c r="H14" s="157" t="s">
        <v>15</v>
      </c>
      <c r="I14" s="126"/>
      <c r="J14" s="96"/>
      <c r="K14" s="484" t="s">
        <v>16</v>
      </c>
      <c r="L14" s="484"/>
      <c r="M14" s="791" t="s">
        <v>17</v>
      </c>
      <c r="N14" s="791"/>
      <c r="O14" s="791"/>
      <c r="P14" s="129"/>
      <c r="Q14" s="16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row>
    <row r="15" spans="1:62" s="79" customFormat="1" ht="21.75" customHeight="1" thickBot="1">
      <c r="A15" s="492"/>
      <c r="B15" s="158" t="s">
        <v>18</v>
      </c>
      <c r="C15" s="127"/>
      <c r="D15" s="157" t="s">
        <v>19</v>
      </c>
      <c r="E15" s="128"/>
      <c r="F15" s="157" t="s">
        <v>20</v>
      </c>
      <c r="G15" s="128"/>
      <c r="H15" s="157" t="s">
        <v>21</v>
      </c>
      <c r="I15" s="126"/>
      <c r="J15" s="96"/>
      <c r="K15" s="484"/>
      <c r="L15" s="484"/>
      <c r="M15" s="791" t="s">
        <v>22</v>
      </c>
      <c r="N15" s="791"/>
      <c r="O15" s="791"/>
      <c r="P15" s="129"/>
      <c r="Q15" s="16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row>
    <row r="16" spans="1:62" s="79" customFormat="1" ht="21.75" customHeight="1" thickBot="1">
      <c r="A16" s="492"/>
      <c r="B16" s="157" t="s">
        <v>24</v>
      </c>
      <c r="C16" s="124"/>
      <c r="D16" s="157" t="s">
        <v>25</v>
      </c>
      <c r="E16" s="128"/>
      <c r="F16" s="157" t="s">
        <v>26</v>
      </c>
      <c r="G16" s="128"/>
      <c r="H16" s="157" t="s">
        <v>27</v>
      </c>
      <c r="I16" s="126"/>
      <c r="K16" s="484"/>
      <c r="L16" s="484"/>
      <c r="M16" s="791" t="s">
        <v>28</v>
      </c>
      <c r="N16" s="791"/>
      <c r="O16" s="791"/>
      <c r="P16" s="129"/>
      <c r="Q16" s="16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row>
    <row r="17" spans="1:62" s="79" customFormat="1" ht="21.75" customHeight="1" thickBot="1">
      <c r="A17" s="1"/>
      <c r="B17" s="1"/>
      <c r="C17" s="1"/>
      <c r="D17" s="1"/>
      <c r="E17" s="1"/>
      <c r="F17" s="1"/>
      <c r="G17" s="96"/>
      <c r="H17" s="96"/>
      <c r="I17" s="96"/>
      <c r="J17" s="96"/>
      <c r="K17" s="97"/>
      <c r="L17" s="97"/>
      <c r="M17" s="95"/>
      <c r="N17" s="95"/>
      <c r="O17" s="9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row>
    <row r="18" spans="1:62" s="1" customFormat="1" ht="48" customHeight="1" thickBot="1">
      <c r="A18" s="442" t="s">
        <v>599</v>
      </c>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4"/>
      <c r="AG18" s="115"/>
      <c r="AH18" s="115"/>
      <c r="AI18" s="115"/>
      <c r="AJ18" s="115"/>
      <c r="AK18" s="115"/>
      <c r="AL18" s="115"/>
      <c r="AM18" s="115"/>
      <c r="AN18" s="77"/>
      <c r="AO18" s="77"/>
      <c r="AP18" s="77"/>
      <c r="AQ18" s="77"/>
      <c r="AR18" s="77"/>
      <c r="AS18" s="77"/>
      <c r="AT18" s="77"/>
      <c r="AU18" s="77"/>
      <c r="AV18" s="77"/>
      <c r="AW18" s="77"/>
      <c r="AX18" s="77"/>
      <c r="AY18" s="77"/>
      <c r="AZ18" s="77"/>
      <c r="BA18" s="77"/>
      <c r="BB18" s="77"/>
      <c r="BC18" s="77"/>
      <c r="BD18" s="77"/>
      <c r="BE18" s="77"/>
      <c r="BF18" s="77"/>
      <c r="BG18" s="77"/>
      <c r="BH18" s="77"/>
      <c r="BI18" s="77"/>
      <c r="BJ18" s="77"/>
    </row>
    <row r="19" spans="1:62" s="1" customFormat="1" ht="50.25" customHeight="1" thickBot="1">
      <c r="A19" s="450" t="s">
        <v>600</v>
      </c>
      <c r="B19" s="451"/>
      <c r="C19" s="798"/>
      <c r="D19" s="798"/>
      <c r="E19" s="798"/>
      <c r="F19" s="798"/>
      <c r="G19" s="798"/>
      <c r="H19" s="798"/>
      <c r="I19" s="798"/>
      <c r="J19" s="798"/>
      <c r="K19" s="798"/>
      <c r="L19" s="798"/>
      <c r="M19" s="798"/>
      <c r="N19" s="798"/>
      <c r="O19" s="798"/>
      <c r="P19" s="798"/>
      <c r="Q19" s="798"/>
      <c r="R19" s="798"/>
      <c r="S19" s="798"/>
      <c r="T19" s="798"/>
      <c r="U19" s="798"/>
      <c r="V19" s="798"/>
      <c r="W19" s="798"/>
      <c r="X19" s="798"/>
      <c r="Y19" s="798"/>
      <c r="Z19" s="798"/>
      <c r="AA19" s="798"/>
      <c r="AB19" s="798"/>
      <c r="AC19" s="798"/>
      <c r="AD19" s="798"/>
      <c r="AE19" s="798"/>
      <c r="AF19" s="799"/>
      <c r="AG19" s="115"/>
      <c r="AH19" s="115"/>
      <c r="AI19" s="115"/>
      <c r="AJ19" s="115"/>
      <c r="AK19" s="115"/>
      <c r="AL19" s="115"/>
      <c r="AM19" s="115"/>
      <c r="AN19" s="77"/>
      <c r="AO19" s="77"/>
      <c r="AP19" s="77"/>
      <c r="AQ19" s="77"/>
      <c r="AR19" s="77"/>
      <c r="AS19" s="77"/>
      <c r="AT19" s="77"/>
      <c r="AU19" s="77"/>
      <c r="AV19" s="77"/>
      <c r="AW19" s="77"/>
      <c r="AX19" s="77"/>
      <c r="AY19" s="77"/>
      <c r="AZ19" s="77"/>
      <c r="BA19" s="77"/>
      <c r="BB19" s="77"/>
      <c r="BC19" s="77"/>
      <c r="BD19" s="77"/>
      <c r="BE19" s="77"/>
      <c r="BF19" s="77"/>
      <c r="BG19" s="77"/>
      <c r="BH19" s="77"/>
      <c r="BI19" s="77"/>
      <c r="BJ19" s="77"/>
    </row>
    <row r="20" spans="1:62" s="28" customFormat="1" ht="21.75" customHeight="1" thickBot="1">
      <c r="A20" s="439" t="s">
        <v>601</v>
      </c>
      <c r="B20" s="800" t="s">
        <v>602</v>
      </c>
      <c r="C20" s="421" t="s">
        <v>113</v>
      </c>
      <c r="D20" s="797"/>
      <c r="E20" s="797"/>
      <c r="F20" s="797"/>
      <c r="G20" s="797"/>
      <c r="H20" s="797"/>
      <c r="I20" s="797"/>
      <c r="J20" s="797"/>
      <c r="K20" s="797"/>
      <c r="L20" s="797"/>
      <c r="M20" s="797"/>
      <c r="N20" s="422"/>
      <c r="O20" s="773" t="s">
        <v>60</v>
      </c>
      <c r="P20" s="774"/>
      <c r="Q20" s="774"/>
      <c r="R20" s="774"/>
      <c r="S20" s="774"/>
      <c r="T20" s="774"/>
      <c r="U20" s="774"/>
      <c r="V20" s="774"/>
      <c r="W20" s="774"/>
      <c r="X20" s="774"/>
      <c r="Y20" s="774"/>
      <c r="Z20" s="774"/>
      <c r="AA20" s="774"/>
      <c r="AB20" s="774"/>
      <c r="AC20" s="774"/>
      <c r="AD20" s="774"/>
      <c r="AE20" s="774"/>
      <c r="AF20" s="775"/>
      <c r="AG20" s="115"/>
      <c r="AH20" s="115"/>
      <c r="AI20" s="115"/>
      <c r="AJ20" s="115"/>
      <c r="AK20" s="115"/>
      <c r="AL20" s="115"/>
      <c r="AM20" s="115"/>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row>
    <row r="21" spans="1:62" s="28" customFormat="1" ht="21.75" customHeight="1" thickBot="1">
      <c r="A21" s="776"/>
      <c r="B21" s="800"/>
      <c r="C21" s="792" t="s">
        <v>58</v>
      </c>
      <c r="D21" s="793"/>
      <c r="E21" s="792" t="s">
        <v>69</v>
      </c>
      <c r="F21" s="793"/>
      <c r="G21" s="792" t="s">
        <v>74</v>
      </c>
      <c r="H21" s="793"/>
      <c r="I21" s="792" t="s">
        <v>78</v>
      </c>
      <c r="J21" s="793"/>
      <c r="K21" s="792" t="s">
        <v>81</v>
      </c>
      <c r="L21" s="793"/>
      <c r="M21" s="792" t="s">
        <v>84</v>
      </c>
      <c r="N21" s="793"/>
      <c r="O21" s="773" t="s">
        <v>58</v>
      </c>
      <c r="P21" s="774"/>
      <c r="Q21" s="775"/>
      <c r="R21" s="770" t="s">
        <v>69</v>
      </c>
      <c r="S21" s="771"/>
      <c r="T21" s="772"/>
      <c r="U21" s="770" t="s">
        <v>74</v>
      </c>
      <c r="V21" s="771"/>
      <c r="W21" s="772"/>
      <c r="X21" s="770" t="s">
        <v>78</v>
      </c>
      <c r="Y21" s="771"/>
      <c r="Z21" s="772"/>
      <c r="AA21" s="770" t="s">
        <v>81</v>
      </c>
      <c r="AB21" s="771"/>
      <c r="AC21" s="772"/>
      <c r="AD21" s="770" t="s">
        <v>84</v>
      </c>
      <c r="AE21" s="771"/>
      <c r="AF21" s="772"/>
      <c r="AG21" s="115"/>
      <c r="AH21" s="115"/>
      <c r="AI21" s="115"/>
      <c r="AJ21" s="115"/>
      <c r="AK21" s="115"/>
      <c r="AL21" s="115"/>
      <c r="AM21" s="115"/>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row>
    <row r="22" spans="1:62" s="28" customFormat="1" ht="28.5" customHeight="1" thickBot="1">
      <c r="A22" s="776"/>
      <c r="B22" s="800"/>
      <c r="C22" s="120" t="s">
        <v>603</v>
      </c>
      <c r="D22" s="120" t="s">
        <v>604</v>
      </c>
      <c r="E22" s="120" t="s">
        <v>603</v>
      </c>
      <c r="F22" s="120" t="s">
        <v>604</v>
      </c>
      <c r="G22" s="120" t="s">
        <v>603</v>
      </c>
      <c r="H22" s="120" t="s">
        <v>604</v>
      </c>
      <c r="I22" s="120" t="s">
        <v>603</v>
      </c>
      <c r="J22" s="120" t="s">
        <v>604</v>
      </c>
      <c r="K22" s="120" t="s">
        <v>603</v>
      </c>
      <c r="L22" s="120" t="s">
        <v>604</v>
      </c>
      <c r="M22" s="120" t="s">
        <v>603</v>
      </c>
      <c r="N22" s="120" t="s">
        <v>604</v>
      </c>
      <c r="O22" s="121" t="s">
        <v>603</v>
      </c>
      <c r="P22" s="121" t="s">
        <v>605</v>
      </c>
      <c r="Q22" s="121" t="s">
        <v>47</v>
      </c>
      <c r="R22" s="121" t="s">
        <v>603</v>
      </c>
      <c r="S22" s="121" t="s">
        <v>605</v>
      </c>
      <c r="T22" s="121" t="s">
        <v>47</v>
      </c>
      <c r="U22" s="121" t="s">
        <v>603</v>
      </c>
      <c r="V22" s="121" t="s">
        <v>605</v>
      </c>
      <c r="W22" s="121" t="s">
        <v>47</v>
      </c>
      <c r="X22" s="121" t="s">
        <v>603</v>
      </c>
      <c r="Y22" s="121" t="s">
        <v>605</v>
      </c>
      <c r="Z22" s="121" t="s">
        <v>47</v>
      </c>
      <c r="AA22" s="121" t="s">
        <v>603</v>
      </c>
      <c r="AB22" s="121" t="s">
        <v>605</v>
      </c>
      <c r="AC22" s="121" t="s">
        <v>47</v>
      </c>
      <c r="AD22" s="121" t="s">
        <v>603</v>
      </c>
      <c r="AE22" s="121" t="s">
        <v>605</v>
      </c>
      <c r="AF22" s="121" t="s">
        <v>47</v>
      </c>
      <c r="AG22" s="115"/>
      <c r="AH22" s="115"/>
      <c r="AI22" s="115"/>
      <c r="AJ22" s="115"/>
      <c r="AK22" s="115"/>
      <c r="AL22" s="115"/>
      <c r="AM22" s="115"/>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row>
    <row r="23" spans="1:62" s="28" customFormat="1" ht="15.75" customHeight="1">
      <c r="A23" s="776"/>
      <c r="B23" s="74" t="s">
        <v>606</v>
      </c>
      <c r="C23" s="133"/>
      <c r="D23" s="131"/>
      <c r="E23" s="133"/>
      <c r="F23" s="131"/>
      <c r="G23" s="133"/>
      <c r="H23" s="131"/>
      <c r="I23" s="133"/>
      <c r="J23" s="131"/>
      <c r="K23" s="133"/>
      <c r="L23" s="131"/>
      <c r="M23" s="133"/>
      <c r="N23" s="131"/>
      <c r="O23" s="72"/>
      <c r="P23" s="131"/>
      <c r="Q23" s="131"/>
      <c r="R23" s="72"/>
      <c r="S23" s="131"/>
      <c r="T23" s="131"/>
      <c r="U23" s="72"/>
      <c r="V23" s="131"/>
      <c r="W23" s="131"/>
      <c r="X23" s="72"/>
      <c r="Y23" s="131"/>
      <c r="Z23" s="131"/>
      <c r="AA23" s="72"/>
      <c r="AB23" s="131"/>
      <c r="AC23" s="131"/>
      <c r="AD23" s="72"/>
      <c r="AE23" s="166"/>
      <c r="AF23" s="134"/>
      <c r="AG23" s="115"/>
      <c r="AH23" s="115"/>
      <c r="AI23" s="115"/>
      <c r="AJ23" s="115"/>
      <c r="AK23" s="115"/>
      <c r="AL23" s="115"/>
      <c r="AM23" s="115"/>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row>
    <row r="24" spans="1:62" s="28" customFormat="1" ht="15.75" customHeight="1">
      <c r="A24" s="776"/>
      <c r="B24" s="75" t="s">
        <v>607</v>
      </c>
      <c r="C24" s="72"/>
      <c r="D24" s="131"/>
      <c r="E24" s="72"/>
      <c r="F24" s="131"/>
      <c r="G24" s="72"/>
      <c r="H24" s="131"/>
      <c r="I24" s="72"/>
      <c r="J24" s="131"/>
      <c r="K24" s="72"/>
      <c r="L24" s="131"/>
      <c r="M24" s="72"/>
      <c r="N24" s="131"/>
      <c r="O24" s="72"/>
      <c r="P24" s="131"/>
      <c r="Q24" s="131"/>
      <c r="R24" s="72"/>
      <c r="S24" s="131"/>
      <c r="T24" s="131"/>
      <c r="U24" s="72"/>
      <c r="V24" s="131"/>
      <c r="W24" s="131"/>
      <c r="X24" s="72"/>
      <c r="Y24" s="131"/>
      <c r="Z24" s="131"/>
      <c r="AA24" s="72"/>
      <c r="AB24" s="131"/>
      <c r="AC24" s="131"/>
      <c r="AD24" s="72"/>
      <c r="AE24" s="166"/>
      <c r="AF24" s="134"/>
      <c r="AG24" s="115"/>
      <c r="AH24" s="115"/>
      <c r="AI24" s="115"/>
      <c r="AJ24" s="115"/>
      <c r="AK24" s="115"/>
      <c r="AL24" s="115"/>
      <c r="AM24" s="115"/>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row>
    <row r="25" spans="1:62" s="28" customFormat="1" ht="15.75" customHeight="1">
      <c r="A25" s="776"/>
      <c r="B25" s="75" t="s">
        <v>608</v>
      </c>
      <c r="C25" s="72"/>
      <c r="D25" s="131"/>
      <c r="E25" s="72"/>
      <c r="F25" s="131"/>
      <c r="G25" s="72"/>
      <c r="H25" s="131"/>
      <c r="I25" s="72"/>
      <c r="J25" s="131"/>
      <c r="K25" s="72"/>
      <c r="L25" s="131"/>
      <c r="M25" s="72"/>
      <c r="N25" s="131"/>
      <c r="O25" s="72"/>
      <c r="P25" s="131"/>
      <c r="Q25" s="131"/>
      <c r="R25" s="72"/>
      <c r="S25" s="131"/>
      <c r="T25" s="131"/>
      <c r="U25" s="72"/>
      <c r="V25" s="131"/>
      <c r="W25" s="131"/>
      <c r="X25" s="72"/>
      <c r="Y25" s="131"/>
      <c r="Z25" s="131"/>
      <c r="AA25" s="72"/>
      <c r="AB25" s="131"/>
      <c r="AC25" s="131"/>
      <c r="AD25" s="72"/>
      <c r="AE25" s="166"/>
      <c r="AF25" s="134"/>
      <c r="AG25" s="115"/>
      <c r="AH25" s="115"/>
      <c r="AI25" s="115"/>
      <c r="AJ25" s="115"/>
      <c r="AK25" s="115"/>
      <c r="AL25" s="115"/>
      <c r="AM25" s="115"/>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row>
    <row r="26" spans="1:62" s="28" customFormat="1" ht="15.75" customHeight="1">
      <c r="A26" s="776"/>
      <c r="B26" s="75" t="s">
        <v>609</v>
      </c>
      <c r="C26" s="72"/>
      <c r="D26" s="131"/>
      <c r="E26" s="72"/>
      <c r="F26" s="131"/>
      <c r="G26" s="72"/>
      <c r="H26" s="131"/>
      <c r="I26" s="72"/>
      <c r="J26" s="131"/>
      <c r="K26" s="72"/>
      <c r="L26" s="131"/>
      <c r="M26" s="72"/>
      <c r="N26" s="131"/>
      <c r="O26" s="72"/>
      <c r="P26" s="131"/>
      <c r="Q26" s="131"/>
      <c r="R26" s="72"/>
      <c r="S26" s="131"/>
      <c r="T26" s="131"/>
      <c r="U26" s="72"/>
      <c r="V26" s="131"/>
      <c r="W26" s="131"/>
      <c r="X26" s="72"/>
      <c r="Y26" s="131"/>
      <c r="Z26" s="131"/>
      <c r="AA26" s="72"/>
      <c r="AB26" s="131"/>
      <c r="AC26" s="131"/>
      <c r="AD26" s="72"/>
      <c r="AE26" s="166"/>
      <c r="AF26" s="134"/>
      <c r="AG26" s="115"/>
      <c r="AH26" s="115"/>
      <c r="AI26" s="115"/>
      <c r="AJ26" s="115"/>
      <c r="AK26" s="115"/>
      <c r="AL26" s="115"/>
      <c r="AM26" s="115"/>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row>
    <row r="27" spans="1:62" s="28" customFormat="1" ht="15.75" customHeight="1">
      <c r="A27" s="776"/>
      <c r="B27" s="75" t="s">
        <v>610</v>
      </c>
      <c r="C27" s="72"/>
      <c r="D27" s="131"/>
      <c r="E27" s="72"/>
      <c r="F27" s="131"/>
      <c r="G27" s="72"/>
      <c r="H27" s="131"/>
      <c r="I27" s="72"/>
      <c r="J27" s="131"/>
      <c r="K27" s="72"/>
      <c r="L27" s="131"/>
      <c r="M27" s="72"/>
      <c r="N27" s="131"/>
      <c r="O27" s="72"/>
      <c r="P27" s="131"/>
      <c r="Q27" s="131"/>
      <c r="R27" s="72"/>
      <c r="S27" s="131"/>
      <c r="T27" s="131"/>
      <c r="U27" s="72"/>
      <c r="V27" s="131"/>
      <c r="W27" s="131"/>
      <c r="X27" s="72"/>
      <c r="Y27" s="131"/>
      <c r="Z27" s="131"/>
      <c r="AA27" s="72"/>
      <c r="AB27" s="131"/>
      <c r="AC27" s="131"/>
      <c r="AD27" s="72"/>
      <c r="AE27" s="166"/>
      <c r="AF27" s="134"/>
      <c r="AG27" s="115"/>
      <c r="AH27" s="115"/>
      <c r="AI27" s="115"/>
      <c r="AJ27" s="115"/>
      <c r="AK27" s="115"/>
      <c r="AL27" s="115"/>
      <c r="AM27" s="115"/>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row>
    <row r="28" spans="1:62" s="28" customFormat="1" ht="15.75" customHeight="1">
      <c r="A28" s="776"/>
      <c r="B28" s="75" t="s">
        <v>611</v>
      </c>
      <c r="C28" s="72"/>
      <c r="D28" s="131"/>
      <c r="E28" s="72"/>
      <c r="F28" s="131"/>
      <c r="G28" s="72"/>
      <c r="H28" s="131"/>
      <c r="I28" s="72"/>
      <c r="J28" s="131"/>
      <c r="K28" s="72"/>
      <c r="L28" s="131"/>
      <c r="M28" s="72"/>
      <c r="N28" s="131"/>
      <c r="O28" s="72"/>
      <c r="P28" s="131"/>
      <c r="Q28" s="131"/>
      <c r="R28" s="72"/>
      <c r="S28" s="131"/>
      <c r="T28" s="131"/>
      <c r="U28" s="72"/>
      <c r="V28" s="131"/>
      <c r="W28" s="131"/>
      <c r="X28" s="72"/>
      <c r="Y28" s="131"/>
      <c r="Z28" s="131"/>
      <c r="AA28" s="72"/>
      <c r="AB28" s="131"/>
      <c r="AC28" s="131"/>
      <c r="AD28" s="72"/>
      <c r="AE28" s="166"/>
      <c r="AF28" s="134"/>
      <c r="AG28" s="115"/>
      <c r="AH28" s="115"/>
      <c r="AI28" s="115"/>
      <c r="AJ28" s="115"/>
      <c r="AK28" s="115"/>
      <c r="AL28" s="115"/>
      <c r="AM28" s="115"/>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row>
    <row r="29" spans="1:62" s="28" customFormat="1" ht="15.75" customHeight="1">
      <c r="A29" s="776"/>
      <c r="B29" s="75" t="s">
        <v>612</v>
      </c>
      <c r="C29" s="72"/>
      <c r="D29" s="131"/>
      <c r="E29" s="72"/>
      <c r="F29" s="131"/>
      <c r="G29" s="72"/>
      <c r="H29" s="131"/>
      <c r="I29" s="72"/>
      <c r="J29" s="131"/>
      <c r="K29" s="72"/>
      <c r="L29" s="131"/>
      <c r="M29" s="72"/>
      <c r="N29" s="131"/>
      <c r="O29" s="72"/>
      <c r="P29" s="131"/>
      <c r="Q29" s="131"/>
      <c r="R29" s="72"/>
      <c r="S29" s="131"/>
      <c r="T29" s="131"/>
      <c r="U29" s="72"/>
      <c r="V29" s="131"/>
      <c r="W29" s="131"/>
      <c r="X29" s="72"/>
      <c r="Y29" s="131"/>
      <c r="Z29" s="131"/>
      <c r="AA29" s="72"/>
      <c r="AB29" s="131"/>
      <c r="AC29" s="131"/>
      <c r="AD29" s="72"/>
      <c r="AE29" s="166"/>
      <c r="AF29" s="134"/>
      <c r="AG29" s="115"/>
      <c r="AH29" s="115"/>
      <c r="AI29" s="115"/>
      <c r="AJ29" s="115"/>
      <c r="AK29" s="115"/>
      <c r="AL29" s="115"/>
      <c r="AM29" s="115"/>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row>
    <row r="30" spans="1:62" s="28" customFormat="1" ht="15.75" customHeight="1">
      <c r="A30" s="776"/>
      <c r="B30" s="75" t="s">
        <v>613</v>
      </c>
      <c r="C30" s="72"/>
      <c r="D30" s="131"/>
      <c r="E30" s="72"/>
      <c r="F30" s="131"/>
      <c r="G30" s="72"/>
      <c r="H30" s="131"/>
      <c r="I30" s="72"/>
      <c r="J30" s="131"/>
      <c r="K30" s="72"/>
      <c r="L30" s="131"/>
      <c r="M30" s="72"/>
      <c r="N30" s="131"/>
      <c r="O30" s="72"/>
      <c r="P30" s="131"/>
      <c r="Q30" s="131"/>
      <c r="R30" s="72"/>
      <c r="S30" s="131"/>
      <c r="T30" s="131"/>
      <c r="U30" s="72"/>
      <c r="V30" s="131"/>
      <c r="W30" s="131"/>
      <c r="X30" s="72"/>
      <c r="Y30" s="131"/>
      <c r="Z30" s="131"/>
      <c r="AA30" s="72"/>
      <c r="AB30" s="131"/>
      <c r="AC30" s="131"/>
      <c r="AD30" s="72"/>
      <c r="AE30" s="166"/>
      <c r="AF30" s="134"/>
      <c r="AG30" s="115"/>
      <c r="AH30" s="115"/>
      <c r="AI30" s="115"/>
      <c r="AJ30" s="115"/>
      <c r="AK30" s="115"/>
      <c r="AL30" s="115"/>
      <c r="AM30" s="115"/>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row>
    <row r="31" spans="1:62" s="28" customFormat="1" ht="15.75" customHeight="1">
      <c r="A31" s="776"/>
      <c r="B31" s="75" t="s">
        <v>614</v>
      </c>
      <c r="C31" s="72"/>
      <c r="D31" s="131"/>
      <c r="E31" s="72"/>
      <c r="F31" s="131"/>
      <c r="G31" s="72"/>
      <c r="H31" s="131"/>
      <c r="I31" s="72"/>
      <c r="J31" s="131"/>
      <c r="K31" s="72"/>
      <c r="L31" s="131"/>
      <c r="M31" s="72"/>
      <c r="N31" s="131"/>
      <c r="O31" s="72"/>
      <c r="P31" s="131"/>
      <c r="Q31" s="131"/>
      <c r="R31" s="72"/>
      <c r="S31" s="131"/>
      <c r="T31" s="131"/>
      <c r="U31" s="72"/>
      <c r="V31" s="131"/>
      <c r="W31" s="131"/>
      <c r="X31" s="72"/>
      <c r="Y31" s="131"/>
      <c r="Z31" s="131"/>
      <c r="AA31" s="72"/>
      <c r="AB31" s="131"/>
      <c r="AC31" s="131"/>
      <c r="AD31" s="72"/>
      <c r="AE31" s="166"/>
      <c r="AF31" s="134"/>
      <c r="AG31" s="115"/>
      <c r="AH31" s="115"/>
      <c r="AI31" s="115"/>
      <c r="AJ31" s="115"/>
      <c r="AK31" s="115"/>
      <c r="AL31" s="115"/>
      <c r="AM31" s="115"/>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row>
    <row r="32" spans="1:62" s="28" customFormat="1" ht="15.75" customHeight="1">
      <c r="A32" s="776"/>
      <c r="B32" s="75" t="s">
        <v>615</v>
      </c>
      <c r="C32" s="72"/>
      <c r="D32" s="131"/>
      <c r="E32" s="72"/>
      <c r="F32" s="131"/>
      <c r="G32" s="72"/>
      <c r="H32" s="131"/>
      <c r="I32" s="72"/>
      <c r="J32" s="131"/>
      <c r="K32" s="72"/>
      <c r="L32" s="131"/>
      <c r="M32" s="72"/>
      <c r="N32" s="131"/>
      <c r="O32" s="72"/>
      <c r="P32" s="131"/>
      <c r="Q32" s="131"/>
      <c r="R32" s="72"/>
      <c r="S32" s="131"/>
      <c r="T32" s="131"/>
      <c r="U32" s="72"/>
      <c r="V32" s="131"/>
      <c r="W32" s="131"/>
      <c r="X32" s="72"/>
      <c r="Y32" s="131"/>
      <c r="Z32" s="131"/>
      <c r="AA32" s="72"/>
      <c r="AB32" s="131"/>
      <c r="AC32" s="131"/>
      <c r="AD32" s="72"/>
      <c r="AE32" s="166"/>
      <c r="AF32" s="134"/>
      <c r="AG32" s="115"/>
      <c r="AH32" s="115"/>
      <c r="AI32" s="115"/>
      <c r="AJ32" s="115"/>
      <c r="AK32" s="115"/>
      <c r="AL32" s="115"/>
      <c r="AM32" s="115"/>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row>
    <row r="33" spans="1:62" s="28" customFormat="1" ht="15.75" customHeight="1">
      <c r="A33" s="776"/>
      <c r="B33" s="75" t="s">
        <v>616</v>
      </c>
      <c r="C33" s="72"/>
      <c r="D33" s="131"/>
      <c r="E33" s="72"/>
      <c r="F33" s="131"/>
      <c r="G33" s="72"/>
      <c r="H33" s="131"/>
      <c r="I33" s="72"/>
      <c r="J33" s="131"/>
      <c r="K33" s="72"/>
      <c r="L33" s="131"/>
      <c r="M33" s="72"/>
      <c r="N33" s="131"/>
      <c r="O33" s="72"/>
      <c r="P33" s="131"/>
      <c r="Q33" s="131"/>
      <c r="R33" s="72"/>
      <c r="S33" s="131"/>
      <c r="T33" s="131"/>
      <c r="U33" s="72"/>
      <c r="V33" s="131"/>
      <c r="W33" s="131"/>
      <c r="X33" s="72"/>
      <c r="Y33" s="131"/>
      <c r="Z33" s="131"/>
      <c r="AA33" s="72"/>
      <c r="AB33" s="131"/>
      <c r="AC33" s="131"/>
      <c r="AD33" s="72"/>
      <c r="AE33" s="166"/>
      <c r="AF33" s="134"/>
      <c r="AG33" s="115"/>
      <c r="AH33" s="115"/>
      <c r="AI33" s="115"/>
      <c r="AJ33" s="115"/>
      <c r="AK33" s="115"/>
      <c r="AL33" s="115"/>
      <c r="AM33" s="115"/>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row>
    <row r="34" spans="1:62" s="28" customFormat="1" ht="15.75" customHeight="1">
      <c r="A34" s="776"/>
      <c r="B34" s="75" t="s">
        <v>617</v>
      </c>
      <c r="C34" s="72"/>
      <c r="D34" s="131"/>
      <c r="E34" s="72"/>
      <c r="F34" s="131"/>
      <c r="G34" s="72"/>
      <c r="H34" s="131"/>
      <c r="I34" s="72"/>
      <c r="J34" s="131"/>
      <c r="K34" s="72"/>
      <c r="L34" s="131"/>
      <c r="M34" s="72"/>
      <c r="N34" s="131"/>
      <c r="O34" s="72"/>
      <c r="P34" s="131"/>
      <c r="Q34" s="131"/>
      <c r="R34" s="72"/>
      <c r="S34" s="131"/>
      <c r="T34" s="131"/>
      <c r="U34" s="72"/>
      <c r="V34" s="131"/>
      <c r="W34" s="131"/>
      <c r="X34" s="72"/>
      <c r="Y34" s="131"/>
      <c r="Z34" s="131"/>
      <c r="AA34" s="72"/>
      <c r="AB34" s="131"/>
      <c r="AC34" s="131"/>
      <c r="AD34" s="72"/>
      <c r="AE34" s="166"/>
      <c r="AF34" s="134"/>
      <c r="AG34" s="115"/>
      <c r="AH34" s="115"/>
      <c r="AI34" s="115"/>
      <c r="AJ34" s="115"/>
      <c r="AK34" s="115"/>
      <c r="AL34" s="115"/>
      <c r="AM34" s="115"/>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row>
    <row r="35" spans="1:62" s="28" customFormat="1" ht="15.75" customHeight="1">
      <c r="A35" s="776"/>
      <c r="B35" s="75" t="s">
        <v>618</v>
      </c>
      <c r="C35" s="72"/>
      <c r="D35" s="131"/>
      <c r="E35" s="72"/>
      <c r="F35" s="131"/>
      <c r="G35" s="72"/>
      <c r="H35" s="131"/>
      <c r="I35" s="72"/>
      <c r="J35" s="131"/>
      <c r="K35" s="72"/>
      <c r="L35" s="131"/>
      <c r="M35" s="72"/>
      <c r="N35" s="131"/>
      <c r="O35" s="72"/>
      <c r="P35" s="131"/>
      <c r="Q35" s="131"/>
      <c r="R35" s="72"/>
      <c r="S35" s="131"/>
      <c r="T35" s="131"/>
      <c r="U35" s="72"/>
      <c r="V35" s="131"/>
      <c r="W35" s="131"/>
      <c r="X35" s="72"/>
      <c r="Y35" s="131"/>
      <c r="Z35" s="131"/>
      <c r="AA35" s="72"/>
      <c r="AB35" s="131"/>
      <c r="AC35" s="131"/>
      <c r="AD35" s="72"/>
      <c r="AE35" s="166"/>
      <c r="AF35" s="134"/>
      <c r="AG35" s="115"/>
      <c r="AH35" s="115"/>
      <c r="AI35" s="115"/>
      <c r="AJ35" s="115"/>
      <c r="AK35" s="115"/>
      <c r="AL35" s="115"/>
      <c r="AM35" s="115"/>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row>
    <row r="36" spans="1:62" s="28" customFormat="1" ht="15.75" customHeight="1">
      <c r="A36" s="776"/>
      <c r="B36" s="75" t="s">
        <v>619</v>
      </c>
      <c r="C36" s="72"/>
      <c r="D36" s="131"/>
      <c r="E36" s="72"/>
      <c r="F36" s="131"/>
      <c r="G36" s="72"/>
      <c r="H36" s="131"/>
      <c r="I36" s="72"/>
      <c r="J36" s="131"/>
      <c r="K36" s="72"/>
      <c r="L36" s="131"/>
      <c r="M36" s="72"/>
      <c r="N36" s="131"/>
      <c r="O36" s="72"/>
      <c r="P36" s="131"/>
      <c r="Q36" s="131"/>
      <c r="R36" s="72"/>
      <c r="S36" s="131"/>
      <c r="T36" s="131"/>
      <c r="U36" s="72"/>
      <c r="V36" s="131"/>
      <c r="W36" s="131"/>
      <c r="X36" s="72"/>
      <c r="Y36" s="131"/>
      <c r="Z36" s="131"/>
      <c r="AA36" s="72"/>
      <c r="AB36" s="131"/>
      <c r="AC36" s="131"/>
      <c r="AD36" s="72"/>
      <c r="AE36" s="166"/>
      <c r="AF36" s="134"/>
      <c r="AG36" s="115"/>
      <c r="AH36" s="115"/>
      <c r="AI36" s="115"/>
      <c r="AJ36" s="115"/>
      <c r="AK36" s="115"/>
      <c r="AL36" s="115"/>
      <c r="AM36" s="115"/>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row>
    <row r="37" spans="1:62" s="28" customFormat="1" ht="15.75" customHeight="1">
      <c r="A37" s="776"/>
      <c r="B37" s="75" t="s">
        <v>620</v>
      </c>
      <c r="C37" s="72"/>
      <c r="D37" s="131"/>
      <c r="E37" s="72"/>
      <c r="F37" s="131"/>
      <c r="G37" s="72"/>
      <c r="H37" s="131"/>
      <c r="I37" s="72"/>
      <c r="J37" s="131"/>
      <c r="K37" s="72"/>
      <c r="L37" s="131"/>
      <c r="M37" s="72"/>
      <c r="N37" s="131"/>
      <c r="O37" s="72"/>
      <c r="P37" s="131"/>
      <c r="Q37" s="131"/>
      <c r="R37" s="72"/>
      <c r="S37" s="131"/>
      <c r="T37" s="131"/>
      <c r="U37" s="72"/>
      <c r="V37" s="131"/>
      <c r="W37" s="131"/>
      <c r="X37" s="72"/>
      <c r="Y37" s="131"/>
      <c r="Z37" s="131"/>
      <c r="AA37" s="72"/>
      <c r="AB37" s="131"/>
      <c r="AC37" s="131"/>
      <c r="AD37" s="72"/>
      <c r="AE37" s="166"/>
      <c r="AF37" s="134"/>
      <c r="AG37" s="115"/>
      <c r="AH37" s="115"/>
      <c r="AI37" s="115"/>
      <c r="AJ37" s="115"/>
      <c r="AK37" s="115"/>
      <c r="AL37" s="115"/>
      <c r="AM37" s="115"/>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row>
    <row r="38" spans="1:62" s="28" customFormat="1" ht="15.75" customHeight="1">
      <c r="A38" s="776"/>
      <c r="B38" s="75" t="s">
        <v>621</v>
      </c>
      <c r="C38" s="72"/>
      <c r="D38" s="131"/>
      <c r="E38" s="72"/>
      <c r="F38" s="131"/>
      <c r="G38" s="72"/>
      <c r="H38" s="131"/>
      <c r="I38" s="72"/>
      <c r="J38" s="131"/>
      <c r="K38" s="72"/>
      <c r="L38" s="131"/>
      <c r="M38" s="72"/>
      <c r="N38" s="131"/>
      <c r="O38" s="72"/>
      <c r="P38" s="131"/>
      <c r="Q38" s="131"/>
      <c r="R38" s="72"/>
      <c r="S38" s="131"/>
      <c r="T38" s="131"/>
      <c r="U38" s="72"/>
      <c r="V38" s="131"/>
      <c r="W38" s="131"/>
      <c r="X38" s="72"/>
      <c r="Y38" s="131"/>
      <c r="Z38" s="131"/>
      <c r="AA38" s="72"/>
      <c r="AB38" s="131"/>
      <c r="AC38" s="131"/>
      <c r="AD38" s="72"/>
      <c r="AE38" s="166"/>
      <c r="AF38" s="134"/>
      <c r="AG38" s="115"/>
      <c r="AH38" s="115"/>
      <c r="AI38" s="115"/>
      <c r="AJ38" s="115"/>
      <c r="AK38" s="115"/>
      <c r="AL38" s="115"/>
      <c r="AM38" s="115"/>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row>
    <row r="39" spans="1:62" s="28" customFormat="1" ht="15.75" customHeight="1">
      <c r="A39" s="776"/>
      <c r="B39" s="75" t="s">
        <v>622</v>
      </c>
      <c r="C39" s="72"/>
      <c r="D39" s="131"/>
      <c r="E39" s="72"/>
      <c r="F39" s="131"/>
      <c r="G39" s="72"/>
      <c r="H39" s="131"/>
      <c r="I39" s="72"/>
      <c r="J39" s="131"/>
      <c r="K39" s="72"/>
      <c r="L39" s="131"/>
      <c r="M39" s="72"/>
      <c r="N39" s="131"/>
      <c r="O39" s="72"/>
      <c r="P39" s="131"/>
      <c r="Q39" s="131"/>
      <c r="R39" s="72"/>
      <c r="S39" s="131"/>
      <c r="T39" s="131"/>
      <c r="U39" s="72"/>
      <c r="V39" s="131"/>
      <c r="W39" s="131"/>
      <c r="X39" s="72"/>
      <c r="Y39" s="131"/>
      <c r="Z39" s="131"/>
      <c r="AA39" s="72"/>
      <c r="AB39" s="131"/>
      <c r="AC39" s="131"/>
      <c r="AD39" s="72"/>
      <c r="AE39" s="166"/>
      <c r="AF39" s="134"/>
      <c r="AG39" s="115"/>
      <c r="AH39" s="115"/>
      <c r="AI39" s="115"/>
      <c r="AJ39" s="115"/>
      <c r="AK39" s="115"/>
      <c r="AL39" s="115"/>
      <c r="AM39" s="115"/>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row>
    <row r="40" spans="1:62" s="28" customFormat="1" ht="15.75" customHeight="1">
      <c r="A40" s="776"/>
      <c r="B40" s="75" t="s">
        <v>623</v>
      </c>
      <c r="C40" s="72"/>
      <c r="D40" s="131"/>
      <c r="E40" s="72"/>
      <c r="F40" s="131"/>
      <c r="G40" s="72"/>
      <c r="H40" s="131"/>
      <c r="I40" s="72"/>
      <c r="J40" s="131"/>
      <c r="K40" s="72"/>
      <c r="L40" s="131"/>
      <c r="M40" s="72"/>
      <c r="N40" s="131"/>
      <c r="O40" s="72"/>
      <c r="P40" s="131"/>
      <c r="Q40" s="131"/>
      <c r="R40" s="72"/>
      <c r="S40" s="131"/>
      <c r="T40" s="131"/>
      <c r="U40" s="72"/>
      <c r="V40" s="131"/>
      <c r="W40" s="131"/>
      <c r="X40" s="72"/>
      <c r="Y40" s="131"/>
      <c r="Z40" s="131"/>
      <c r="AA40" s="72"/>
      <c r="AB40" s="131"/>
      <c r="AC40" s="131"/>
      <c r="AD40" s="72"/>
      <c r="AE40" s="166"/>
      <c r="AF40" s="134"/>
      <c r="AG40" s="115"/>
      <c r="AH40" s="115"/>
      <c r="AI40" s="115"/>
      <c r="AJ40" s="115"/>
      <c r="AK40" s="115"/>
      <c r="AL40" s="115"/>
      <c r="AM40" s="115"/>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row>
    <row r="41" spans="1:62" s="28" customFormat="1" ht="15.75" customHeight="1">
      <c r="A41" s="776"/>
      <c r="B41" s="75" t="s">
        <v>624</v>
      </c>
      <c r="C41" s="72"/>
      <c r="D41" s="131"/>
      <c r="E41" s="72"/>
      <c r="F41" s="131"/>
      <c r="G41" s="72"/>
      <c r="H41" s="131"/>
      <c r="I41" s="72"/>
      <c r="J41" s="131"/>
      <c r="K41" s="72"/>
      <c r="L41" s="131"/>
      <c r="M41" s="72"/>
      <c r="N41" s="131"/>
      <c r="O41" s="72"/>
      <c r="P41" s="131"/>
      <c r="Q41" s="131"/>
      <c r="R41" s="72"/>
      <c r="S41" s="131"/>
      <c r="T41" s="131"/>
      <c r="U41" s="72"/>
      <c r="V41" s="131"/>
      <c r="W41" s="131"/>
      <c r="X41" s="72"/>
      <c r="Y41" s="131"/>
      <c r="Z41" s="131"/>
      <c r="AA41" s="72"/>
      <c r="AB41" s="131"/>
      <c r="AC41" s="131"/>
      <c r="AD41" s="72"/>
      <c r="AE41" s="166"/>
      <c r="AF41" s="134"/>
      <c r="AG41" s="115"/>
      <c r="AH41" s="115"/>
      <c r="AI41" s="115"/>
      <c r="AJ41" s="115"/>
      <c r="AK41" s="115"/>
      <c r="AL41" s="115"/>
      <c r="AM41" s="115"/>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row>
    <row r="42" spans="1:62" s="28" customFormat="1" ht="15.75" customHeight="1">
      <c r="A42" s="776"/>
      <c r="B42" s="75" t="s">
        <v>625</v>
      </c>
      <c r="C42" s="72"/>
      <c r="D42" s="131"/>
      <c r="E42" s="72"/>
      <c r="F42" s="131"/>
      <c r="G42" s="72"/>
      <c r="H42" s="131"/>
      <c r="I42" s="72"/>
      <c r="J42" s="131"/>
      <c r="K42" s="72"/>
      <c r="L42" s="131"/>
      <c r="M42" s="72"/>
      <c r="N42" s="131"/>
      <c r="O42" s="72"/>
      <c r="P42" s="131"/>
      <c r="Q42" s="131"/>
      <c r="R42" s="72"/>
      <c r="S42" s="131"/>
      <c r="T42" s="131"/>
      <c r="U42" s="72"/>
      <c r="V42" s="131"/>
      <c r="W42" s="131"/>
      <c r="X42" s="72"/>
      <c r="Y42" s="131"/>
      <c r="Z42" s="131"/>
      <c r="AA42" s="72"/>
      <c r="AB42" s="131"/>
      <c r="AC42" s="131"/>
      <c r="AD42" s="72"/>
      <c r="AE42" s="166"/>
      <c r="AF42" s="134"/>
      <c r="AG42" s="115"/>
      <c r="AH42" s="115"/>
      <c r="AI42" s="115"/>
      <c r="AJ42" s="115"/>
      <c r="AK42" s="115"/>
      <c r="AL42" s="115"/>
      <c r="AM42" s="115"/>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row>
    <row r="43" spans="1:62" s="28" customFormat="1" ht="29.25" customHeight="1" thickBot="1">
      <c r="A43" s="440"/>
      <c r="B43" s="73" t="s">
        <v>488</v>
      </c>
      <c r="C43" s="130"/>
      <c r="D43" s="132"/>
      <c r="E43" s="130"/>
      <c r="F43" s="132"/>
      <c r="G43" s="130"/>
      <c r="H43" s="132"/>
      <c r="I43" s="130"/>
      <c r="J43" s="132"/>
      <c r="K43" s="130"/>
      <c r="L43" s="132"/>
      <c r="M43" s="130"/>
      <c r="N43" s="132"/>
      <c r="O43" s="130"/>
      <c r="P43" s="132"/>
      <c r="Q43" s="132"/>
      <c r="R43" s="130"/>
      <c r="S43" s="132"/>
      <c r="T43" s="132"/>
      <c r="U43" s="130"/>
      <c r="V43" s="132"/>
      <c r="W43" s="132"/>
      <c r="X43" s="130"/>
      <c r="Y43" s="132"/>
      <c r="Z43" s="132"/>
      <c r="AA43" s="130"/>
      <c r="AB43" s="132"/>
      <c r="AC43" s="132"/>
      <c r="AD43" s="130"/>
      <c r="AE43" s="167"/>
      <c r="AF43" s="135"/>
      <c r="AG43" s="115"/>
      <c r="AH43" s="115"/>
      <c r="AI43" s="115"/>
      <c r="AJ43" s="115"/>
      <c r="AK43" s="115"/>
      <c r="AL43" s="115"/>
      <c r="AM43" s="115"/>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row>
    <row r="44" spans="1:62" s="1" customFormat="1" ht="24" customHeight="1" thickBot="1">
      <c r="K44" s="92"/>
      <c r="L44" s="92"/>
      <c r="M44" s="92"/>
      <c r="N44" s="92"/>
      <c r="O44" s="92"/>
      <c r="AG44" s="115"/>
      <c r="AH44" s="115"/>
      <c r="AI44" s="115"/>
      <c r="AJ44" s="115"/>
      <c r="AK44" s="115"/>
      <c r="AL44" s="115"/>
      <c r="AM44" s="115"/>
      <c r="AN44" s="77"/>
      <c r="AO44" s="77"/>
      <c r="AP44" s="77"/>
      <c r="AQ44" s="77"/>
      <c r="AR44" s="77"/>
      <c r="AS44" s="77"/>
      <c r="AT44" s="77"/>
      <c r="AU44" s="77"/>
      <c r="AV44" s="77"/>
      <c r="AW44" s="77"/>
      <c r="AX44" s="77"/>
      <c r="AY44" s="77"/>
      <c r="AZ44" s="77"/>
      <c r="BA44" s="77"/>
      <c r="BB44" s="77"/>
      <c r="BC44" s="77"/>
      <c r="BD44" s="77"/>
      <c r="BE44" s="77"/>
      <c r="BF44" s="77"/>
      <c r="BG44" s="77"/>
      <c r="BH44" s="77"/>
      <c r="BI44" s="77"/>
      <c r="BJ44" s="77"/>
    </row>
    <row r="45" spans="1:62" s="1" customFormat="1" ht="24" customHeight="1" thickBot="1">
      <c r="A45" s="439" t="s">
        <v>626</v>
      </c>
      <c r="B45" s="777" t="s">
        <v>602</v>
      </c>
      <c r="C45" s="421" t="s">
        <v>113</v>
      </c>
      <c r="D45" s="797"/>
      <c r="E45" s="797"/>
      <c r="F45" s="797"/>
      <c r="G45" s="797"/>
      <c r="H45" s="797"/>
      <c r="I45" s="797"/>
      <c r="J45" s="797"/>
      <c r="K45" s="797"/>
      <c r="L45" s="797"/>
      <c r="M45" s="797"/>
      <c r="N45" s="422"/>
      <c r="O45" s="773" t="s">
        <v>60</v>
      </c>
      <c r="P45" s="774"/>
      <c r="Q45" s="774"/>
      <c r="R45" s="774"/>
      <c r="S45" s="774"/>
      <c r="T45" s="774"/>
      <c r="U45" s="774"/>
      <c r="V45" s="774"/>
      <c r="W45" s="774"/>
      <c r="X45" s="774"/>
      <c r="Y45" s="774"/>
      <c r="Z45" s="774"/>
      <c r="AA45" s="774"/>
      <c r="AB45" s="774"/>
      <c r="AC45" s="774"/>
      <c r="AD45" s="774"/>
      <c r="AE45" s="774"/>
      <c r="AF45" s="775"/>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row>
    <row r="46" spans="1:62" s="1" customFormat="1" ht="24" customHeight="1" thickBot="1">
      <c r="A46" s="776"/>
      <c r="B46" s="778"/>
      <c r="C46" s="421" t="s">
        <v>87</v>
      </c>
      <c r="D46" s="422"/>
      <c r="E46" s="421" t="s">
        <v>90</v>
      </c>
      <c r="F46" s="422"/>
      <c r="G46" s="421" t="s">
        <v>93</v>
      </c>
      <c r="H46" s="422"/>
      <c r="I46" s="421" t="s">
        <v>96</v>
      </c>
      <c r="J46" s="422"/>
      <c r="K46" s="421" t="s">
        <v>596</v>
      </c>
      <c r="L46" s="422"/>
      <c r="M46" s="421" t="s">
        <v>102</v>
      </c>
      <c r="N46" s="422"/>
      <c r="O46" s="773" t="s">
        <v>87</v>
      </c>
      <c r="P46" s="774"/>
      <c r="Q46" s="775"/>
      <c r="R46" s="773" t="s">
        <v>90</v>
      </c>
      <c r="S46" s="774"/>
      <c r="T46" s="775"/>
      <c r="U46" s="773" t="s">
        <v>93</v>
      </c>
      <c r="V46" s="774"/>
      <c r="W46" s="775"/>
      <c r="X46" s="773" t="s">
        <v>96</v>
      </c>
      <c r="Y46" s="774"/>
      <c r="Z46" s="775"/>
      <c r="AA46" s="773" t="s">
        <v>596</v>
      </c>
      <c r="AB46" s="774"/>
      <c r="AC46" s="775"/>
      <c r="AD46" s="773" t="s">
        <v>102</v>
      </c>
      <c r="AE46" s="774"/>
      <c r="AF46" s="775"/>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row>
    <row r="47" spans="1:62" s="1" customFormat="1" ht="29.25" customHeight="1" thickBot="1">
      <c r="A47" s="776"/>
      <c r="B47" s="779"/>
      <c r="C47" s="136" t="s">
        <v>603</v>
      </c>
      <c r="D47" s="118" t="s">
        <v>604</v>
      </c>
      <c r="E47" s="136" t="s">
        <v>603</v>
      </c>
      <c r="F47" s="118" t="s">
        <v>604</v>
      </c>
      <c r="G47" s="136" t="s">
        <v>603</v>
      </c>
      <c r="H47" s="118" t="s">
        <v>604</v>
      </c>
      <c r="I47" s="136" t="s">
        <v>603</v>
      </c>
      <c r="J47" s="118" t="s">
        <v>604</v>
      </c>
      <c r="K47" s="136" t="s">
        <v>603</v>
      </c>
      <c r="L47" s="118" t="s">
        <v>604</v>
      </c>
      <c r="M47" s="136" t="s">
        <v>603</v>
      </c>
      <c r="N47" s="118" t="s">
        <v>604</v>
      </c>
      <c r="O47" s="121" t="s">
        <v>603</v>
      </c>
      <c r="P47" s="121" t="s">
        <v>605</v>
      </c>
      <c r="Q47" s="121" t="s">
        <v>47</v>
      </c>
      <c r="R47" s="121" t="s">
        <v>603</v>
      </c>
      <c r="S47" s="121" t="s">
        <v>605</v>
      </c>
      <c r="T47" s="121" t="s">
        <v>47</v>
      </c>
      <c r="U47" s="121" t="s">
        <v>603</v>
      </c>
      <c r="V47" s="121" t="s">
        <v>605</v>
      </c>
      <c r="W47" s="121" t="s">
        <v>47</v>
      </c>
      <c r="X47" s="121" t="s">
        <v>603</v>
      </c>
      <c r="Y47" s="121" t="s">
        <v>605</v>
      </c>
      <c r="Z47" s="121" t="s">
        <v>47</v>
      </c>
      <c r="AA47" s="121" t="s">
        <v>603</v>
      </c>
      <c r="AB47" s="121" t="s">
        <v>605</v>
      </c>
      <c r="AC47" s="121" t="s">
        <v>47</v>
      </c>
      <c r="AD47" s="121" t="s">
        <v>603</v>
      </c>
      <c r="AE47" s="121" t="s">
        <v>605</v>
      </c>
      <c r="AF47" s="121" t="s">
        <v>47</v>
      </c>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row>
    <row r="48" spans="1:62" s="1" customFormat="1" ht="18">
      <c r="A48" s="776"/>
      <c r="B48" s="176" t="s">
        <v>606</v>
      </c>
      <c r="C48" s="72"/>
      <c r="D48" s="134"/>
      <c r="E48" s="72"/>
      <c r="F48" s="134"/>
      <c r="G48" s="72"/>
      <c r="H48" s="134"/>
      <c r="I48" s="72"/>
      <c r="J48" s="134"/>
      <c r="K48" s="72"/>
      <c r="L48" s="134"/>
      <c r="M48" s="72"/>
      <c r="N48" s="134"/>
      <c r="O48" s="72"/>
      <c r="P48" s="131"/>
      <c r="Q48" s="134"/>
      <c r="R48" s="72"/>
      <c r="S48" s="131"/>
      <c r="T48" s="134"/>
      <c r="U48" s="72"/>
      <c r="V48" s="131"/>
      <c r="W48" s="134"/>
      <c r="X48" s="72"/>
      <c r="Y48" s="131"/>
      <c r="Z48" s="134"/>
      <c r="AA48" s="72"/>
      <c r="AB48" s="131"/>
      <c r="AC48" s="134"/>
      <c r="AD48" s="72"/>
      <c r="AE48" s="166"/>
      <c r="AF48" s="134"/>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row>
    <row r="49" spans="1:62" s="1" customFormat="1" ht="18">
      <c r="A49" s="776"/>
      <c r="B49" s="177" t="s">
        <v>607</v>
      </c>
      <c r="C49" s="72"/>
      <c r="D49" s="134"/>
      <c r="E49" s="72"/>
      <c r="F49" s="134"/>
      <c r="G49" s="72"/>
      <c r="H49" s="134"/>
      <c r="I49" s="72"/>
      <c r="J49" s="134"/>
      <c r="K49" s="72"/>
      <c r="L49" s="134"/>
      <c r="M49" s="72"/>
      <c r="N49" s="134"/>
      <c r="O49" s="72"/>
      <c r="P49" s="131"/>
      <c r="Q49" s="134"/>
      <c r="R49" s="72"/>
      <c r="S49" s="131"/>
      <c r="T49" s="134"/>
      <c r="U49" s="72"/>
      <c r="V49" s="131"/>
      <c r="W49" s="134"/>
      <c r="X49" s="72"/>
      <c r="Y49" s="131"/>
      <c r="Z49" s="134"/>
      <c r="AA49" s="72"/>
      <c r="AB49" s="131"/>
      <c r="AC49" s="134"/>
      <c r="AD49" s="72"/>
      <c r="AE49" s="166"/>
      <c r="AF49" s="134"/>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row>
    <row r="50" spans="1:62" s="1" customFormat="1" ht="18">
      <c r="A50" s="776"/>
      <c r="B50" s="177" t="s">
        <v>608</v>
      </c>
      <c r="C50" s="72"/>
      <c r="D50" s="134"/>
      <c r="E50" s="72"/>
      <c r="F50" s="134"/>
      <c r="G50" s="72"/>
      <c r="H50" s="134"/>
      <c r="I50" s="72"/>
      <c r="J50" s="134"/>
      <c r="K50" s="72"/>
      <c r="L50" s="134"/>
      <c r="M50" s="72"/>
      <c r="N50" s="134"/>
      <c r="O50" s="72"/>
      <c r="P50" s="131"/>
      <c r="Q50" s="134"/>
      <c r="R50" s="72"/>
      <c r="S50" s="131"/>
      <c r="T50" s="134"/>
      <c r="U50" s="72"/>
      <c r="V50" s="131"/>
      <c r="W50" s="134"/>
      <c r="X50" s="72"/>
      <c r="Y50" s="131"/>
      <c r="Z50" s="134"/>
      <c r="AA50" s="72"/>
      <c r="AB50" s="131"/>
      <c r="AC50" s="134"/>
      <c r="AD50" s="72"/>
      <c r="AE50" s="166"/>
      <c r="AF50" s="134"/>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row>
    <row r="51" spans="1:62" s="1" customFormat="1" ht="18">
      <c r="A51" s="776"/>
      <c r="B51" s="177" t="s">
        <v>609</v>
      </c>
      <c r="C51" s="72"/>
      <c r="D51" s="134"/>
      <c r="E51" s="72"/>
      <c r="F51" s="134"/>
      <c r="G51" s="72"/>
      <c r="H51" s="134"/>
      <c r="I51" s="72"/>
      <c r="J51" s="134"/>
      <c r="K51" s="72"/>
      <c r="L51" s="134"/>
      <c r="M51" s="72"/>
      <c r="N51" s="134"/>
      <c r="O51" s="72"/>
      <c r="P51" s="131"/>
      <c r="Q51" s="134"/>
      <c r="R51" s="72"/>
      <c r="S51" s="131"/>
      <c r="T51" s="134"/>
      <c r="U51" s="72"/>
      <c r="V51" s="131"/>
      <c r="W51" s="134"/>
      <c r="X51" s="72"/>
      <c r="Y51" s="131"/>
      <c r="Z51" s="134"/>
      <c r="AA51" s="72"/>
      <c r="AB51" s="131"/>
      <c r="AC51" s="134"/>
      <c r="AD51" s="72"/>
      <c r="AE51" s="166"/>
      <c r="AF51" s="134"/>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row>
    <row r="52" spans="1:62" s="1" customFormat="1" ht="18">
      <c r="A52" s="776"/>
      <c r="B52" s="177" t="s">
        <v>610</v>
      </c>
      <c r="C52" s="72"/>
      <c r="D52" s="134"/>
      <c r="E52" s="72"/>
      <c r="F52" s="134"/>
      <c r="G52" s="72"/>
      <c r="H52" s="134"/>
      <c r="I52" s="72"/>
      <c r="J52" s="134"/>
      <c r="K52" s="72"/>
      <c r="L52" s="134"/>
      <c r="M52" s="72"/>
      <c r="N52" s="134"/>
      <c r="O52" s="72"/>
      <c r="P52" s="131"/>
      <c r="Q52" s="134"/>
      <c r="R52" s="72"/>
      <c r="S52" s="131"/>
      <c r="T52" s="134"/>
      <c r="U52" s="72"/>
      <c r="V52" s="131"/>
      <c r="W52" s="134"/>
      <c r="X52" s="72"/>
      <c r="Y52" s="131"/>
      <c r="Z52" s="134"/>
      <c r="AA52" s="72"/>
      <c r="AB52" s="131"/>
      <c r="AC52" s="134"/>
      <c r="AD52" s="72"/>
      <c r="AE52" s="166"/>
      <c r="AF52" s="134"/>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row>
    <row r="53" spans="1:62" s="1" customFormat="1" ht="18">
      <c r="A53" s="776"/>
      <c r="B53" s="177" t="s">
        <v>611</v>
      </c>
      <c r="C53" s="72"/>
      <c r="D53" s="134"/>
      <c r="E53" s="72"/>
      <c r="F53" s="134"/>
      <c r="G53" s="72"/>
      <c r="H53" s="134"/>
      <c r="I53" s="72"/>
      <c r="J53" s="134"/>
      <c r="K53" s="72"/>
      <c r="L53" s="134"/>
      <c r="M53" s="72"/>
      <c r="N53" s="134"/>
      <c r="O53" s="72"/>
      <c r="P53" s="131"/>
      <c r="Q53" s="134"/>
      <c r="R53" s="72"/>
      <c r="S53" s="131"/>
      <c r="T53" s="134"/>
      <c r="U53" s="72"/>
      <c r="V53" s="131"/>
      <c r="W53" s="134"/>
      <c r="X53" s="72"/>
      <c r="Y53" s="131"/>
      <c r="Z53" s="134"/>
      <c r="AA53" s="72"/>
      <c r="AB53" s="131"/>
      <c r="AC53" s="134"/>
      <c r="AD53" s="72"/>
      <c r="AE53" s="166"/>
      <c r="AF53" s="134"/>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row>
    <row r="54" spans="1:62" s="1" customFormat="1" ht="18">
      <c r="A54" s="776"/>
      <c r="B54" s="177" t="s">
        <v>612</v>
      </c>
      <c r="C54" s="72"/>
      <c r="D54" s="134"/>
      <c r="E54" s="72"/>
      <c r="F54" s="134"/>
      <c r="G54" s="72"/>
      <c r="H54" s="134"/>
      <c r="I54" s="72"/>
      <c r="J54" s="134"/>
      <c r="K54" s="72"/>
      <c r="L54" s="134"/>
      <c r="M54" s="72"/>
      <c r="N54" s="134"/>
      <c r="O54" s="72"/>
      <c r="P54" s="131"/>
      <c r="Q54" s="134"/>
      <c r="R54" s="72"/>
      <c r="S54" s="131"/>
      <c r="T54" s="134"/>
      <c r="U54" s="72"/>
      <c r="V54" s="131"/>
      <c r="W54" s="134"/>
      <c r="X54" s="72"/>
      <c r="Y54" s="131"/>
      <c r="Z54" s="134"/>
      <c r="AA54" s="72"/>
      <c r="AB54" s="131"/>
      <c r="AC54" s="134"/>
      <c r="AD54" s="72"/>
      <c r="AE54" s="166"/>
      <c r="AF54" s="134"/>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row>
    <row r="55" spans="1:62" s="1" customFormat="1" ht="18">
      <c r="A55" s="776"/>
      <c r="B55" s="177" t="s">
        <v>613</v>
      </c>
      <c r="C55" s="72"/>
      <c r="D55" s="134"/>
      <c r="E55" s="72"/>
      <c r="F55" s="134"/>
      <c r="G55" s="72"/>
      <c r="H55" s="134"/>
      <c r="I55" s="72"/>
      <c r="J55" s="134"/>
      <c r="K55" s="72"/>
      <c r="L55" s="134"/>
      <c r="M55" s="72"/>
      <c r="N55" s="134"/>
      <c r="O55" s="72"/>
      <c r="P55" s="131"/>
      <c r="Q55" s="134"/>
      <c r="R55" s="72"/>
      <c r="S55" s="131"/>
      <c r="T55" s="134"/>
      <c r="U55" s="72"/>
      <c r="V55" s="131"/>
      <c r="W55" s="134"/>
      <c r="X55" s="72"/>
      <c r="Y55" s="131"/>
      <c r="Z55" s="134"/>
      <c r="AA55" s="72"/>
      <c r="AB55" s="131"/>
      <c r="AC55" s="134"/>
      <c r="AD55" s="72"/>
      <c r="AE55" s="166"/>
      <c r="AF55" s="134"/>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row>
    <row r="56" spans="1:62" s="1" customFormat="1" ht="18">
      <c r="A56" s="776"/>
      <c r="B56" s="177" t="s">
        <v>614</v>
      </c>
      <c r="C56" s="72"/>
      <c r="D56" s="134"/>
      <c r="E56" s="72"/>
      <c r="F56" s="134"/>
      <c r="G56" s="72"/>
      <c r="H56" s="134"/>
      <c r="I56" s="72"/>
      <c r="J56" s="134"/>
      <c r="K56" s="72"/>
      <c r="L56" s="134"/>
      <c r="M56" s="72"/>
      <c r="N56" s="134"/>
      <c r="O56" s="72"/>
      <c r="P56" s="131"/>
      <c r="Q56" s="134"/>
      <c r="R56" s="72"/>
      <c r="S56" s="131"/>
      <c r="T56" s="134"/>
      <c r="U56" s="72"/>
      <c r="V56" s="131"/>
      <c r="W56" s="134"/>
      <c r="X56" s="72"/>
      <c r="Y56" s="131"/>
      <c r="Z56" s="134"/>
      <c r="AA56" s="72"/>
      <c r="AB56" s="131"/>
      <c r="AC56" s="134"/>
      <c r="AD56" s="72"/>
      <c r="AE56" s="166"/>
      <c r="AF56" s="134"/>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row>
    <row r="57" spans="1:62" s="1" customFormat="1" ht="18">
      <c r="A57" s="776"/>
      <c r="B57" s="177" t="s">
        <v>615</v>
      </c>
      <c r="C57" s="72"/>
      <c r="D57" s="134"/>
      <c r="E57" s="72"/>
      <c r="F57" s="134"/>
      <c r="G57" s="72"/>
      <c r="H57" s="134"/>
      <c r="I57" s="72"/>
      <c r="J57" s="134"/>
      <c r="K57" s="72"/>
      <c r="L57" s="134"/>
      <c r="M57" s="72"/>
      <c r="N57" s="134"/>
      <c r="O57" s="72"/>
      <c r="P57" s="131"/>
      <c r="Q57" s="134"/>
      <c r="R57" s="72"/>
      <c r="S57" s="131"/>
      <c r="T57" s="134"/>
      <c r="U57" s="72"/>
      <c r="V57" s="131"/>
      <c r="W57" s="134"/>
      <c r="X57" s="72"/>
      <c r="Y57" s="131"/>
      <c r="Z57" s="134"/>
      <c r="AA57" s="72"/>
      <c r="AB57" s="131"/>
      <c r="AC57" s="134"/>
      <c r="AD57" s="72"/>
      <c r="AE57" s="166"/>
      <c r="AF57" s="134"/>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row>
    <row r="58" spans="1:62" s="1" customFormat="1" ht="18">
      <c r="A58" s="776"/>
      <c r="B58" s="177" t="s">
        <v>616</v>
      </c>
      <c r="C58" s="72"/>
      <c r="D58" s="134"/>
      <c r="E58" s="72"/>
      <c r="F58" s="134"/>
      <c r="G58" s="72"/>
      <c r="H58" s="134"/>
      <c r="I58" s="72"/>
      <c r="J58" s="134"/>
      <c r="K58" s="72"/>
      <c r="L58" s="134"/>
      <c r="M58" s="72"/>
      <c r="N58" s="134"/>
      <c r="O58" s="72"/>
      <c r="P58" s="131"/>
      <c r="Q58" s="134"/>
      <c r="R58" s="72"/>
      <c r="S58" s="131"/>
      <c r="T58" s="134"/>
      <c r="U58" s="72"/>
      <c r="V58" s="131"/>
      <c r="W58" s="134"/>
      <c r="X58" s="72"/>
      <c r="Y58" s="131"/>
      <c r="Z58" s="134"/>
      <c r="AA58" s="72"/>
      <c r="AB58" s="131"/>
      <c r="AC58" s="134"/>
      <c r="AD58" s="72"/>
      <c r="AE58" s="166"/>
      <c r="AF58" s="134"/>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row>
    <row r="59" spans="1:62" s="1" customFormat="1" ht="18">
      <c r="A59" s="776"/>
      <c r="B59" s="177" t="s">
        <v>617</v>
      </c>
      <c r="C59" s="72"/>
      <c r="D59" s="134"/>
      <c r="E59" s="72"/>
      <c r="F59" s="134"/>
      <c r="G59" s="72"/>
      <c r="H59" s="134"/>
      <c r="I59" s="72"/>
      <c r="J59" s="134"/>
      <c r="K59" s="72"/>
      <c r="L59" s="134"/>
      <c r="M59" s="72"/>
      <c r="N59" s="134"/>
      <c r="O59" s="72"/>
      <c r="P59" s="131"/>
      <c r="Q59" s="134"/>
      <c r="R59" s="72"/>
      <c r="S59" s="131"/>
      <c r="T59" s="134"/>
      <c r="U59" s="72"/>
      <c r="V59" s="131"/>
      <c r="W59" s="134"/>
      <c r="X59" s="72"/>
      <c r="Y59" s="131"/>
      <c r="Z59" s="134"/>
      <c r="AA59" s="72"/>
      <c r="AB59" s="131"/>
      <c r="AC59" s="134"/>
      <c r="AD59" s="72"/>
      <c r="AE59" s="166"/>
      <c r="AF59" s="134"/>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row>
    <row r="60" spans="1:62" s="1" customFormat="1" ht="18">
      <c r="A60" s="776"/>
      <c r="B60" s="177" t="s">
        <v>618</v>
      </c>
      <c r="C60" s="72"/>
      <c r="D60" s="134"/>
      <c r="E60" s="72"/>
      <c r="F60" s="134"/>
      <c r="G60" s="72"/>
      <c r="H60" s="134"/>
      <c r="I60" s="72"/>
      <c r="J60" s="134"/>
      <c r="K60" s="72"/>
      <c r="L60" s="134"/>
      <c r="M60" s="72"/>
      <c r="N60" s="134"/>
      <c r="O60" s="72"/>
      <c r="P60" s="131"/>
      <c r="Q60" s="134"/>
      <c r="R60" s="72"/>
      <c r="S60" s="131"/>
      <c r="T60" s="134"/>
      <c r="U60" s="72"/>
      <c r="V60" s="131"/>
      <c r="W60" s="134"/>
      <c r="X60" s="72"/>
      <c r="Y60" s="131"/>
      <c r="Z60" s="134"/>
      <c r="AA60" s="72"/>
      <c r="AB60" s="131"/>
      <c r="AC60" s="134"/>
      <c r="AD60" s="72"/>
      <c r="AE60" s="166"/>
      <c r="AF60" s="134"/>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row>
    <row r="61" spans="1:62" s="1" customFormat="1" ht="18">
      <c r="A61" s="776"/>
      <c r="B61" s="177" t="s">
        <v>619</v>
      </c>
      <c r="C61" s="72"/>
      <c r="D61" s="134"/>
      <c r="E61" s="72"/>
      <c r="F61" s="134"/>
      <c r="G61" s="72"/>
      <c r="H61" s="134"/>
      <c r="I61" s="72"/>
      <c r="J61" s="134"/>
      <c r="K61" s="72"/>
      <c r="L61" s="134"/>
      <c r="M61" s="72"/>
      <c r="N61" s="134"/>
      <c r="O61" s="72"/>
      <c r="P61" s="131"/>
      <c r="Q61" s="134"/>
      <c r="R61" s="72"/>
      <c r="S61" s="131"/>
      <c r="T61" s="134"/>
      <c r="U61" s="72"/>
      <c r="V61" s="131"/>
      <c r="W61" s="134"/>
      <c r="X61" s="72"/>
      <c r="Y61" s="131"/>
      <c r="Z61" s="134"/>
      <c r="AA61" s="72"/>
      <c r="AB61" s="131"/>
      <c r="AC61" s="134"/>
      <c r="AD61" s="72"/>
      <c r="AE61" s="166"/>
      <c r="AF61" s="134"/>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row>
    <row r="62" spans="1:62" s="1" customFormat="1" ht="18">
      <c r="A62" s="776"/>
      <c r="B62" s="177" t="s">
        <v>620</v>
      </c>
      <c r="C62" s="72"/>
      <c r="D62" s="134"/>
      <c r="E62" s="72"/>
      <c r="F62" s="134"/>
      <c r="G62" s="72"/>
      <c r="H62" s="134"/>
      <c r="I62" s="72"/>
      <c r="J62" s="134"/>
      <c r="K62" s="72"/>
      <c r="L62" s="134"/>
      <c r="M62" s="72"/>
      <c r="N62" s="134"/>
      <c r="O62" s="72"/>
      <c r="P62" s="131"/>
      <c r="Q62" s="134"/>
      <c r="R62" s="72"/>
      <c r="S62" s="131"/>
      <c r="T62" s="134"/>
      <c r="U62" s="72"/>
      <c r="V62" s="131"/>
      <c r="W62" s="134"/>
      <c r="X62" s="72"/>
      <c r="Y62" s="131"/>
      <c r="Z62" s="134"/>
      <c r="AA62" s="72"/>
      <c r="AB62" s="131"/>
      <c r="AC62" s="134"/>
      <c r="AD62" s="72"/>
      <c r="AE62" s="166"/>
      <c r="AF62" s="134"/>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row>
    <row r="63" spans="1:62" s="1" customFormat="1" ht="18">
      <c r="A63" s="776"/>
      <c r="B63" s="177" t="s">
        <v>621</v>
      </c>
      <c r="C63" s="72"/>
      <c r="D63" s="134"/>
      <c r="E63" s="72"/>
      <c r="F63" s="134"/>
      <c r="G63" s="72"/>
      <c r="H63" s="134"/>
      <c r="I63" s="72"/>
      <c r="J63" s="134"/>
      <c r="K63" s="72"/>
      <c r="L63" s="134"/>
      <c r="M63" s="72"/>
      <c r="N63" s="134"/>
      <c r="O63" s="72"/>
      <c r="P63" s="131"/>
      <c r="Q63" s="134"/>
      <c r="R63" s="72"/>
      <c r="S63" s="131"/>
      <c r="T63" s="134"/>
      <c r="U63" s="72"/>
      <c r="V63" s="131"/>
      <c r="W63" s="134"/>
      <c r="X63" s="72"/>
      <c r="Y63" s="131"/>
      <c r="Z63" s="134"/>
      <c r="AA63" s="72"/>
      <c r="AB63" s="131"/>
      <c r="AC63" s="134"/>
      <c r="AD63" s="72"/>
      <c r="AE63" s="166"/>
      <c r="AF63" s="134"/>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row>
    <row r="64" spans="1:62" s="1" customFormat="1" ht="18">
      <c r="A64" s="776"/>
      <c r="B64" s="177" t="s">
        <v>622</v>
      </c>
      <c r="C64" s="72"/>
      <c r="D64" s="134"/>
      <c r="E64" s="72"/>
      <c r="F64" s="134"/>
      <c r="G64" s="72"/>
      <c r="H64" s="134"/>
      <c r="I64" s="72"/>
      <c r="J64" s="134"/>
      <c r="K64" s="72"/>
      <c r="L64" s="134"/>
      <c r="M64" s="72"/>
      <c r="N64" s="134"/>
      <c r="O64" s="72"/>
      <c r="P64" s="131"/>
      <c r="Q64" s="134"/>
      <c r="R64" s="72"/>
      <c r="S64" s="131"/>
      <c r="T64" s="134"/>
      <c r="U64" s="72"/>
      <c r="V64" s="131"/>
      <c r="W64" s="134"/>
      <c r="X64" s="72"/>
      <c r="Y64" s="131"/>
      <c r="Z64" s="134"/>
      <c r="AA64" s="72"/>
      <c r="AB64" s="131"/>
      <c r="AC64" s="134"/>
      <c r="AD64" s="72"/>
      <c r="AE64" s="166"/>
      <c r="AF64" s="134"/>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row>
    <row r="65" spans="1:62" s="1" customFormat="1" ht="18">
      <c r="A65" s="776"/>
      <c r="B65" s="177" t="s">
        <v>623</v>
      </c>
      <c r="C65" s="72"/>
      <c r="D65" s="134"/>
      <c r="E65" s="72"/>
      <c r="F65" s="134"/>
      <c r="G65" s="72"/>
      <c r="H65" s="134"/>
      <c r="I65" s="72"/>
      <c r="J65" s="134"/>
      <c r="K65" s="72"/>
      <c r="L65" s="134"/>
      <c r="M65" s="72"/>
      <c r="N65" s="134"/>
      <c r="O65" s="72"/>
      <c r="P65" s="131"/>
      <c r="Q65" s="134"/>
      <c r="R65" s="72"/>
      <c r="S65" s="131"/>
      <c r="T65" s="134"/>
      <c r="U65" s="72"/>
      <c r="V65" s="131"/>
      <c r="W65" s="134"/>
      <c r="X65" s="72"/>
      <c r="Y65" s="131"/>
      <c r="Z65" s="134"/>
      <c r="AA65" s="72"/>
      <c r="AB65" s="131"/>
      <c r="AC65" s="134"/>
      <c r="AD65" s="72"/>
      <c r="AE65" s="166"/>
      <c r="AF65" s="134"/>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row>
    <row r="66" spans="1:62" s="1" customFormat="1" ht="18">
      <c r="A66" s="776"/>
      <c r="B66" s="177" t="s">
        <v>624</v>
      </c>
      <c r="C66" s="72"/>
      <c r="D66" s="134"/>
      <c r="E66" s="72"/>
      <c r="F66" s="134"/>
      <c r="G66" s="72"/>
      <c r="H66" s="134"/>
      <c r="I66" s="72"/>
      <c r="J66" s="134"/>
      <c r="K66" s="72"/>
      <c r="L66" s="134"/>
      <c r="M66" s="72"/>
      <c r="N66" s="134"/>
      <c r="O66" s="72"/>
      <c r="P66" s="131"/>
      <c r="Q66" s="134"/>
      <c r="R66" s="72"/>
      <c r="S66" s="131"/>
      <c r="T66" s="134"/>
      <c r="U66" s="72"/>
      <c r="V66" s="131"/>
      <c r="W66" s="134"/>
      <c r="X66" s="72"/>
      <c r="Y66" s="131"/>
      <c r="Z66" s="134"/>
      <c r="AA66" s="72"/>
      <c r="AB66" s="131"/>
      <c r="AC66" s="134"/>
      <c r="AD66" s="72"/>
      <c r="AE66" s="166"/>
      <c r="AF66" s="134"/>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row>
    <row r="67" spans="1:62" s="1" customFormat="1" ht="18">
      <c r="A67" s="776"/>
      <c r="B67" s="178" t="s">
        <v>625</v>
      </c>
      <c r="C67" s="170"/>
      <c r="D67" s="172"/>
      <c r="E67" s="170"/>
      <c r="F67" s="172"/>
      <c r="G67" s="170"/>
      <c r="H67" s="172"/>
      <c r="I67" s="170"/>
      <c r="J67" s="172"/>
      <c r="K67" s="170"/>
      <c r="L67" s="172"/>
      <c r="M67" s="170"/>
      <c r="N67" s="172"/>
      <c r="O67" s="170"/>
      <c r="P67" s="171"/>
      <c r="Q67" s="172"/>
      <c r="R67" s="170"/>
      <c r="S67" s="171"/>
      <c r="T67" s="172"/>
      <c r="U67" s="170"/>
      <c r="V67" s="171"/>
      <c r="W67" s="172"/>
      <c r="X67" s="170"/>
      <c r="Y67" s="171"/>
      <c r="Z67" s="172"/>
      <c r="AA67" s="170"/>
      <c r="AB67" s="171"/>
      <c r="AC67" s="172"/>
      <c r="AD67" s="170"/>
      <c r="AE67" s="171"/>
      <c r="AF67" s="172"/>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row>
    <row r="68" spans="1:62" s="1" customFormat="1" ht="18.95" thickBot="1">
      <c r="A68" s="440"/>
      <c r="B68" s="167" t="s">
        <v>488</v>
      </c>
      <c r="C68" s="106"/>
      <c r="D68" s="173"/>
      <c r="E68" s="106"/>
      <c r="F68" s="173"/>
      <c r="G68" s="106"/>
      <c r="H68" s="173"/>
      <c r="I68" s="106"/>
      <c r="J68" s="173"/>
      <c r="K68" s="174"/>
      <c r="L68" s="175"/>
      <c r="M68" s="174"/>
      <c r="N68" s="175"/>
      <c r="O68" s="174"/>
      <c r="P68" s="107"/>
      <c r="Q68" s="173"/>
      <c r="R68" s="106"/>
      <c r="S68" s="107"/>
      <c r="T68" s="173"/>
      <c r="U68" s="106"/>
      <c r="V68" s="107"/>
      <c r="W68" s="173"/>
      <c r="X68" s="106"/>
      <c r="Y68" s="107"/>
      <c r="Z68" s="173"/>
      <c r="AA68" s="106"/>
      <c r="AB68" s="107"/>
      <c r="AC68" s="173"/>
      <c r="AD68" s="106"/>
      <c r="AE68" s="107"/>
      <c r="AF68" s="173"/>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topLeftCell="A10" zoomScale="80" zoomScaleNormal="80" workbookViewId="0">
      <selection activeCell="B12" sqref="B12:B13"/>
    </sheetView>
  </sheetViews>
  <sheetFormatPr defaultColWidth="11.42578125" defaultRowHeight="15"/>
  <cols>
    <col min="1" max="1" width="15.7109375" style="99" customWidth="1"/>
    <col min="2" max="2" width="35.42578125" style="99" customWidth="1"/>
    <col min="3" max="3" width="27.7109375" style="99" customWidth="1"/>
    <col min="4" max="4" width="12" style="99" customWidth="1"/>
    <col min="5" max="5" width="35" style="99" customWidth="1"/>
    <col min="6" max="6" width="22.140625" style="99" customWidth="1"/>
    <col min="7" max="7" width="13.7109375" style="99" customWidth="1"/>
    <col min="8" max="8" width="13.42578125" style="99" customWidth="1"/>
    <col min="9" max="9" width="13.7109375" style="100" customWidth="1"/>
    <col min="10" max="10" width="11.42578125" style="100" customWidth="1"/>
    <col min="11" max="11" width="11.42578125" style="100"/>
    <col min="12" max="12" width="10.140625" style="100" customWidth="1"/>
    <col min="13" max="13" width="10.140625" style="99" customWidth="1"/>
    <col min="14" max="14" width="12.7109375" style="99" customWidth="1"/>
    <col min="15" max="16" width="10.140625" style="99" customWidth="1"/>
    <col min="17" max="17" width="51.42578125" style="99" customWidth="1"/>
    <col min="18" max="19" width="10.140625" style="99" customWidth="1"/>
    <col min="20" max="20" width="58.7109375" style="99" customWidth="1"/>
    <col min="21" max="22" width="10.140625" style="99" customWidth="1"/>
    <col min="23" max="23" width="12.7109375" style="99" customWidth="1"/>
    <col min="24" max="25" width="10.28515625" style="99" customWidth="1"/>
    <col min="26" max="26" width="12.7109375" style="99" customWidth="1"/>
    <col min="27" max="28" width="10.28515625" style="99" customWidth="1"/>
    <col min="29" max="29" width="12.7109375" style="99" customWidth="1"/>
    <col min="30" max="31" width="10.28515625" style="99" customWidth="1"/>
    <col min="32" max="32" width="13.42578125" style="99" customWidth="1"/>
    <col min="33" max="34" width="10.28515625" style="99" customWidth="1"/>
    <col min="35" max="35" width="13.42578125" style="99" customWidth="1"/>
    <col min="36" max="37" width="10.28515625" style="99" customWidth="1"/>
    <col min="38" max="38" width="13.42578125" style="99" customWidth="1"/>
    <col min="39" max="40" width="10.28515625" style="99" customWidth="1"/>
    <col min="41" max="41" width="13.42578125" style="99" customWidth="1"/>
    <col min="42" max="43" width="10.28515625" style="99" customWidth="1"/>
    <col min="44" max="44" width="12" style="99" customWidth="1"/>
    <col min="45" max="46" width="10.28515625" style="99" customWidth="1"/>
    <col min="47" max="47" width="12.42578125" style="99" customWidth="1"/>
    <col min="48" max="48" width="14" style="99" customWidth="1"/>
    <col min="49" max="50" width="12" style="99" customWidth="1"/>
    <col min="51" max="91" width="11.42578125" style="103"/>
    <col min="92" max="16384" width="11.42578125" style="99"/>
  </cols>
  <sheetData>
    <row r="1" spans="1:91" s="79" customFormat="1" ht="25.5" customHeight="1" thickBot="1">
      <c r="A1" s="482"/>
      <c r="B1" s="812"/>
      <c r="C1" s="817" t="s">
        <v>0</v>
      </c>
      <c r="D1" s="817"/>
      <c r="E1" s="817"/>
      <c r="F1" s="817"/>
      <c r="G1" s="817"/>
      <c r="H1" s="817"/>
      <c r="I1" s="817"/>
      <c r="J1" s="817"/>
      <c r="K1" s="817"/>
      <c r="L1" s="817"/>
      <c r="M1" s="817"/>
      <c r="N1" s="817"/>
      <c r="O1" s="817"/>
      <c r="P1" s="817"/>
      <c r="Q1" s="817"/>
      <c r="R1" s="817"/>
      <c r="S1" s="817"/>
      <c r="T1" s="817"/>
      <c r="U1" s="817"/>
      <c r="V1" s="817"/>
      <c r="W1" s="817"/>
      <c r="X1" s="817"/>
      <c r="Y1" s="817"/>
      <c r="Z1" s="817"/>
      <c r="AA1" s="817"/>
      <c r="AB1" s="817"/>
      <c r="AC1" s="817"/>
      <c r="AD1" s="817"/>
      <c r="AE1" s="817"/>
      <c r="AF1" s="817"/>
      <c r="AG1" s="817"/>
      <c r="AH1" s="817"/>
      <c r="AI1" s="817"/>
      <c r="AJ1" s="817"/>
      <c r="AK1" s="817"/>
      <c r="AL1" s="817"/>
      <c r="AM1" s="817"/>
      <c r="AN1" s="817"/>
      <c r="AO1" s="817"/>
      <c r="AP1" s="817"/>
      <c r="AQ1" s="817"/>
      <c r="AR1" s="817"/>
      <c r="AS1" s="817"/>
      <c r="AT1" s="817"/>
      <c r="AU1" s="817"/>
      <c r="AV1" s="456" t="s">
        <v>1</v>
      </c>
      <c r="AW1" s="457"/>
      <c r="AX1" s="458"/>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95"/>
      <c r="CB1" s="95"/>
      <c r="CC1" s="95"/>
      <c r="CD1" s="95"/>
      <c r="CE1" s="95"/>
      <c r="CF1" s="95"/>
      <c r="CG1" s="95"/>
      <c r="CH1" s="95"/>
      <c r="CI1" s="95"/>
      <c r="CJ1" s="95"/>
      <c r="CK1" s="95"/>
      <c r="CL1" s="95"/>
      <c r="CM1" s="95"/>
    </row>
    <row r="2" spans="1:91" s="79" customFormat="1" ht="25.5" customHeight="1" thickBot="1">
      <c r="A2" s="482"/>
      <c r="B2" s="812"/>
      <c r="C2" s="818" t="s">
        <v>2</v>
      </c>
      <c r="D2" s="818"/>
      <c r="E2" s="818"/>
      <c r="F2" s="818"/>
      <c r="G2" s="818"/>
      <c r="H2" s="818"/>
      <c r="I2" s="818"/>
      <c r="J2" s="818"/>
      <c r="K2" s="818"/>
      <c r="L2" s="818"/>
      <c r="M2" s="818"/>
      <c r="N2" s="818"/>
      <c r="O2" s="818"/>
      <c r="P2" s="818"/>
      <c r="Q2" s="818"/>
      <c r="R2" s="818"/>
      <c r="S2" s="818"/>
      <c r="T2" s="818"/>
      <c r="U2" s="818"/>
      <c r="V2" s="818"/>
      <c r="W2" s="818"/>
      <c r="X2" s="818"/>
      <c r="Y2" s="818"/>
      <c r="Z2" s="818"/>
      <c r="AA2" s="818"/>
      <c r="AB2" s="818"/>
      <c r="AC2" s="818"/>
      <c r="AD2" s="818"/>
      <c r="AE2" s="818"/>
      <c r="AF2" s="818"/>
      <c r="AG2" s="818"/>
      <c r="AH2" s="818"/>
      <c r="AI2" s="818"/>
      <c r="AJ2" s="818"/>
      <c r="AK2" s="818"/>
      <c r="AL2" s="818"/>
      <c r="AM2" s="818"/>
      <c r="AN2" s="818"/>
      <c r="AO2" s="818"/>
      <c r="AP2" s="818"/>
      <c r="AQ2" s="818"/>
      <c r="AR2" s="818"/>
      <c r="AS2" s="818"/>
      <c r="AT2" s="818"/>
      <c r="AU2" s="818"/>
      <c r="AV2" s="456" t="s">
        <v>3</v>
      </c>
      <c r="AW2" s="457"/>
      <c r="AX2" s="458"/>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95"/>
      <c r="CB2" s="95"/>
      <c r="CC2" s="95"/>
      <c r="CD2" s="95"/>
      <c r="CE2" s="95"/>
      <c r="CF2" s="95"/>
      <c r="CG2" s="95"/>
      <c r="CH2" s="95"/>
      <c r="CI2" s="95"/>
      <c r="CJ2" s="95"/>
      <c r="CK2" s="95"/>
      <c r="CL2" s="95"/>
      <c r="CM2" s="95"/>
    </row>
    <row r="3" spans="1:91" s="79" customFormat="1" ht="25.5" customHeight="1" thickBot="1">
      <c r="A3" s="482"/>
      <c r="B3" s="812"/>
      <c r="C3" s="818" t="s">
        <v>4</v>
      </c>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c r="AJ3" s="818"/>
      <c r="AK3" s="818"/>
      <c r="AL3" s="818"/>
      <c r="AM3" s="818"/>
      <c r="AN3" s="818"/>
      <c r="AO3" s="818"/>
      <c r="AP3" s="818"/>
      <c r="AQ3" s="818"/>
      <c r="AR3" s="818"/>
      <c r="AS3" s="818"/>
      <c r="AT3" s="818"/>
      <c r="AU3" s="818"/>
      <c r="AV3" s="456" t="s">
        <v>5</v>
      </c>
      <c r="AW3" s="457"/>
      <c r="AX3" s="458"/>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95"/>
      <c r="CB3" s="95"/>
      <c r="CC3" s="95"/>
      <c r="CD3" s="95"/>
      <c r="CE3" s="95"/>
      <c r="CF3" s="95"/>
      <c r="CG3" s="95"/>
      <c r="CH3" s="95"/>
      <c r="CI3" s="95"/>
      <c r="CJ3" s="95"/>
      <c r="CK3" s="95"/>
      <c r="CL3" s="95"/>
      <c r="CM3" s="95"/>
    </row>
    <row r="4" spans="1:91" s="79" customFormat="1" ht="25.5" customHeight="1" thickBot="1">
      <c r="A4" s="483"/>
      <c r="B4" s="813"/>
      <c r="C4" s="814" t="s">
        <v>627</v>
      </c>
      <c r="D4" s="815"/>
      <c r="E4" s="815"/>
      <c r="F4" s="815"/>
      <c r="G4" s="815"/>
      <c r="H4" s="815"/>
      <c r="I4" s="815"/>
      <c r="J4" s="815"/>
      <c r="K4" s="815"/>
      <c r="L4" s="815"/>
      <c r="M4" s="815"/>
      <c r="N4" s="815"/>
      <c r="O4" s="815"/>
      <c r="P4" s="815"/>
      <c r="Q4" s="815"/>
      <c r="R4" s="815"/>
      <c r="S4" s="815"/>
      <c r="T4" s="815"/>
      <c r="U4" s="815"/>
      <c r="V4" s="815"/>
      <c r="W4" s="815"/>
      <c r="X4" s="815"/>
      <c r="Y4" s="815"/>
      <c r="Z4" s="815"/>
      <c r="AA4" s="815"/>
      <c r="AB4" s="815"/>
      <c r="AC4" s="815"/>
      <c r="AD4" s="815"/>
      <c r="AE4" s="815"/>
      <c r="AF4" s="815"/>
      <c r="AG4" s="815"/>
      <c r="AH4" s="815"/>
      <c r="AI4" s="815"/>
      <c r="AJ4" s="815"/>
      <c r="AK4" s="815"/>
      <c r="AL4" s="815"/>
      <c r="AM4" s="815"/>
      <c r="AN4" s="815"/>
      <c r="AO4" s="815"/>
      <c r="AP4" s="815"/>
      <c r="AQ4" s="815"/>
      <c r="AR4" s="815"/>
      <c r="AS4" s="815"/>
      <c r="AT4" s="815"/>
      <c r="AU4" s="816"/>
      <c r="AV4" s="456" t="s">
        <v>628</v>
      </c>
      <c r="AW4" s="457"/>
      <c r="AX4" s="458"/>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95"/>
      <c r="CB4" s="95"/>
      <c r="CC4" s="95"/>
      <c r="CD4" s="95"/>
      <c r="CE4" s="95"/>
      <c r="CF4" s="95"/>
      <c r="CG4" s="95"/>
      <c r="CH4" s="95"/>
      <c r="CI4" s="95"/>
      <c r="CJ4" s="95"/>
      <c r="CK4" s="95"/>
      <c r="CL4" s="95"/>
      <c r="CM4" s="95"/>
    </row>
    <row r="5" spans="1:91" s="79" customFormat="1" ht="11.85" customHeight="1" thickBot="1">
      <c r="A5" s="80"/>
      <c r="B5" s="211"/>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82"/>
      <c r="AW5" s="82"/>
      <c r="AX5" s="82"/>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95"/>
      <c r="CB5" s="95"/>
      <c r="CC5" s="95"/>
      <c r="CD5" s="95"/>
      <c r="CE5" s="95"/>
      <c r="CF5" s="95"/>
      <c r="CG5" s="95"/>
      <c r="CH5" s="95"/>
      <c r="CI5" s="95"/>
      <c r="CJ5" s="95"/>
      <c r="CK5" s="95"/>
      <c r="CL5" s="95"/>
      <c r="CM5" s="95"/>
    </row>
    <row r="6" spans="1:91" s="1" customFormat="1" ht="40.35" customHeight="1" thickBot="1">
      <c r="A6" s="468" t="s">
        <v>8</v>
      </c>
      <c r="B6" s="470"/>
      <c r="C6" s="744"/>
      <c r="D6" s="745"/>
      <c r="E6" s="745"/>
      <c r="F6" s="745"/>
      <c r="G6" s="745"/>
      <c r="H6" s="745"/>
      <c r="I6" s="745"/>
      <c r="J6" s="745"/>
      <c r="K6" s="746"/>
      <c r="M6" s="165"/>
      <c r="N6" s="197" t="s">
        <v>10</v>
      </c>
      <c r="O6" s="747"/>
      <c r="P6" s="843"/>
      <c r="Q6" s="748"/>
    </row>
    <row r="7" spans="1:91" s="95" customFormat="1" ht="10.35" customHeight="1" thickBot="1">
      <c r="A7" s="104"/>
      <c r="B7" s="98"/>
      <c r="C7" s="98"/>
      <c r="D7" s="98"/>
      <c r="E7" s="98"/>
      <c r="F7" s="98"/>
      <c r="G7" s="98"/>
      <c r="H7" s="98"/>
      <c r="I7" s="98"/>
      <c r="J7" s="98"/>
      <c r="K7" s="98"/>
      <c r="L7" s="98"/>
      <c r="M7" s="105"/>
      <c r="N7" s="105"/>
      <c r="O7" s="105"/>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row>
    <row r="8" spans="1:91" s="79" customFormat="1" ht="21.75" customHeight="1" thickBot="1">
      <c r="A8" s="726" t="s">
        <v>11</v>
      </c>
      <c r="B8" s="726"/>
      <c r="C8" s="141" t="s">
        <v>12</v>
      </c>
      <c r="D8" s="159"/>
      <c r="E8" s="141" t="s">
        <v>13</v>
      </c>
      <c r="F8" s="159"/>
      <c r="G8" s="141" t="s">
        <v>14</v>
      </c>
      <c r="H8" s="138"/>
      <c r="I8" s="161" t="s">
        <v>15</v>
      </c>
      <c r="J8" s="142"/>
      <c r="K8" s="162"/>
      <c r="L8" s="163"/>
      <c r="M8" s="145"/>
      <c r="N8" s="823" t="s">
        <v>16</v>
      </c>
      <c r="O8" s="824"/>
      <c r="P8" s="825"/>
      <c r="Q8" s="791" t="s">
        <v>17</v>
      </c>
      <c r="R8" s="791"/>
      <c r="S8" s="791"/>
      <c r="T8" s="819"/>
      <c r="U8" s="820"/>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95"/>
      <c r="CB8" s="95"/>
      <c r="CC8" s="95"/>
      <c r="CD8" s="95"/>
      <c r="CE8" s="95"/>
      <c r="CF8" s="95"/>
      <c r="CG8" s="95"/>
      <c r="CH8" s="95"/>
      <c r="CI8" s="95"/>
      <c r="CJ8" s="95"/>
      <c r="CK8" s="95"/>
      <c r="CL8" s="95"/>
      <c r="CM8" s="95"/>
    </row>
    <row r="9" spans="1:91" s="79" customFormat="1" ht="21.75" customHeight="1" thickBot="1">
      <c r="A9" s="726"/>
      <c r="B9" s="726"/>
      <c r="C9" s="143" t="s">
        <v>18</v>
      </c>
      <c r="D9" s="144"/>
      <c r="E9" s="141" t="s">
        <v>19</v>
      </c>
      <c r="F9" s="138"/>
      <c r="G9" s="141" t="s">
        <v>20</v>
      </c>
      <c r="H9" s="144"/>
      <c r="I9" s="161" t="s">
        <v>21</v>
      </c>
      <c r="J9" s="142"/>
      <c r="K9" s="162"/>
      <c r="L9" s="163"/>
      <c r="M9" s="145"/>
      <c r="N9" s="826"/>
      <c r="O9" s="827"/>
      <c r="P9" s="828"/>
      <c r="Q9" s="791" t="s">
        <v>22</v>
      </c>
      <c r="R9" s="791"/>
      <c r="S9" s="791"/>
      <c r="T9" s="819"/>
      <c r="U9" s="820"/>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95"/>
      <c r="CB9" s="95"/>
      <c r="CC9" s="95"/>
      <c r="CD9" s="95"/>
      <c r="CE9" s="95"/>
      <c r="CF9" s="95"/>
      <c r="CG9" s="95"/>
      <c r="CH9" s="95"/>
      <c r="CI9" s="95"/>
      <c r="CJ9" s="95"/>
      <c r="CK9" s="95"/>
      <c r="CL9" s="95"/>
      <c r="CM9" s="95"/>
    </row>
    <row r="10" spans="1:91" s="79" customFormat="1" ht="21.75" customHeight="1" thickBot="1">
      <c r="A10" s="726"/>
      <c r="B10" s="726"/>
      <c r="C10" s="141" t="s">
        <v>24</v>
      </c>
      <c r="D10" s="138"/>
      <c r="E10" s="141" t="s">
        <v>25</v>
      </c>
      <c r="F10" s="138"/>
      <c r="G10" s="141" t="s">
        <v>26</v>
      </c>
      <c r="H10" s="144"/>
      <c r="I10" s="161" t="s">
        <v>27</v>
      </c>
      <c r="J10" s="142"/>
      <c r="K10" s="162"/>
      <c r="L10" s="163"/>
      <c r="M10" s="145"/>
      <c r="N10" s="829"/>
      <c r="O10" s="830"/>
      <c r="P10" s="831"/>
      <c r="Q10" s="791" t="s">
        <v>28</v>
      </c>
      <c r="R10" s="791"/>
      <c r="S10" s="791"/>
      <c r="T10" s="821"/>
      <c r="U10" s="822"/>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95"/>
      <c r="CB10" s="95"/>
      <c r="CC10" s="95"/>
      <c r="CD10" s="95"/>
      <c r="CE10" s="95"/>
      <c r="CF10" s="95"/>
      <c r="CG10" s="95"/>
      <c r="CH10" s="95"/>
      <c r="CI10" s="95"/>
      <c r="CJ10" s="95"/>
      <c r="CK10" s="95"/>
      <c r="CL10" s="95"/>
      <c r="CM10" s="95"/>
    </row>
    <row r="11" spans="1:91" s="95" customFormat="1" ht="18" customHeight="1" thickBot="1">
      <c r="I11" s="164"/>
      <c r="J11" s="164"/>
      <c r="K11" s="164"/>
      <c r="L11" s="164"/>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row>
    <row r="12" spans="1:91" ht="23.85" customHeight="1">
      <c r="A12" s="846" t="s">
        <v>629</v>
      </c>
      <c r="B12" s="835" t="s">
        <v>630</v>
      </c>
      <c r="C12" s="848" t="s">
        <v>631</v>
      </c>
      <c r="D12" s="848" t="s">
        <v>632</v>
      </c>
      <c r="E12" s="848" t="s">
        <v>633</v>
      </c>
      <c r="F12" s="848" t="s">
        <v>634</v>
      </c>
      <c r="G12" s="835" t="s">
        <v>635</v>
      </c>
      <c r="H12" s="835" t="s">
        <v>636</v>
      </c>
      <c r="I12" s="850" t="s">
        <v>637</v>
      </c>
      <c r="J12" s="850" t="s">
        <v>638</v>
      </c>
      <c r="K12" s="837" t="s">
        <v>639</v>
      </c>
      <c r="L12" s="852" t="s">
        <v>12</v>
      </c>
      <c r="M12" s="833"/>
      <c r="N12" s="834"/>
      <c r="O12" s="832" t="s">
        <v>13</v>
      </c>
      <c r="P12" s="833"/>
      <c r="Q12" s="834"/>
      <c r="R12" s="832" t="s">
        <v>14</v>
      </c>
      <c r="S12" s="833"/>
      <c r="T12" s="834"/>
      <c r="U12" s="832" t="s">
        <v>15</v>
      </c>
      <c r="V12" s="833"/>
      <c r="W12" s="834"/>
      <c r="X12" s="832" t="s">
        <v>18</v>
      </c>
      <c r="Y12" s="833"/>
      <c r="Z12" s="834"/>
      <c r="AA12" s="832" t="s">
        <v>19</v>
      </c>
      <c r="AB12" s="833"/>
      <c r="AC12" s="834"/>
      <c r="AD12" s="832" t="s">
        <v>20</v>
      </c>
      <c r="AE12" s="833"/>
      <c r="AF12" s="834"/>
      <c r="AG12" s="832" t="s">
        <v>21</v>
      </c>
      <c r="AH12" s="833"/>
      <c r="AI12" s="834"/>
      <c r="AJ12" s="832" t="s">
        <v>24</v>
      </c>
      <c r="AK12" s="833"/>
      <c r="AL12" s="834"/>
      <c r="AM12" s="832" t="s">
        <v>25</v>
      </c>
      <c r="AN12" s="833"/>
      <c r="AO12" s="834"/>
      <c r="AP12" s="832" t="s">
        <v>26</v>
      </c>
      <c r="AQ12" s="833"/>
      <c r="AR12" s="834"/>
      <c r="AS12" s="832" t="s">
        <v>27</v>
      </c>
      <c r="AT12" s="833"/>
      <c r="AU12" s="834"/>
      <c r="AV12" s="841" t="s">
        <v>640</v>
      </c>
      <c r="AW12" s="844" t="s">
        <v>641</v>
      </c>
      <c r="AX12" s="840"/>
      <c r="AY12" s="839"/>
      <c r="AZ12" s="839"/>
      <c r="BA12" s="839"/>
      <c r="BB12" s="839"/>
      <c r="BC12" s="839"/>
      <c r="BD12" s="839"/>
      <c r="BE12" s="839"/>
      <c r="BF12" s="839"/>
      <c r="BG12" s="839"/>
    </row>
    <row r="13" spans="1:91" s="100" customFormat="1" ht="36.75" customHeight="1" thickBot="1">
      <c r="A13" s="847"/>
      <c r="B13" s="836"/>
      <c r="C13" s="849"/>
      <c r="D13" s="849"/>
      <c r="E13" s="849"/>
      <c r="F13" s="849"/>
      <c r="G13" s="836"/>
      <c r="H13" s="836"/>
      <c r="I13" s="851"/>
      <c r="J13" s="851"/>
      <c r="K13" s="838"/>
      <c r="L13" s="146" t="s">
        <v>642</v>
      </c>
      <c r="M13" s="139" t="s">
        <v>643</v>
      </c>
      <c r="N13" s="139" t="s">
        <v>644</v>
      </c>
      <c r="O13" s="146" t="s">
        <v>642</v>
      </c>
      <c r="P13" s="139" t="s">
        <v>643</v>
      </c>
      <c r="Q13" s="139" t="s">
        <v>644</v>
      </c>
      <c r="R13" s="146" t="s">
        <v>642</v>
      </c>
      <c r="S13" s="139" t="s">
        <v>643</v>
      </c>
      <c r="T13" s="139" t="s">
        <v>644</v>
      </c>
      <c r="U13" s="146" t="s">
        <v>642</v>
      </c>
      <c r="V13" s="139" t="s">
        <v>643</v>
      </c>
      <c r="W13" s="139" t="s">
        <v>644</v>
      </c>
      <c r="X13" s="146" t="s">
        <v>642</v>
      </c>
      <c r="Y13" s="139" t="s">
        <v>643</v>
      </c>
      <c r="Z13" s="139" t="s">
        <v>644</v>
      </c>
      <c r="AA13" s="146" t="s">
        <v>642</v>
      </c>
      <c r="AB13" s="139" t="s">
        <v>643</v>
      </c>
      <c r="AC13" s="139" t="s">
        <v>644</v>
      </c>
      <c r="AD13" s="146" t="s">
        <v>642</v>
      </c>
      <c r="AE13" s="139" t="s">
        <v>643</v>
      </c>
      <c r="AF13" s="139" t="s">
        <v>644</v>
      </c>
      <c r="AG13" s="146" t="s">
        <v>642</v>
      </c>
      <c r="AH13" s="139" t="s">
        <v>643</v>
      </c>
      <c r="AI13" s="139" t="s">
        <v>644</v>
      </c>
      <c r="AJ13" s="146" t="s">
        <v>642</v>
      </c>
      <c r="AK13" s="139" t="s">
        <v>643</v>
      </c>
      <c r="AL13" s="139" t="s">
        <v>644</v>
      </c>
      <c r="AM13" s="146" t="s">
        <v>642</v>
      </c>
      <c r="AN13" s="139" t="s">
        <v>643</v>
      </c>
      <c r="AO13" s="139" t="s">
        <v>644</v>
      </c>
      <c r="AP13" s="146" t="s">
        <v>642</v>
      </c>
      <c r="AQ13" s="139" t="s">
        <v>643</v>
      </c>
      <c r="AR13" s="139" t="s">
        <v>644</v>
      </c>
      <c r="AS13" s="146" t="s">
        <v>642</v>
      </c>
      <c r="AT13" s="139" t="s">
        <v>643</v>
      </c>
      <c r="AU13" s="139" t="s">
        <v>644</v>
      </c>
      <c r="AV13" s="842"/>
      <c r="AW13" s="845"/>
      <c r="AX13" s="840"/>
      <c r="AY13" s="839"/>
      <c r="AZ13" s="839"/>
      <c r="BA13" s="839"/>
      <c r="BB13" s="839"/>
      <c r="BC13" s="839"/>
      <c r="BD13" s="839"/>
      <c r="BE13" s="839"/>
      <c r="BF13" s="839"/>
      <c r="BG13" s="839"/>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row>
    <row r="14" spans="1:91" ht="44.85" customHeight="1">
      <c r="A14" s="183"/>
      <c r="B14" s="184"/>
      <c r="C14" s="184"/>
      <c r="D14" s="185"/>
      <c r="E14" s="184"/>
      <c r="F14" s="196"/>
      <c r="G14" s="185"/>
      <c r="H14" s="185"/>
      <c r="I14" s="186"/>
      <c r="J14" s="186"/>
      <c r="K14" s="187"/>
      <c r="L14" s="188"/>
      <c r="M14" s="189"/>
      <c r="N14" s="189"/>
      <c r="O14" s="190"/>
      <c r="P14" s="191"/>
      <c r="Q14" s="209"/>
      <c r="R14" s="190"/>
      <c r="S14" s="191"/>
      <c r="T14" s="209"/>
      <c r="U14" s="190"/>
      <c r="V14" s="191"/>
      <c r="W14" s="191"/>
      <c r="X14" s="190"/>
      <c r="Y14" s="191"/>
      <c r="Z14" s="191"/>
      <c r="AA14" s="190"/>
      <c r="AB14" s="191"/>
      <c r="AC14" s="191"/>
      <c r="AD14" s="190"/>
      <c r="AE14" s="191"/>
      <c r="AF14" s="191"/>
      <c r="AG14" s="190"/>
      <c r="AH14" s="191"/>
      <c r="AI14" s="191"/>
      <c r="AJ14" s="190"/>
      <c r="AK14" s="191"/>
      <c r="AL14" s="191"/>
      <c r="AM14" s="190"/>
      <c r="AN14" s="191"/>
      <c r="AO14" s="191"/>
      <c r="AP14" s="190"/>
      <c r="AQ14" s="191"/>
      <c r="AR14" s="191"/>
      <c r="AS14" s="190"/>
      <c r="AT14" s="191"/>
      <c r="AU14" s="191"/>
      <c r="AV14" s="101"/>
      <c r="AW14" s="140"/>
      <c r="AX14" s="212"/>
    </row>
    <row r="15" spans="1:91" ht="46.35" customHeight="1">
      <c r="A15" s="183"/>
      <c r="B15" s="184"/>
      <c r="C15" s="184"/>
      <c r="D15" s="185"/>
      <c r="E15" s="184"/>
      <c r="F15" s="196"/>
      <c r="G15" s="185"/>
      <c r="H15" s="185"/>
      <c r="I15" s="186"/>
      <c r="J15" s="186"/>
      <c r="K15" s="192"/>
      <c r="L15" s="188"/>
      <c r="M15" s="189"/>
      <c r="N15" s="189"/>
      <c r="O15" s="190"/>
      <c r="P15" s="191"/>
      <c r="Q15" s="209"/>
      <c r="R15" s="190"/>
      <c r="S15" s="191"/>
      <c r="T15" s="191"/>
      <c r="U15" s="190"/>
      <c r="V15" s="191"/>
      <c r="W15" s="191"/>
      <c r="X15" s="190"/>
      <c r="Y15" s="191"/>
      <c r="Z15" s="191"/>
      <c r="AA15" s="190"/>
      <c r="AB15" s="191"/>
      <c r="AC15" s="191"/>
      <c r="AD15" s="190"/>
      <c r="AE15" s="191"/>
      <c r="AF15" s="191"/>
      <c r="AG15" s="190"/>
      <c r="AH15" s="191"/>
      <c r="AI15" s="191"/>
      <c r="AJ15" s="190"/>
      <c r="AK15" s="191"/>
      <c r="AL15" s="191"/>
      <c r="AM15" s="190"/>
      <c r="AN15" s="191"/>
      <c r="AO15" s="191"/>
      <c r="AP15" s="190"/>
      <c r="AQ15" s="191"/>
      <c r="AR15" s="191"/>
      <c r="AS15" s="190"/>
      <c r="AT15" s="191"/>
      <c r="AU15" s="191"/>
      <c r="AV15" s="101"/>
      <c r="AW15" s="140"/>
      <c r="AX15" s="212"/>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file>

<file path=customXml/itemProps2.xml><?xml version="1.0" encoding="utf-8"?>
<ds:datastoreItem xmlns:ds="http://schemas.openxmlformats.org/officeDocument/2006/customXml" ds:itemID="{B8CB741A-7D85-4CE2-B139-98A37B65EAC8}"/>
</file>

<file path=customXml/itemProps3.xml><?xml version="1.0" encoding="utf-8"?>
<ds:datastoreItem xmlns:ds="http://schemas.openxmlformats.org/officeDocument/2006/customXml" ds:itemID="{CA529AC1-6E2E-40A5-ADAA-172055A520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Milena Parada Prieto</cp:lastModifiedBy>
  <cp:revision/>
  <dcterms:created xsi:type="dcterms:W3CDTF">2016-04-29T15:11:54Z</dcterms:created>
  <dcterms:modified xsi:type="dcterms:W3CDTF">2026-01-27T22:41:33Z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