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27" documentId="8_{890AAF28-9CA3-4344-9AD9-AA2C54BD16B7}" xr6:coauthVersionLast="47" xr6:coauthVersionMax="47" xr10:uidLastSave="{8E87E96F-A412-4A36-A600-5C096E4D4F2F}"/>
  <bookViews>
    <workbookView xWindow="-120" yWindow="-120" windowWidth="29040" windowHeight="15720" tabRatio="731" firstSheet="1" activeTab="3"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L25" i="50" l="1"/>
  <c r="M25" i="50" s="1"/>
  <c r="M26" i="50"/>
  <c r="M26" i="49"/>
  <c r="M25" i="49"/>
  <c r="M26" i="20"/>
  <c r="M25" i="20"/>
  <c r="L26" i="50" l="1"/>
  <c r="L26" i="49"/>
  <c r="L25" i="49"/>
  <c r="L26" i="20"/>
  <c r="L25" i="20"/>
  <c r="K26" i="50" l="1"/>
  <c r="K25" i="50"/>
  <c r="K26" i="49"/>
  <c r="K25" i="49"/>
  <c r="K26" i="20"/>
  <c r="K25" i="20"/>
  <c r="J26" i="50" l="1"/>
  <c r="J25" i="50"/>
  <c r="J26" i="49"/>
  <c r="J25" i="49"/>
  <c r="J26" i="20"/>
  <c r="J25" i="20"/>
  <c r="I26" i="50"/>
  <c r="I25" i="50"/>
  <c r="I26" i="49"/>
  <c r="I25" i="49"/>
  <c r="I26" i="20"/>
  <c r="I25" i="20"/>
  <c r="H26" i="50"/>
  <c r="H25" i="50"/>
  <c r="H26" i="49"/>
  <c r="H25" i="49"/>
  <c r="H26" i="20"/>
  <c r="H25" i="20"/>
  <c r="G26" i="50"/>
  <c r="G25" i="50"/>
  <c r="G26" i="49"/>
  <c r="G25" i="49"/>
  <c r="G26" i="20"/>
  <c r="G25" i="20"/>
  <c r="G25" i="47" l="1"/>
  <c r="G24" i="47"/>
  <c r="G23" i="47"/>
  <c r="F29" i="50"/>
  <c r="F29" i="49"/>
  <c r="F29" i="20"/>
  <c r="F26" i="50" l="1"/>
  <c r="F26" i="49"/>
  <c r="F26" i="20"/>
  <c r="F25" i="50"/>
  <c r="F25" i="49"/>
  <c r="F25" i="20"/>
  <c r="C29" i="50" l="1"/>
  <c r="E29" i="50" s="1"/>
  <c r="N28" i="50"/>
  <c r="N27" i="50"/>
  <c r="C26" i="50"/>
  <c r="D26" i="50" s="1"/>
  <c r="D25" i="50"/>
  <c r="E25" i="50" s="1"/>
  <c r="C25" i="50"/>
  <c r="N24" i="50"/>
  <c r="D29" i="49"/>
  <c r="N28" i="49"/>
  <c r="N27" i="49"/>
  <c r="C26" i="49"/>
  <c r="D26" i="49" s="1"/>
  <c r="C25" i="49"/>
  <c r="N24" i="49"/>
  <c r="D29" i="20"/>
  <c r="E29" i="20" s="1"/>
  <c r="C29" i="20"/>
  <c r="N28" i="20"/>
  <c r="N27" i="20"/>
  <c r="C26" i="20"/>
  <c r="C25" i="20"/>
  <c r="N24" i="20"/>
  <c r="N25" i="50" l="1"/>
  <c r="O25" i="50" s="1"/>
  <c r="E26" i="50"/>
  <c r="N26" i="50"/>
  <c r="E26" i="49"/>
  <c r="N26" i="49" s="1"/>
  <c r="E25" i="49"/>
  <c r="E29" i="49"/>
  <c r="D25" i="49"/>
  <c r="E26" i="20"/>
  <c r="D25" i="20"/>
  <c r="D26" i="20"/>
  <c r="N25" i="49" l="1"/>
  <c r="O25" i="49" s="1"/>
  <c r="N25" i="20"/>
  <c r="O25" i="20" s="1"/>
  <c r="E25" i="20"/>
  <c r="N26" i="20"/>
  <c r="AW16" i="46" l="1"/>
  <c r="AV16" i="46"/>
  <c r="AW15" i="46"/>
  <c r="AV15" i="46"/>
  <c r="AW14" i="46"/>
  <c r="AV14" i="46"/>
  <c r="B34" i="50"/>
  <c r="I116" i="50"/>
  <c r="H116" i="50"/>
  <c r="G116" i="50"/>
  <c r="F116" i="50"/>
  <c r="E116" i="50"/>
  <c r="D116" i="50"/>
  <c r="C116" i="50"/>
  <c r="B116" i="50"/>
  <c r="I116" i="49"/>
  <c r="H116" i="49"/>
  <c r="G116" i="49"/>
  <c r="F116" i="49"/>
  <c r="E116" i="49"/>
  <c r="D116" i="49"/>
  <c r="C116" i="49"/>
  <c r="B116" i="49"/>
  <c r="B34" i="49"/>
  <c r="B34" i="20" l="1"/>
  <c r="C116" i="20" l="1"/>
  <c r="D116" i="20"/>
  <c r="E116" i="20"/>
  <c r="F116" i="20"/>
  <c r="G116" i="20"/>
  <c r="H116" i="20"/>
  <c r="I116" i="20"/>
  <c r="B116" i="20"/>
  <c r="N29" i="20" l="1"/>
  <c r="O29" i="20" s="1"/>
  <c r="N29" i="50"/>
  <c r="O29" i="50" s="1"/>
  <c r="O29" i="49"/>
  <c r="N29" i="49"/>
  <c r="H29"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rgb="FF000000"/>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<sst xmlns="http://schemas.openxmlformats.org/spreadsheetml/2006/main" count="2100" uniqueCount="689">
  <si>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</si>
  <si>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</si>
  <si>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</si>
  <si>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</si>
  <si>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</si>
  <si>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</si>
  <si>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</si>
  <si>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</si>
  <si>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</si>
  <si>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</si>
  <si>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</si>
  <si>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</si>
  <si>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</si>
  <si>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</si>
  <si>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</si>
  <si>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</si>
  <si>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</si>
  <si>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</si>
  <si>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</si>
  <si>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</si>
  <si>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</si>
  <si>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</si>
  <si>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</si>
  <si>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</si>
  <si>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</si>
  <si>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</si>
  <si>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</si>
  <si>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</si>
  <si>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</si>
  <si>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</si>
  <si>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</si>
  <si>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</si>
  <si>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</si>
  <si>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</si>
  <si>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</si>
  <si>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</si>
  <si>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</si>
  <si>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</si>
  <si>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</si>
  <si>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</si>
  <si>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</si>
  <si>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</si>
  <si>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</si>
  <si>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</si>
  <si>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</si>
  <si>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</si>
  <si>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</si>
  <si>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</si>
  <si>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</si>
  <si>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</si>
  <si>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</si>
  <si>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</si>
  <si>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</si>
  <si>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</si>
  <si>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</si>
  <si>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</si>
  <si>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</si>
  <si>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</si>
  <si>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</si>
  <si>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</si>
  <si>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</si>
  <si>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</si>
  <si>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</si>
  <si>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</si>
  <si>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</si>
  <si>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</si>
  <si>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</si>
  <si>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</si>
  <si>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</si>
  <si>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</si>
  <si>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</si>
  <si>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</si>
  <si>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</si>
  <si>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</si>
  <si>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</si>
  <si>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</si>
  <si>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</si>
  <si>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</si>
  <si>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</si>
  <si>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</si>
  <si>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</si>
  <si>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</si>
  <si>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</si>
  <si>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</si>
  <si>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</si>
  <si>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</si>
  <si>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</si>
  <si>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</si>
  <si>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</si>
  <si>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</si>
  <si>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</si>
  <si>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</si>
  <si>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</si>
  <si>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</si>
  <si>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</si>
  <si>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</si>
  <si>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</si>
  <si>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</si>
  <si>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</si>
  <si>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</si>
  <si>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</si>
  <si>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</si>
  <si>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</si>
  <si>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</si>
  <si>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</si>
  <si>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</si>
  <si>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</si>
  <si>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</si>
  <si>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</si>
  <si>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</si>
  <si>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</si>
  <si>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</si>
  <si>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</si>
  <si>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</si>
  <si>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</si>
  <si>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</si>
  <si>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</si>
  <si>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</si>
  <si>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</si>
  <si>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</si>
  <si>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</si>
  <si>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</si>
  <si>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</si>
  <si>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</si>
  <si>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</si>
  <si>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</si>
  <si>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</si>
  <si>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</si>
  <si>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</si>
  <si>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</si>
  <si>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</si>
  <si>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</si>
  <si>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</si>
  <si>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</si>
  <si>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</si>
  <si>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</si>
  <si>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</si>
  <si>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</si>
  <si>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</si>
  <si>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</si>
  <si>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</si>
  <si>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</si>
  <si>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</si>
  <si>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</si>
  <si>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</si>
  <si>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</si>
  <si>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</si>
  <si>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</si>
  <si>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</si>
  <si>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</si>
  <si>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</si>
  <si>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</si>
  <si>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</si>
  <si>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</si>
  <si>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</si>
  <si>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</si>
  <si>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</si>
  <si>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</si>
  <si>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</si>
  <si>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</si>
  <si>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</si>
  <si>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</si>
  <si>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</si>
  <si>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</si>
  <si>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</si>
  <si>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</si>
  <si>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</si>
  <si>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</si>
  <si>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</si>
  <si>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</si>
  <si>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</si>
  <si>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</si>
  <si>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</si>
  <si>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</si>
  <si>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</si>
  <si>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</si>
  <si>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</si>
  <si>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</si>
  <si>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</si>
  <si>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</si>
  <si>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</si>
  <si>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</si>
  <si>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</si>
  <si>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</si>
  <si>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</si>
  <si>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</si>
  <si>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</si>
  <si>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</si>
  <si>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</si>
  <si>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</si>
  <si>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</si>
  <si>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</si>
  <si>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</si>
  <si>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</si>
  <si>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</si>
  <si>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</si>
  <si>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</si>
  <si>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</si>
  <si>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</si>
  <si>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https://secretariadistritald-my.sharepoint.com/:f:/g/personal/kforero_sdmujer_gov_co/ErIRsLgTbUJDh1Mo_IPnMDwB2QweQU0PwgfcAxPr_MtnwA?e=IAuJo6</t>
  </si>
  <si>
    <t>https://secretariadistritald-my.sharepoint.com/:f:/g/personal/kforero_sdmujer_gov_co/EkRYMmWj2dJPt0UFC3FC5igBGB2wx4WK-sgXRZLf-7iBlA?e=MD0ABf</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</si>
  <si>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</si>
  <si>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</si>
  <si>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</si>
  <si>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</si>
  <si>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</si>
  <si>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</si>
  <si>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</si>
  <si>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</si>
  <si>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</si>
  <si>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</si>
  <si>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</si>
  <si>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</si>
  <si>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</si>
  <si>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</si>
  <si>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</si>
  <si>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</si>
  <si>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</si>
  <si>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</si>
  <si>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</si>
  <si>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</si>
  <si>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</si>
  <si>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</si>
  <si>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</si>
  <si>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</si>
  <si>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</si>
  <si>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</si>
  <si>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</si>
  <si>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</si>
  <si>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</si>
  <si>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</si>
  <si>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</si>
  <si>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</si>
  <si>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</si>
  <si>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</si>
  <si>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</si>
  <si>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</si>
  <si>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</si>
  <si>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</si>
  <si>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</si>
  <si>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</si>
  <si>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</si>
  <si>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</si>
  <si>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</si>
  <si>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</si>
  <si>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</si>
  <si>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</si>
  <si>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</si>
  <si>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</si>
  <si>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</si>
  <si>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</si>
  <si>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</si>
  <si>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</si>
  <si>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</si>
  <si>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</si>
  <si>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</si>
  <si>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</si>
  <si>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</si>
  <si>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</si>
  <si>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</si>
  <si>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</si>
  <si>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</si>
  <si>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</si>
  <si>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</si>
  <si>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</si>
  <si>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</si>
  <si>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</si>
  <si>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</si>
  <si>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</si>
  <si>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</si>
  <si>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</si>
  <si>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</si>
  <si>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</si>
  <si>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</si>
  <si>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</si>
  <si>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</si>
  <si>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</si>
  <si>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</si>
  <si>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</si>
  <si>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</si>
  <si>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</si>
  <si>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</si>
  <si>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</si>
  <si>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</si>
  <si>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</si>
  <si>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</si>
  <si>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</si>
  <si>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</si>
  <si>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</si>
  <si>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</si>
  <si>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</si>
  <si>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</si>
  <si>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</si>
  <si>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</si>
  <si>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</si>
  <si>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</si>
  <si>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</si>
  <si>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</si>
  <si>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</si>
  <si>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</si>
  <si>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</si>
  <si>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</si>
  <si>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</si>
  <si>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</si>
  <si>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</si>
  <si>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</si>
  <si>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</si>
  <si>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</si>
  <si>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</si>
  <si>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</si>
  <si>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</si>
  <si>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</si>
  <si>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</si>
  <si>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</si>
  <si>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</si>
  <si>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</si>
  <si>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</si>
  <si>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</si>
  <si>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</si>
  <si>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</si>
  <si>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</si>
  <si>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</si>
  <si>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</si>
  <si>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</si>
  <si>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</si>
  <si>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</si>
  <si>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</si>
  <si>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</si>
  <si>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</si>
  <si>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</si>
  <si>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</si>
  <si>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</si>
  <si>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</si>
  <si>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</si>
  <si>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</si>
  <si>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</si>
  <si>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</si>
  <si>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</si>
  <si>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</si>
  <si>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</si>
  <si>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</si>
  <si>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</si>
  <si>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</si>
  <si>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</si>
  <si>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</si>
  <si>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</si>
  <si>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</si>
  <si>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</si>
  <si>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</si>
  <si>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</si>
  <si>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</si>
  <si>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</si>
  <si>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</si>
  <si>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</si>
  <si>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</si>
  <si>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</si>
  <si>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</si>
  <si>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</si>
  <si>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</si>
  <si>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</si>
  <si>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</si>
  <si>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</si>
  <si>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</si>
  <si>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</si>
  <si>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</si>
  <si>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</si>
  <si>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</si>
  <si>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</si>
  <si>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</si>
  <si>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</si>
  <si>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</si>
  <si>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</si>
  <si>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</si>
  <si>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</si>
  <si>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</si>
  <si>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</si>
  <si>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</si>
  <si>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</si>
  <si>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</si>
  <si>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</si>
  <si>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</si>
  <si>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</si>
  <si>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</si>
  <si>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</si>
  <si>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</si>
  <si>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</si>
  <si>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</si>
  <si>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</si>
  <si>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</si>
  <si>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</si>
  <si>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</si>
  <si>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</si>
  <si>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</si>
  <si>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</si>
  <si>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</si>
  <si>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</si>
  <si>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</si>
  <si>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</si>
  <si>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</si>
  <si>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</si>
  <si>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</si>
  <si>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</si>
  <si>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</si>
  <si>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</si>
  <si>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</si>
  <si>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https://secretariadistritald-my.sharepoint.com/:f:/g/personal/kforero_sdmujer_gov_co/Etko6Hk-igFMpAVoQjxUEqoB_egUNxrv7w1lAqD3KspW8Q?e=qaDslt</t>
  </si>
  <si>
    <t>https://secretariadistritald-my.sharepoint.com/:f:/g/personal/kforero_sdmujer_gov_co/EqUcyCjJnmVLnD8yWD45SYABW1KF6B_R6F5dKF4DFusSKg?e=7riwkS</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</si>
  <si>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</si>
  <si>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</si>
  <si>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</si>
  <si>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</si>
  <si>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https://secretariadistritald-my.sharepoint.com/:f:/g/personal/kforero_sdmujer_gov_co/EttKawPFTW5IuAvQqzmEXGUB1Jvqyond9OxpZcI-TVU5_Q?e=PtYm8K</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</si>
  <si>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</si>
  <si>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</si>
  <si>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</si>
  <si>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</si>
  <si>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</si>
  <si>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</si>
  <si>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</si>
  <si>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</si>
  <si>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</si>
  <si>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</si>
  <si>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</si>
  <si>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</si>
  <si>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</si>
  <si>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</si>
  <si>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</si>
  <si>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</si>
  <si>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https://secretariadistritald-my.sharepoint.com/:f:/g/personal/kforero_sdmujer_gov_co/ErMAos_8G1xFm8FqQa9DHF0Bta5ZINmOZ9uNzfCIVvpfwg?e=tdaToB</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</si>
  <si>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</si>
  <si>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</si>
  <si>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</si>
  <si>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</si>
  <si>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</si>
  <si>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</si>
  <si>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</si>
  <si>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</si>
  <si>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</si>
  <si>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</si>
  <si>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</si>
  <si>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t>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</si>
  <si>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https://secretariadistritald-my.sharepoint.com/:f:/g/personal/kforero_sdmujer_gov_co/ElnBbycem85LkrqbYNkS1PkBLqIfXR81xdPV_H9ped8C_g?e=iraU66</t>
  </si>
  <si>
    <t>https://secretariadistritald-my.sharepoint.com/:f:/g/personal/kforero_sdmujer_gov_co/Eobo4vGYvwJAukDo7LbvBJkBMdTXrjtNHJ2ZKNa5h3mfeQ?e=iihyHu</t>
  </si>
  <si>
    <t>https://secretariadistritald-my.sharepoint.com/:b:/g/personal/kforero_sdmujer_gov_co/EcQ6CIgjMHhNixoY23oUbZQBlBwHNcTdrHSbuqEBDyw24Q?e=mkxWiG</t>
  </si>
  <si>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26 atenciones en la unidad móvil de manera presencial en las localidades de Los Mártires, Barrios Unidos, Engativá, Tunjuelito y La Candelaria, desagregadas así: 16 asesorías, 02 valoraciones iniciales, 03 seguimientos y 05 cierre.. 
Adicionalmente, se realizan 297 atenciones en la sede física y de forma telefónica.
Y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t>
  </si>
  <si>
    <t>https://secretariadistritald-my.sharepoint.com/:f:/g/personal/kforero_sdmujer_gov_co/EpDXubEXQOZGmVAR8l0bwNcBdGqI1-OmPc_jFbi3SE12Nw?e=lhxzhJ</t>
  </si>
  <si>
    <t>https://secretariadistritald-my.sharepoint.com/:f:/g/personal/kforero_sdmujer_gov_co/EoknG75zHahGg-2x2hY8Ye8BsY61KbmTUbmreOexhImAgg?e=XyabyF</t>
  </si>
  <si>
    <t>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 estos se realizaron  nuevamente con el servicio de transporte a partir del 05.06.2025, donde se ofertaron los servicios de Casa de Todas a las mujeres en ASP, así como las atenciones de la unidad móvil en las diferentes localidades y jornadas de servicios. Adicionalmente, se tomó agenda de las mujeres que requerían un servicio.</t>
  </si>
  <si>
    <t>https://secretariadistritald-my.sharepoint.com/:f:/g/personal/kforero_sdmujer_gov_co/EpHFdVW-BzxDkC2dYM0-P_MB-g7NGV6xqPycS2eX_PVyQw?e=iO0N30</t>
  </si>
  <si>
    <t>https://secretariadistritald-my.sharepoint.com/:f:/g/personal/kforero_sdmujer_gov_co/EnJDxpXrVB9EjFAJvmUlmuABJvPJAzkWiTCMW9DHB2O37w?e=ThFYsF</t>
  </si>
  <si>
    <t>https://secretariadistritald-my.sharepoint.com/:f:/g/personal/kforero_sdmujer_gov_co/EjdfrKCgzX9ClAkUfDPvQXcBYmz8FWKll35YI4UKZAAcTg?e=PK02Mh</t>
  </si>
  <si>
    <t>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	Se realizaron 35 atenciones en la unidad móvil de manera presencial en las localidades focalizadas y se realizaron 445 atenciones en la sede física y de forma telefónica. 
Con el fin de implementar el plan de ¨Fortalecimiento de Redes ¨ para mujeres que realizan ASP, en el mes de julio Se realizó una actividad de fortalecimiento de redes, con la participación de 7 mujeres y en el mismo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t>
  </si>
  <si>
    <t>https://secretariadistritald-my.sharepoint.com/:f:/g/personal/kforero_sdmujer_gov_co/EpLlzg_GZSJMm7fF1TRxYCgBuv-KbA2eLp047063LbyRhA?e=DmfCdm</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</si>
  <si>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psicosociales, así:  
17 atenciones en la unidad móvil de forma presencial en las localidades de Los Mártires, Barrios Unidos, Engativá, Tunjuelito y La Candelaria. Adicionalmente se realizaron 199 atenciones en la sede física y de forma telefónica. 
Adicionalmente, 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en las siguiente localidades: 04.07.25 en Tunjuelito (Carpas-27); 08.07.25 La Candelaria (08); 16.07.25 Los Mártires (21); 17.07.25 Teusaquillo-Casa de Todas (30) y 24.07.25 Barrios Unidos (Carpas-23)
(5) Se realizaron 11 jornadas de atención itinerante en la localidad de Barrios Unidos, todos los lunes; en Engativá Casa Mujeres Respiro, todos los martes desde el 15.07, y en los Mártires, en el Castillo de las Artes, todos los miércoles.
Esta actividad ha superado para el mes de Julio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 
Por último en Julio y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t>
  </si>
  <si>
    <t>En el mes de julio con el objetivo de realizar las atenciones jurídicas (valoraciones iniciales, asesoría, seguimientos y cierres) a mujeres en ASP a través de las diferentes modalidades de atención de la Estrategia Casa de Todas: sede física, móvil y telefónica, se realizan un total de 323 atenciones jurídicas discriminadas así:  En el área jurídica se realizan 26 atenciones en la unidad móvil de manera presencial en las localidades de Los Mártires, Barrios Unidos, Engativá, Tunjuelito y La Candelaria,Adicionalmente, se realizan 297 atenciones en la sede física y de forma telefónica.</t>
  </si>
  <si>
    <t>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discriminadas así: 17 atenciones en la unidad móvil de manera presencial. Adicionalmente se realizaron 199 atenciones en la sede física y de forma telefónica</t>
  </si>
  <si>
    <t xml:space="preserve">Se realiza ajuste a numero de atenciones en Trabajo Social de enero y abril </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</si>
  <si>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</si>
  <si>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dupla.2
ii)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iv)	Se realizaron 11 jornadas de atención itinerante en la localidad de Barrios Unidos, todos los lunes; En los Mártires, en el Castillo de las Artes, todos los miércoles y en la localidad de Antonio Nariño, Casa de la Juventud, todos los martes.</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</si>
  <si>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22 recorridos en dupla en las 18 localidades donde se han identificado que se realizan ASP.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</si>
  <si>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</si>
  <si>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uno de los establecimientos, así como de los reportes cualitativos que dan cuenta de las dinámicas de las zonas visitadas.</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</si>
  <si>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uno de los establecimientos, así como de los reportes cualitativos que dan cuenta de las dinámicas de las zonas visitadas y se realizó una actividad de fortalecimiento de redes en la cual se trató el tema de violencias y derechos de las mujeres contemplados en la Política Pública de Mujeres y Equidad de Género, en esta actividad participaron 12 mujeres en ASP </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</si>
  <si>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realizaron 20 recorridos territoriales, donde se ofertaron los servicios de Casa de Todas a las mujeres en ASP, y se tomó agenda de las mujeres que requerían un servicio y se sistematizó la información recopilada por las gestoras territoriales sobre cada uno de los establecimientos, así como de los reportes cualitativos que dan cuenta de las dinámicas de las zonas visitadas.</t>
  </si>
  <si>
    <t>En abril, el área de Trabajo Social se realizaron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se tomó agenda de las mujeres que requerían un servicio y se sistematizó la información recopilada por las gestoras territoriales sobre cada uno de los establecimientos, así como de los reportes cualitativos que dan cuenta de las dinámicas de las zonas visitadas.</t>
  </si>
  <si>
    <t xml:space="preserve">En mayo, el área de Trabajo Social se realizaron en total 394 atenciones, que se realizaron así: 
i)	Se realizaron 37 atenciones en la unidad móvil de manera presencial  en el Castillo de las Artes, Antonio Nariño, Barrios unidos y Ciudad Bolívar desagregadas así: 21 asesorías, 08 valoraciones iniciales, 05 seguimientos y 03 cierres.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adicionalmente, se realizo una actividad de fortalecimiento de redes en mayo con la participación de 5 mujeres en ASP en el cual se abordó el tema Derecho al Hábitat y vivienda digna para las mujeres que realizan ASP y hacen parte del proceso de Educación Flexible.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</si>
  <si>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t>
  </si>
  <si>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480 atenciones, discriminadas así: 35 atenciones en la unidad móvil de manera presencial, adicionalmente, se realizaron 445 atenciones en la sede física y de forma telefónica. </t>
  </si>
  <si>
    <t>En Julio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216 atenciones psicosociales discriminadas así:  17 atenciones en la unidad móvil de forma presencial en las localidades focalizadas y adicionalmente se realizaron 199 atenciones psicosociales en la sede física y de forma telefónica. 
2.	Con el objetivo de realizar las atenciones jurídicas (valoraciones iniciales, asesoría, seguimientos y cierres) a mujeres que realizan actividades sexuales pagadas, se realizan un total de 323 atenciones jurídicas discriminadas así:  En el área jurídica se realizan 26 atenciones en la Unidad Móvil de manera presencial en las diferentes localidades focalizadas y adicionalmente, se realizan 297 atenciones en la sede física y de forma telefónica.
3.	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480 atenciones, realizadas así: Se realizaron 35 atenciones en la unidad móvil de manera presencial en las localidades focalizadas y se realizaron 445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5.	Se realizaron 22 recorridos en dupla en las 18 localidades donde se han identificado que se realizan ASP.
6.	Se realizaron cinco (5) ferias y jornadas de servicios interinstitucionales, en articulación con articulo con Subredes de Salud, SD Salud, SD Desarrollo Económico, Centro Intégrate, Metro, IPS Colsibsidio y SDMujer. Donde se logró realizar atención a 109 ciudadanas.
7.	Se realizaron 11 jornadas de atención itinerante en la localidad de Barrios Unidos, todos los lunes; en Engativá Casa Mujeres Respiro, todos los martes desde el 15.07, y en los Mártires, en el Castillo de las Artes.
8.	la dupla de articulación de estrategia realizó las siguientes actividades con mujeres en ASP: (1) cine club con 30 participantes, (2) reuniones del consejo consultivo con 6 participantes, (2) grupos poblaciones en el marco de la conmemoración ASP con 36 participantes. 
9.	con el fin de sistematizar los procesos de investigación y acción participativa para fortalecer el análisis situacional de las violaciones de derechos de las personas que realizan ASP, en el mes de julio se avanzó en la primera versión del documento de resultados de la investigación, donde se incluyeron tantos lo resultado cuantitativos como cualitativos resultado de los grupos focales, en análisis por complementariedad de este estudio exploratorio.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 (4) espacios de formación y asistencia técnica a funcionarios para atención a mujeres en ASP: (i) Transversalización Centro de Protección Temporal CTP, 16 profesionales (ii) Transversalización Alcaldía Local de Santa Fe, 10 profesionales (iii) Asistencia técnica Subdirección Local de Integración Social 14 participantes : (iv) Asistencia técnica en Consejo Local de Seguridad 21 profesionales.
11.	Se realizó una actividad de fortalecimiento de redes en Julio, con la participación de 7 mujeres, en esta actividad grupal se desarrolló capacitación a ciudadanas de la red de fortalecimiento personal, familiar en la temática Tejiendo y fortaleciendo nuestras redes de apoyo.
12.	En el mes de julio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julio.</t>
  </si>
  <si>
    <t>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</si>
  <si>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</si>
  <si>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realizó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</si>
  <si>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(iv)	Se realizaron 8 jornadas de atención itinerante en la localidad de los Mártires, en el Castillo de las Artes, todos los miércoles y en la localidad de Antonio Nariño, Casa de la Juventud, todos los martes.
(v)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</si>
  <si>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</si>
  <si>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Colsubsidio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 dupla realizados en junio.</t>
  </si>
  <si>
    <t>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9 jornadas de atención itinerante</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</si>
  <si>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</si>
  <si>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6 ferias de servicios interinstitucionales, donde se logró realizar atención a 95  ciudadanas. 
(vi)	25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</si>
  <si>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217 profesionales y equipos técnicos de Casa de Todas. 
(ii)	91 recorridos en dupla, con las profesionales de Casa de Todas y el equipo de gestoras territoriales, en dupla en las 18 localidades donde se han identificado que se realizan ASP 
(iii)	 9 ferias de servicios interinstitucionales, donde se logró realizar atención a 154  ciudadanas. 
(iv)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(1) taller en el marco de la conmemoración del 8M con las estudiantes de Educación Flexible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t>
  </si>
  <si>
    <t>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240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14 ferias y jornadas de servicios interinstitucionales, en articulación con articulo con Subredes de Salud, SD Salud, SD Desarrollo Económico, Centro Intégrate, Metro, IPS Colsibsidio y SDMujer. Donde se logró realizar atención a 263 ciudadanas 
(5)	Se realizaron 43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(8)	 (1) taller en el marco de la conmemoración del 8M con las estudiantes de Educación Flexible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t>
  </si>
  <si>
    <r>
      <t xml:space="preserve">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t>
    </r>
    <r>
      <rPr>
        <b/>
        <sz val="13"/>
        <color theme="1"/>
        <rFont val="Arial"/>
        <family val="2"/>
      </rPr>
      <t>183 atenciones en la sede física</t>
    </r>
    <r>
      <rPr>
        <sz val="13"/>
        <color theme="1"/>
        <rFont val="Arial"/>
        <family val="2"/>
      </rPr>
      <t xml:space="preserve"> y de forma telefónica desagregadas así: 19 asesorías y 3 valoraciones iniciales, 144 seguimientos, y 17 cierres. y de igual forma en enero, el área psicosocial se realizaron </t>
    </r>
    <r>
      <rPr>
        <b/>
        <sz val="13"/>
        <color theme="1"/>
        <rFont val="Arial"/>
        <family val="2"/>
      </rPr>
      <t xml:space="preserve">9 atenciones en la unidad móvil </t>
    </r>
    <r>
      <rPr>
        <sz val="13"/>
        <color theme="1"/>
        <rFont val="Arial"/>
        <family val="2"/>
      </rPr>
      <t>de manera presencial, desagregadas así: 4 asesorías, 2 valoraciones iniciales, y 3 cierres, adicionalmente se prestó atención en la casa itinerante Castillo de las Artes, donde se ofreció atención y orientación psicosocial a aquellas mujeres que lo requerían.</t>
    </r>
  </si>
  <si>
    <r>
      <t xml:space="preserve">En febrero, el área psicosocial se realizaron </t>
    </r>
    <r>
      <rPr>
        <b/>
        <sz val="13"/>
        <color theme="1"/>
        <rFont val="Arial"/>
        <family val="2"/>
      </rPr>
      <t>170 atenciones en la sede física</t>
    </r>
    <r>
      <rPr>
        <sz val="13"/>
        <color theme="1"/>
        <rFont val="Arial"/>
        <family val="2"/>
      </rPr>
      <t xml:space="preserve"> y de forma telefónica desagregadas así: 21 asesorías, 1 valoración inicial, 125 seguimientos, y 23 cierres y para el mismo mes el área psicosocial  se realizaron </t>
    </r>
    <r>
      <rPr>
        <b/>
        <sz val="13"/>
        <color theme="1"/>
        <rFont val="Arial"/>
        <family val="2"/>
      </rPr>
      <t xml:space="preserve">12 atenciones en la unidad móvil </t>
    </r>
    <r>
      <rPr>
        <sz val="13"/>
        <color theme="1"/>
        <rFont val="Arial"/>
        <family val="2"/>
      </rPr>
      <t>de manera presencial, desagregadas así: 5 asesorías, 5 valoraciones iniciales, y 2 cierres. Se prestó atención en la casa itinerante Castillo de las Artes y Antonio Nariño, donde se ofreció atención y orientación psicosocial a aquellas mujeres que lo requerían.</t>
    </r>
  </si>
  <si>
    <r>
      <t xml:space="preserve">En marzo, el área psicosocial se realizaron </t>
    </r>
    <r>
      <rPr>
        <b/>
        <sz val="13"/>
        <color theme="1"/>
        <rFont val="Arial"/>
        <family val="2"/>
      </rPr>
      <t>190 atenciones en la sede física</t>
    </r>
    <r>
      <rPr>
        <sz val="13"/>
        <color theme="1"/>
        <rFont val="Arial"/>
        <family val="2"/>
      </rPr>
      <t xml:space="preserve"> y de forma telefónica desagregadas así: 22 asesorías y 6 valoraciones iniciales, 154 seguimientos, y 8 cierres y adicionalmente se realizaron </t>
    </r>
    <r>
      <rPr>
        <b/>
        <sz val="13"/>
        <color theme="1"/>
        <rFont val="Arial"/>
        <family val="2"/>
      </rPr>
      <t xml:space="preserve">4 atenciones en la unidad móvil </t>
    </r>
    <r>
      <rPr>
        <sz val="13"/>
        <color theme="1"/>
        <rFont val="Arial"/>
        <family val="2"/>
      </rPr>
      <t>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r>
  </si>
  <si>
    <r>
      <t xml:space="preserve">En abril, el área psicosocial se realizó </t>
    </r>
    <r>
      <rPr>
        <b/>
        <sz val="13"/>
        <rFont val="Arial"/>
        <family val="2"/>
      </rPr>
      <t>216 atenciones en la sede física</t>
    </r>
    <r>
      <rPr>
        <sz val="13"/>
        <rFont val="Arial"/>
        <family val="2"/>
      </rPr>
      <t xml:space="preserve">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t>
    </r>
    <r>
      <rPr>
        <b/>
        <sz val="13"/>
        <rFont val="Arial"/>
        <family val="2"/>
      </rPr>
      <t xml:space="preserve">Una (1) atencion de manera presencial en la unidad móvil </t>
    </r>
    <r>
      <rPr>
        <sz val="13"/>
        <rFont val="Arial"/>
        <family val="2"/>
      </rPr>
      <t xml:space="preserve">ubicada en Castillo de las artes y  Casa de la Juventud Antonio Nariño, ofreciendo orientación y apoyo psicosocial. </t>
    </r>
  </si>
  <si>
    <r>
      <t xml:space="preserve">En mayo, el área psicosocial se realizaron </t>
    </r>
    <r>
      <rPr>
        <b/>
        <sz val="13"/>
        <color theme="1"/>
        <rFont val="Arial"/>
        <family val="2"/>
      </rPr>
      <t>23 atenciones en la unidad móvil</t>
    </r>
    <r>
      <rPr>
        <sz val="13"/>
        <color theme="1"/>
        <rFont val="Arial"/>
        <family val="2"/>
      </rPr>
      <t xml:space="preserve"> de manera presencial y adicionalmente más </t>
    </r>
    <r>
      <rPr>
        <b/>
        <sz val="13"/>
        <color theme="1"/>
        <rFont val="Arial"/>
        <family val="2"/>
      </rPr>
      <t>192 atenciones en la sede física</t>
    </r>
    <r>
      <rPr>
        <sz val="13"/>
        <color theme="1"/>
        <rFont val="Arial"/>
        <family val="2"/>
      </rPr>
      <t xml:space="preserve">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r>
  </si>
  <si>
    <r>
      <t xml:space="preserve">En el mes de julio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216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Engativá, Tunjuelito y La Candelaria, ofreciendo orientación y apoyo psicosocial a las mujeres que lo requerían. Adicionalmente se realizaron</t>
    </r>
    <r>
      <rPr>
        <b/>
        <sz val="13"/>
        <color theme="1"/>
        <rFont val="Arial"/>
        <family val="2"/>
      </rPr>
      <t xml:space="preserve"> 199 atenciones en la sede física</t>
    </r>
    <r>
      <rPr>
        <sz val="13"/>
        <color theme="1"/>
        <rFont val="Arial"/>
        <family val="2"/>
      </rPr>
      <t xml:space="preserve"> y de forma telefónica desagregadas así: 33 asesorías y 06 valoraciones iniciales, 142 seguimientos, y 18 cierres. Este apoyo buscó que las mujeres se reconocieran como sujetas de derechos, fortaleciendo su autonomía y  equipándolas con herramientas para afrontar desafíos personales y sociales. Además, se llevaron a cabo dos talleres, uno de temática para violencia económica y patrimonial y un taller de bienvenida con las estudiantes de educación flexible sobre autoconocimiento. </t>
    </r>
  </si>
  <si>
    <r>
      <t xml:space="preserve">En el mes de Enero se realizaron </t>
    </r>
    <r>
      <rPr>
        <b/>
        <sz val="13"/>
        <rFont val="Arial"/>
        <family val="2"/>
      </rPr>
      <t xml:space="preserve">5 recorridos en dupla </t>
    </r>
    <r>
      <rPr>
        <sz val="13"/>
        <rFont val="Arial"/>
        <family val="2"/>
      </rPr>
      <t xml:space="preserve">en las localidades de Kennedy Patio Bonito, Santa fe, Puente Aranda, Los Mártires y Barrios Unidos y </t>
    </r>
    <r>
      <rPr>
        <b/>
        <sz val="13"/>
        <rFont val="Arial"/>
        <family val="2"/>
      </rPr>
      <t xml:space="preserve">4 jornadas de atención itinerante </t>
    </r>
    <r>
      <rPr>
        <sz val="13"/>
        <rFont val="Arial"/>
        <family val="2"/>
      </rPr>
      <t>en la localidad de los Mártires, en el Castillo de las Artes, todos los miércoles del mes.</t>
    </r>
  </si>
  <si>
    <r>
      <t xml:space="preserve">En el mes de febrero, de acuerdo con lo proyectado en el Plan de Acción, se realizaron </t>
    </r>
    <r>
      <rPr>
        <b/>
        <sz val="13"/>
        <color theme="1"/>
        <rFont val="Arial"/>
        <family val="2"/>
      </rPr>
      <t>tres espacios de cualificación y fortalecimiento de habilidades del Equipo de Casa de Todas</t>
    </r>
    <r>
      <rPr>
        <sz val="13"/>
        <color theme="1"/>
        <rFont val="Arial"/>
        <family val="2"/>
      </rPr>
      <t xml:space="preserve">,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t>
    </r>
    <r>
      <rPr>
        <b/>
        <sz val="13"/>
        <color theme="1"/>
        <rFont val="Arial"/>
        <family val="2"/>
      </rPr>
      <t>se realizaron (i) 23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(ii) </t>
    </r>
    <r>
      <rPr>
        <b/>
        <sz val="13"/>
        <color theme="1"/>
        <rFont val="Arial"/>
        <family val="2"/>
      </rPr>
      <t>2 jornadas de servicios interinstitucionales</t>
    </r>
    <r>
      <rPr>
        <sz val="13"/>
        <color theme="1"/>
        <rFont val="Arial"/>
        <family val="2"/>
      </rPr>
      <t xml:space="preserve"> en articulación con articulo con Subredes de Salud, SD Integración Social, SD Desarrollo Económico, SdMujer y FNA Donde se logró realizar </t>
    </r>
    <r>
      <rPr>
        <b/>
        <sz val="13"/>
        <color theme="1"/>
        <rFont val="Arial"/>
        <family val="2"/>
      </rPr>
      <t>atención a 37 ciudadanas</t>
    </r>
    <r>
      <rPr>
        <sz val="13"/>
        <color theme="1"/>
        <rFont val="Arial"/>
        <family val="2"/>
      </rPr>
      <t xml:space="preserve"> en las siguientes localidades: el 13.02.25 Teusaquillo-Casa de Todas (17) y el 27.02.25 , SantaFe Fundacion Procear (20). y se realizaron </t>
    </r>
    <r>
      <rPr>
        <b/>
        <sz val="13"/>
        <color theme="1"/>
        <rFont val="Arial"/>
        <family val="2"/>
      </rPr>
      <t>5 jornadas de atención itinerante</t>
    </r>
    <r>
      <rPr>
        <sz val="13"/>
        <color theme="1"/>
        <rFont val="Arial"/>
        <family val="2"/>
      </rPr>
      <t xml:space="preserve"> en la localidad de los Mártires, en el Castillo de las Artes, todos los miércoles y en la localidad de Antonio Nariño, Casa de la Juventud todos los martes.</t>
    </r>
  </si>
  <si>
    <r>
      <t xml:space="preserve">En desarrollo del plan de acción para el pilotaje de atenciones con la Unidad Móvil ¨Casa de Todas¨, para el mes de marzo se realizaron </t>
    </r>
    <r>
      <rPr>
        <b/>
        <sz val="13"/>
        <color theme="1"/>
        <rFont val="Arial"/>
        <family val="2"/>
      </rPr>
      <t>tres espacios de cualificación y fortalecimiento de habilidades del Equipo de Casa de Todas</t>
    </r>
    <r>
      <rPr>
        <sz val="13"/>
        <color theme="1"/>
        <rFont val="Arial"/>
        <family val="2"/>
      </rPr>
      <t xml:space="preserve">: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t>
    </r>
    <r>
      <rPr>
        <b/>
        <sz val="13"/>
        <color theme="1"/>
        <rFont val="Arial"/>
        <family val="2"/>
      </rPr>
      <t>20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t>
    </r>
    <r>
      <rPr>
        <b/>
        <sz val="13"/>
        <color theme="1"/>
        <rFont val="Arial"/>
        <family val="2"/>
      </rPr>
      <t xml:space="preserve">2 jornadas de servicios interinstitucionales </t>
    </r>
    <r>
      <rPr>
        <sz val="13"/>
        <color theme="1"/>
        <rFont val="Arial"/>
        <family val="2"/>
      </rPr>
      <t>en articulación con articulo con Subredes de Salud, SD Integración Social, SD Desarrollo Económico, SDMujer y FNA Donde se logró realizar</t>
    </r>
    <r>
      <rPr>
        <b/>
        <sz val="13"/>
        <color theme="1"/>
        <rFont val="Arial"/>
        <family val="2"/>
      </rPr>
      <t xml:space="preserve"> atención a 20 ciudadanas</t>
    </r>
    <r>
      <rPr>
        <sz val="13"/>
        <color theme="1"/>
        <rFont val="Arial"/>
        <family val="2"/>
      </rPr>
      <t xml:space="preserve"> en las siguientes localidades: el 13.03.25 Teusaquillo-Casa de Todas (17) y el 27.03.25 , Barrios Unidos - IPS Quiasmo (3). Y también se realizaron </t>
    </r>
    <r>
      <rPr>
        <b/>
        <sz val="13"/>
        <color theme="1"/>
        <rFont val="Arial"/>
        <family val="2"/>
      </rPr>
      <t xml:space="preserve">8 jornadas de atención itinerante </t>
    </r>
    <r>
      <rPr>
        <sz val="13"/>
        <color theme="1"/>
        <rFont val="Arial"/>
        <family val="2"/>
      </rPr>
      <t>en la localidad de los Mártires, en el Castillo de las Artes, todos los miércoles y en la localidad de Antonio Nariño, Casa de la Juventud, todos los martes.
Adicionalmente, se realizo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r>
  </si>
  <si>
    <r>
      <t xml:space="preserve">En desarrollo del plan de acción para el pilotaje de atenciones con la Unidad Móvil ¨Casa de Todas¨, para el mes de Abril, se realizaron las siguientes acciones:
 (i)Se realizaron </t>
    </r>
    <r>
      <rPr>
        <b/>
        <sz val="13"/>
        <rFont val="Arial"/>
        <family val="2"/>
      </rPr>
      <t>tres espacios de cualificación y fortalecimiento de habilidades del Equipo de Casa de Todas,</t>
    </r>
    <r>
      <rPr>
        <sz val="13"/>
        <rFont val="Arial"/>
        <family val="2"/>
      </rPr>
      <t xml:space="preserve">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(iii) Se realizaron </t>
    </r>
    <r>
      <rPr>
        <b/>
        <sz val="13"/>
        <rFont val="Arial"/>
        <family val="2"/>
      </rPr>
      <t xml:space="preserve">22 recorridos en dupla </t>
    </r>
    <r>
      <rPr>
        <sz val="13"/>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t>
    </r>
    <r>
      <rPr>
        <b/>
        <sz val="13"/>
        <rFont val="Arial"/>
        <family val="2"/>
      </rPr>
      <t>dos (2) jornadas de servicios interinstitucionale</t>
    </r>
    <r>
      <rPr>
        <sz val="13"/>
        <rFont val="Arial"/>
        <family val="2"/>
      </rPr>
      <t xml:space="preserve">s en articulación con articulo con Subredes de Salud, SD Salud, SD Integración Social, SD Desarrollo Económico, SDMujer, Colsubsidio, Metro y Isntituto de Bienestar y protección animal. Donde se logró realizar </t>
    </r>
    <r>
      <rPr>
        <b/>
        <sz val="13"/>
        <rFont val="Arial"/>
        <family val="2"/>
      </rPr>
      <t xml:space="preserve">atención a 38 ciudadanas </t>
    </r>
    <r>
      <rPr>
        <sz val="13"/>
        <rFont val="Arial"/>
        <family val="2"/>
      </rPr>
      <t xml:space="preserve">en las siguiente localidades: 09.04.25 - Castillo de la Artes (14) y 10.04.25 en Teusaquillo-Casa de Todas (24).
(v) Se realizaron </t>
    </r>
    <r>
      <rPr>
        <b/>
        <sz val="13"/>
        <rFont val="Arial"/>
        <family val="2"/>
      </rPr>
      <t xml:space="preserve">8 jornadas de atencion itinerante </t>
    </r>
    <r>
      <rPr>
        <sz val="13"/>
        <rFont val="Arial"/>
        <family val="2"/>
      </rPr>
      <t>en la localidad de los Mártires, en el Castillo de las Artes, todos los miércoles y en la localidad de Antonio Nariño, Casa de la Juventud, todos los martes</t>
    </r>
  </si>
  <si>
    <r>
      <t>En el mes de mayo, en desarrollo del Plan de Acción para el pilotaje de atenciones con la Unidad Móvil ¨Casa de Todas¨ se realizaron las siguientes acciones:
i)	Se realizaron</t>
    </r>
    <r>
      <rPr>
        <b/>
        <sz val="13"/>
        <color theme="1"/>
        <rFont val="Arial"/>
        <family val="2"/>
      </rPr>
      <t xml:space="preserve"> cuatro espacios de cualificación y fortalecimiento de habilidades del Equipo de Casa de Todas:</t>
    </r>
    <r>
      <rPr>
        <sz val="13"/>
        <color theme="1"/>
        <rFont val="Arial"/>
        <family val="2"/>
      </rPr>
      <t xml:space="preserve">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realizaron </t>
    </r>
    <r>
      <rPr>
        <b/>
        <sz val="13"/>
        <color theme="1"/>
        <rFont val="Arial"/>
        <family val="2"/>
      </rPr>
      <t xml:space="preserve">21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t>
    </r>
    <r>
      <rPr>
        <b/>
        <sz val="13"/>
        <color theme="1"/>
        <rFont val="Arial"/>
        <family val="2"/>
      </rPr>
      <t xml:space="preserve">(3) jornadas de servicios interinstitucionales </t>
    </r>
    <r>
      <rPr>
        <sz val="13"/>
        <color theme="1"/>
        <rFont val="Arial"/>
        <family val="2"/>
      </rPr>
      <t xml:space="preserve">en articulación con articulo con Subredes de Salud, SD Salud, SD Integración Social, SD Desarrollo Económico, SDMujer, Colsubsidio, Metro, y Centro Intégrate IPS Colsibsidio. Donde se logró realizar </t>
    </r>
    <r>
      <rPr>
        <b/>
        <sz val="13"/>
        <color theme="1"/>
        <rFont val="Arial"/>
        <family val="2"/>
      </rPr>
      <t>atención a 59 ciudadanas</t>
    </r>
    <r>
      <rPr>
        <sz val="13"/>
        <color theme="1"/>
        <rFont val="Arial"/>
        <family val="2"/>
      </rPr>
      <t xml:space="preserve"> en las siguiente localidades: 15.05.25 en Teusaquillo-Casa de Todas (39); 21.05.25 Los Mártires (20); 22.05.25 Ciudad Bolívar (1)
vi)	Se realizaron 1</t>
    </r>
    <r>
      <rPr>
        <b/>
        <sz val="13"/>
        <color theme="1"/>
        <rFont val="Arial"/>
        <family val="2"/>
      </rPr>
      <t>1 jornadas de atención itinerante</t>
    </r>
    <r>
      <rPr>
        <sz val="13"/>
        <color theme="1"/>
        <rFont val="Arial"/>
        <family val="2"/>
      </rPr>
      <t xml:space="preserve"> en la localidad de Barrios Unidos, todos los lunes; En los Mártires, en el Castillo de las Artes, todos los miércoles y en la localidad de Antonio Nariño, Casa de la Juventud, todos los martes.</t>
    </r>
  </si>
  <si>
    <r>
      <t xml:space="preserve">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Casa de Todas</t>
    </r>
    <r>
      <rPr>
        <sz val="13"/>
        <color theme="1"/>
        <rFont val="Arial"/>
        <family val="2"/>
      </rPr>
      <t xml:space="preserve">,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t>
    </r>
    <r>
      <rPr>
        <b/>
        <sz val="13"/>
        <color theme="1"/>
        <rFont val="Arial"/>
        <family val="2"/>
      </rPr>
      <t>25 recorridos en dupla</t>
    </r>
    <r>
      <rPr>
        <sz val="13"/>
        <color theme="1"/>
        <rFont val="Arial"/>
        <family val="2"/>
      </rPr>
      <t xml:space="preserve">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t>
    </r>
    <r>
      <rPr>
        <b/>
        <sz val="13"/>
        <color theme="1"/>
        <rFont val="Arial"/>
        <family val="2"/>
      </rPr>
      <t>(5)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Puente Aranda (26) Kennedy (17) Los Mártires (15) Santa Fe (27) y Teusaquillo-Casa de Todas (24)
(5)	Se realizaron </t>
    </r>
    <r>
      <rPr>
        <b/>
        <sz val="13"/>
        <color theme="1"/>
        <rFont val="Arial"/>
        <family val="2"/>
      </rPr>
      <t>7 jornadas de atención itinerante</t>
    </r>
    <r>
      <rPr>
        <sz val="13"/>
        <color theme="1"/>
        <rFont val="Arial"/>
        <family val="2"/>
      </rPr>
      <t xml:space="preserv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t>
    </r>
  </si>
  <si>
    <r>
      <t xml:space="preserve">En el mes de julio,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t>
    </r>
    <r>
      <rPr>
        <b/>
        <sz val="13"/>
        <color theme="1"/>
        <rFont val="Arial"/>
        <family val="2"/>
      </rPr>
      <t>dos espacios de cualificación y fortalecimiento de habilidades del Equipo de profesionales de la Casa de Todas</t>
    </r>
    <r>
      <rPr>
        <sz val="13"/>
        <color theme="1"/>
        <rFont val="Arial"/>
        <family val="2"/>
      </rPr>
      <t xml:space="preserve">, con el fin de cualificar las atenciones y actividades en el marco de las líneas de acción de la unidad móvil: (i) Cualificación EMMA - Cuidado Menstrual con 17 contratistas (ii) Cartografía social, espacio para la socialización de las dinámicas en territorio durante los recorridos con el fin de establecer planes de acción con 9 contratistas. 
(2)	Se continuó con la articulación de espacios en Los Mártires, Barrios Unidos, Engativá, Tunjuelito y La Candelaria, para avanzar en la implementación de la unidad móvil de Casa de Todas. 
(3)	Se realizaron </t>
    </r>
    <r>
      <rPr>
        <b/>
        <sz val="13"/>
        <color theme="1"/>
        <rFont val="Arial"/>
        <family val="2"/>
      </rPr>
      <t xml:space="preserve">22 recorridos en dupla </t>
    </r>
    <r>
      <rPr>
        <sz val="13"/>
        <color theme="1"/>
        <rFont val="Arial"/>
        <family val="2"/>
      </rPr>
      <t xml:space="preserve">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t>
    </r>
    <r>
      <rPr>
        <b/>
        <sz val="13"/>
        <color theme="1"/>
        <rFont val="Arial"/>
        <family val="2"/>
      </rPr>
      <t>cinco (5) ferias y jornadas de servicios interinstitucionales</t>
    </r>
    <r>
      <rPr>
        <sz val="13"/>
        <color theme="1"/>
        <rFont val="Arial"/>
        <family val="2"/>
      </rPr>
      <t xml:space="preserve">, en articulación con articulo con Subredes de Salud, SD Salud, SD Desarrollo Económico, Centro Intégrate, Metro, IPS Colsibsidio y SDMujer. Donde se logró realizar </t>
    </r>
    <r>
      <rPr>
        <b/>
        <sz val="13"/>
        <color theme="1"/>
        <rFont val="Arial"/>
        <family val="2"/>
      </rPr>
      <t>atención a 109 ciudadanas</t>
    </r>
    <r>
      <rPr>
        <sz val="13"/>
        <color theme="1"/>
        <rFont val="Arial"/>
        <family val="2"/>
      </rPr>
      <t xml:space="preserve"> en las siguiente localidades: en las siguiente localidades: 04.07.25 en Tunjuelito (Carpas-27); 08.07.25 La Candelaria (08); 16.07.25 Los Mártires (21); 17.07.25 Teusaquillo-Casa de Todas (30) y 24.07.25 Barrios Unidos (Carpas-23)
(5) Se realizaron </t>
    </r>
    <r>
      <rPr>
        <b/>
        <sz val="13"/>
        <color theme="1"/>
        <rFont val="Arial"/>
        <family val="2"/>
      </rPr>
      <t>11 jornadas de atención itinerante</t>
    </r>
    <r>
      <rPr>
        <sz val="13"/>
        <color theme="1"/>
        <rFont val="Arial"/>
        <family val="2"/>
      </rPr>
      <t xml:space="preserve"> en la localidad de Barrios Unidos, todos los lunes; en Engativá Casa Mujeres Respiro, todos los martes desde el 15.07, y en los Mártires, en el Castillo de las Artes, todos los miércoles.
Esta actividad ha superado para el mes de Junio el avance en lo programado toda vez que adicionalmente se ha avanzado con: 
(6)	la dupla de articulación de estrategia realizó las siguientes actividades con mujeres en ASP: (1) cine club con 30 participantes, (2) reuniones del consejo consultivo con 6 participantes, (2) grupos poblaciones en el marco de la conmemoración ASP con 36 participantes.</t>
    </r>
  </si>
  <si>
    <r>
      <t xml:space="preserve">En enero, el área jurídica se realizaron </t>
    </r>
    <r>
      <rPr>
        <b/>
        <sz val="13"/>
        <color theme="1"/>
        <rFont val="Arial"/>
        <family val="2"/>
      </rPr>
      <t xml:space="preserve">282 atenciones en la sede física </t>
    </r>
    <r>
      <rPr>
        <sz val="13"/>
        <color theme="1"/>
        <rFont val="Arial"/>
        <family val="2"/>
      </rPr>
      <t xml:space="preserve">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 xml:space="preserve">8 atenciones de área jurídica en la unidad móvil </t>
    </r>
    <r>
      <rPr>
        <sz val="13"/>
        <color theme="1"/>
        <rFont val="Arial"/>
        <family val="2"/>
      </rPr>
      <t>de manera presencial en el Castillo de las Artes, desagregadas así: 5 asesorías, 1 seguimiento, y 2 cierres.</t>
    </r>
  </si>
  <si>
    <r>
      <t xml:space="preserve">En febrero el área jurídica se realizaron </t>
    </r>
    <r>
      <rPr>
        <b/>
        <sz val="13"/>
        <color theme="1"/>
        <rFont val="Arial"/>
        <family val="2"/>
      </rPr>
      <t>290 atenciones en la sede física</t>
    </r>
    <r>
      <rPr>
        <sz val="13"/>
        <color theme="1"/>
        <rFont val="Arial"/>
        <family val="2"/>
      </rPr>
      <t xml:space="preserve">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t>
    </r>
    <r>
      <rPr>
        <b/>
        <sz val="13"/>
        <color theme="1"/>
        <rFont val="Arial"/>
        <family val="2"/>
      </rPr>
      <t xml:space="preserve">4 atenciones en la unidad móvil </t>
    </r>
    <r>
      <rPr>
        <sz val="13"/>
        <color theme="1"/>
        <rFont val="Arial"/>
        <family val="2"/>
      </rPr>
      <t>de manera presencial en el Castillo de las Artes y Antonio Nariño, desagregadas así: 2 asesorías y 2 seguimientos.</t>
    </r>
  </si>
  <si>
    <r>
      <t xml:space="preserve">En marzo, el área jurídica se realizaron </t>
    </r>
    <r>
      <rPr>
        <b/>
        <sz val="13"/>
        <color theme="1"/>
        <rFont val="Arial"/>
        <family val="2"/>
      </rPr>
      <t>362 atenciones en la sede física</t>
    </r>
    <r>
      <rPr>
        <sz val="13"/>
        <color theme="1"/>
        <rFont val="Arial"/>
        <family val="2"/>
      </rPr>
      <t xml:space="preserve"> y de forma telefónica desagregadas así: 76 asesorías y 27 valoraciones iniciales, 223 seguimientos, y 36 cierres, y se realizaron </t>
    </r>
    <r>
      <rPr>
        <b/>
        <sz val="13"/>
        <color theme="1"/>
        <rFont val="Arial"/>
        <family val="2"/>
      </rPr>
      <t xml:space="preserve">11 atenciones en la unidad móvil </t>
    </r>
    <r>
      <rPr>
        <sz val="13"/>
        <color theme="1"/>
        <rFont val="Arial"/>
        <family val="2"/>
      </rPr>
      <t>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r>
  </si>
  <si>
    <r>
      <t xml:space="preserve">En abril, el área jurídica se realizó </t>
    </r>
    <r>
      <rPr>
        <b/>
        <sz val="13"/>
        <color theme="1"/>
        <rFont val="Arial"/>
        <family val="2"/>
      </rPr>
      <t>328 atenciones en la sede física</t>
    </r>
    <r>
      <rPr>
        <sz val="13"/>
        <color theme="1"/>
        <rFont val="Arial"/>
        <family val="2"/>
      </rPr>
      <t xml:space="preserve">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t>
    </r>
    <r>
      <rPr>
        <b/>
        <sz val="13"/>
        <color theme="1"/>
        <rFont val="Arial"/>
        <family val="2"/>
      </rPr>
      <t xml:space="preserve">11 atenciones en la unidad móvil </t>
    </r>
    <r>
      <rPr>
        <sz val="13"/>
        <color theme="1"/>
        <rFont val="Arial"/>
        <family val="2"/>
      </rPr>
      <t>de manera presencial en el Castillo de las Arte y, Antonio Nariño, desagregadas así: 04 asesorías, 03 seguimientos y 04 cierre.</t>
    </r>
  </si>
  <si>
    <r>
      <t xml:space="preserve">En mayo, el área jurídica realizó un total de 341 atenciones, Realizadas de la siguiente forma: </t>
    </r>
    <r>
      <rPr>
        <b/>
        <sz val="13"/>
        <color theme="1"/>
        <rFont val="Arial"/>
        <family val="2"/>
      </rPr>
      <t>308 atenciones en la sede física</t>
    </r>
    <r>
      <rPr>
        <sz val="13"/>
        <color theme="1"/>
        <rFont val="Arial"/>
        <family val="2"/>
      </rPr>
      <t xml:space="preserve"> y de forma telefónica desagregadas así: 74 asesorías y 17 valoraciones iniciales, 206 seguimientos, y 44 cierres. Adicionalmente, se gestionaron las siguientes actuaciones:
- Impulso procesal: 8
- Derechos de petición: 11
- Procesos vigentes en representación: 6      
A estas se suman </t>
    </r>
    <r>
      <rPr>
        <b/>
        <sz val="13"/>
        <color theme="1"/>
        <rFont val="Arial"/>
        <family val="2"/>
      </rPr>
      <t xml:space="preserve">33 atenciones jurídicas que se realizaron en la Unidad Móvil </t>
    </r>
    <r>
      <rPr>
        <sz val="13"/>
        <color theme="1"/>
        <rFont val="Arial"/>
        <family val="2"/>
      </rPr>
      <t>de manera presencial en Los Mártires, Antonio Nariño, Barrios Unidos, y Ciudad Bolívar, desagregadas así: 10 asesorías, 05 valoraciones iniciales, 03 seguimientos y 10 cierre.</t>
    </r>
  </si>
  <si>
    <r>
      <t xml:space="preserve">En el mes de julio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323 atenciones así:  
En el área jurídica se realizan </t>
    </r>
    <r>
      <rPr>
        <b/>
        <sz val="13"/>
        <color theme="1"/>
        <rFont val="Arial"/>
        <family val="2"/>
      </rPr>
      <t xml:space="preserve">26 atenciones en la unidad móvil </t>
    </r>
    <r>
      <rPr>
        <sz val="13"/>
        <color theme="1"/>
        <rFont val="Arial"/>
        <family val="2"/>
      </rPr>
      <t>de manera presencial en las localidades de Los Mártires, Barrios Unidos, Engativá, Tunjuelito y La Candelaria, desagregadas así: 16 asesorías, 02 valoraciones iniciales, 03 seguimientos y 05 cierre.. 
Adicionalmente, se realizan</t>
    </r>
    <r>
      <rPr>
        <b/>
        <sz val="13"/>
        <color theme="1"/>
        <rFont val="Arial"/>
        <family val="2"/>
      </rPr>
      <t xml:space="preserve"> 297 atenciones en la sede física </t>
    </r>
    <r>
      <rPr>
        <sz val="13"/>
        <color theme="1"/>
        <rFont val="Arial"/>
        <family val="2"/>
      </rPr>
      <t xml:space="preserve">y de forma telefónica desagregadas así: 78 asesorías y 13 valoraciones iniciales, 160 seguimientos, y 46 cierres. Adicionalmente, se gestionaron las siguientes actuaciones:
- Impulso e incidente procesal: 11
- Derechos de petición: 17
- Tutela: 3
- Procesos vigentes en representación: 6   </t>
    </r>
  </si>
  <si>
    <r>
      <t xml:space="preserve">En el mes de febrero se realizaron </t>
    </r>
    <r>
      <rPr>
        <b/>
        <sz val="13"/>
        <rFont val="Arial"/>
        <family val="2"/>
      </rPr>
      <t xml:space="preserve">dos actividades de cualificación </t>
    </r>
    <r>
      <rPr>
        <sz val="13"/>
        <rFont val="Arial"/>
        <family val="2"/>
      </rPr>
      <t xml:space="preserve">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</si>
  <si>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r>
      <t xml:space="preserve">En el mes de marzo se realizó </t>
    </r>
    <r>
      <rPr>
        <b/>
        <sz val="13"/>
        <color theme="1"/>
        <rFont val="Arial"/>
        <family val="2"/>
      </rPr>
      <t xml:space="preserve">una actividad de formación a funcionarios </t>
    </r>
    <r>
      <rPr>
        <sz val="13"/>
        <color theme="1"/>
        <rFont val="Arial"/>
        <family val="2"/>
      </rPr>
      <t xml:space="preserve">para atención a mujeres en ASP: 
1. Transversalización con la participación de 21 profesionales del equipo territorial de Integración Social de las Casas LGBTI, sobre la estrategia casa de todas y cómo realizar atenciones asertivas a mujeres en ASP. </t>
    </r>
  </si>
  <si>
    <r>
      <t xml:space="preserve">En el mes de abril se realizaron </t>
    </r>
    <r>
      <rPr>
        <b/>
        <sz val="13"/>
        <rFont val="Arial"/>
        <family val="2"/>
      </rPr>
      <t>cinco actividades de formación a funcionarios</t>
    </r>
    <r>
      <rPr>
        <sz val="13"/>
        <rFont val="Arial"/>
        <family val="2"/>
      </rPr>
      <t xml:space="preserve">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r>
  </si>
  <si>
    <r>
      <t xml:space="preserve">En el mes de mayo se realizaron </t>
    </r>
    <r>
      <rPr>
        <b/>
        <sz val="13"/>
        <color theme="1"/>
        <rFont val="Arial"/>
        <family val="2"/>
      </rPr>
      <t>seis actividades de formación a funcionarios</t>
    </r>
    <r>
      <rPr>
        <sz val="13"/>
        <color theme="1"/>
        <rFont val="Arial"/>
        <family val="2"/>
      </rPr>
      <t xml:space="preserve">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r>
  </si>
  <si>
    <r>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t>
    </r>
    <r>
      <rPr>
        <b/>
        <sz val="13"/>
        <color theme="1"/>
        <rFont val="Arial"/>
        <family val="2"/>
      </rPr>
      <t xml:space="preserve"> (1) espacio de formación a funcionarios</t>
    </r>
    <r>
      <rPr>
        <sz val="13"/>
        <color theme="1"/>
        <rFont val="Arial"/>
        <family val="2"/>
      </rPr>
      <t xml:space="preserve"> para atención a mujeres en ASP: 1) Transversalización con la participación de 11 profesionales del equipo de integración social del Hogar Nuevo Porvenir sobre el enfoque diferencial en ASP y Casa de todas.</t>
    </r>
  </si>
  <si>
    <r>
      <t>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julio se realizaron</t>
    </r>
    <r>
      <rPr>
        <b/>
        <sz val="13"/>
        <color theme="1"/>
        <rFont val="Arial"/>
        <family val="2"/>
      </rPr>
      <t xml:space="preserve"> (4) espacios de formación y asistencia técnica a funcionarios</t>
    </r>
    <r>
      <rPr>
        <sz val="13"/>
        <color theme="1"/>
        <rFont val="Arial"/>
        <family val="2"/>
      </rPr>
      <t xml:space="preserve"> para atención a mujeres en ASP: (i) Transversalización Centro de Protección Temporal CTP, con el obejtivo de sensibilizar al equipo de CTP frente al enfoque de género y la estrategia de atención de la Casa de Todas hacia mujeres que realizan actividades sexuales pagadas y lineamientos para su atención, con la participación de 16 profesionales (ii) Transversalización Alcaldía Local de Santa Fe, con el objetivo de sensibilizar al equipo de la oficina jurídica, a las y los profesionales de IVC de la Alcaldía Local frente al enfoque diferencial en ASP y la estrategia de Casa de Todas para brindar herramientas para el trabajo con mujeres que realizan actividades sexuales pagadas. con la participación de 10 profesionales (iii) Asistencia técnica Subdirección Local de Integración Social Localidad Ciudad Bolívar frente al enfoque diferencial y la Estrategia Casa de Todas. con la participación de 14 participantes : (iv) Asistencia técnica en Consejo Local de Seguridad de Teusaquillo frente al enfoque diferencial y la Estrategia Casa de Todas. con la participación de 21 profesionales.</t>
    </r>
  </si>
  <si>
    <r>
      <t xml:space="preserve">En enero, el área jurídica Sede física y Unidad móvil se realizaron  </t>
    </r>
    <r>
      <rPr>
        <b/>
        <sz val="13"/>
        <color theme="1"/>
        <rFont val="Arial"/>
        <family val="2"/>
      </rPr>
      <t>290 atenciones</t>
    </r>
    <r>
      <rPr>
        <sz val="13"/>
        <color theme="1"/>
        <rFont val="Arial"/>
        <family val="2"/>
      </rPr>
      <t xml:space="preserve"> desagregadas así: 65 asesorías y 9 valoraciones iniciales, 162 seguimientos, y 54 cierres. Adicionalmente, se gestionaron las siguientes actuaciones: - Impulso procesal: 6;  - Derechos de petición 11 - Procesos en representación 5 - Escritos denuncia: 2. 
</t>
    </r>
  </si>
  <si>
    <r>
      <t xml:space="preserve">En el periodo de enero a febrero se han realizado </t>
    </r>
    <r>
      <rPr>
        <b/>
        <sz val="13"/>
        <color theme="1"/>
        <rFont val="Arial"/>
        <family val="2"/>
      </rPr>
      <t>584  atenciones jurídicas</t>
    </r>
    <r>
      <rPr>
        <sz val="13"/>
        <color theme="1"/>
        <rFont val="Arial"/>
        <family val="2"/>
      </rPr>
      <t xml:space="preserve"> (valoraciones iniciales, asesoría, seguimientos y cierres) a mujeres que realizan actividades sexuales pagadas en la sede física, de forma telefónica y en Unidad Móvil y  </t>
    </r>
    <r>
      <rPr>
        <b/>
        <sz val="13"/>
        <color theme="1"/>
        <rFont val="Arial"/>
        <family val="2"/>
      </rPr>
      <t>dos actividades de cualificación a equipos de profesionales</t>
    </r>
    <r>
      <rPr>
        <sz val="13"/>
        <color theme="1"/>
        <rFont val="Arial"/>
        <family val="2"/>
      </rPr>
      <t xml:space="preserve"> que prestan servicios a mujeres en ASP. </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</si>
  <si>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t>
    </r>
    <r>
      <rPr>
        <b/>
        <sz val="13"/>
        <color theme="1"/>
        <rFont val="Arial"/>
        <family val="2"/>
      </rPr>
      <t>3 espacios de formación a funcionarios</t>
    </r>
    <r>
      <rPr>
        <sz val="13"/>
        <color theme="1"/>
        <rFont val="Arial"/>
        <family val="2"/>
      </rPr>
      <t xml:space="preserve"> que realizan atenciones  a mujeres en ASP, abordando temas como transversalización del enfoque diferencial, Política Pública de Actividades Sexuales Pagadas- PPASP y Estrategia Casa de Todas. </t>
    </r>
  </si>
  <si>
    <r>
      <t xml:space="preserve">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t>
    </r>
    <r>
      <rPr>
        <b/>
        <sz val="13"/>
        <rFont val="Arial"/>
        <family val="2"/>
      </rPr>
      <t xml:space="preserve">8 espacios de formación a funcionarios </t>
    </r>
    <r>
      <rPr>
        <sz val="13"/>
        <rFont val="Arial"/>
        <family val="2"/>
      </rPr>
      <t>que realizan atenciones  a mujeres en ASP, abordando temas como transversalización del enfoque diferencial, Política Pública de Actividades Sexuales Pagadas- PPASP y Estrategia Casa de Todas</t>
    </r>
  </si>
  <si>
    <r>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t>
    </r>
    <r>
      <rPr>
        <b/>
        <sz val="13"/>
        <color theme="1"/>
        <rFont val="Arial"/>
        <family val="2"/>
      </rPr>
      <t>14 actividades de formación a funcionarios</t>
    </r>
    <r>
      <rPr>
        <sz val="13"/>
        <color theme="1"/>
        <rFont val="Arial"/>
        <family val="2"/>
      </rPr>
      <t xml:space="preserve"> en transversalización del enfoque diferencial y protocolos, rutas y atención a mujeres en ASP. </t>
    </r>
  </si>
  <si>
    <r>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 xml:space="preserve">15 espacios de formación con equipos </t>
    </r>
    <r>
      <rPr>
        <sz val="13"/>
        <color theme="1"/>
        <rFont val="Arial"/>
        <family val="2"/>
      </rPr>
      <t xml:space="preserve">técnicos y profesionales. </t>
    </r>
  </si>
  <si>
    <r>
      <t xml:space="preserve">En el periodo acumulado de enero a julio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2364  atenciones</t>
    </r>
    <r>
      <rPr>
        <sz val="13"/>
        <color theme="1"/>
        <rFont val="Arial"/>
        <family val="2"/>
      </rPr>
      <t xml:space="preserve"> desagregadas así:  En el área jurídica se realizan 120 atenciones en la Unidad Móvil de manera presencial en las diferentes localidades focalizadas. Adicionalmente, se realizan 2244  atenciones en la sede física y de forma telefónica. También con el fin de implementar el Plan de formación y cualificación de equipos técnicos que realizan atenciones a mujeres que realizan actividades sexuales pagadas, para el periodo acumulado se realizaron </t>
    </r>
    <r>
      <rPr>
        <b/>
        <sz val="13"/>
        <color theme="1"/>
        <rFont val="Arial"/>
        <family val="2"/>
      </rPr>
      <t>19 espacios de cualificación y asistencia técnic</t>
    </r>
    <r>
      <rPr>
        <sz val="13"/>
        <color theme="1"/>
        <rFont val="Arial"/>
        <family val="2"/>
      </rPr>
      <t xml:space="preserve">a para equipos técnicos y profesionales de los diferentes sectores y entidades del distrito. </t>
    </r>
  </si>
  <si>
    <r>
      <t xml:space="preserve">En enero, el área de Trabajo Social se realizaron </t>
    </r>
    <r>
      <rPr>
        <b/>
        <sz val="13"/>
        <color theme="1"/>
        <rFont val="Arial"/>
        <family val="2"/>
      </rPr>
      <t xml:space="preserve">273 atenciones en la sede física </t>
    </r>
    <r>
      <rPr>
        <sz val="13"/>
        <color theme="1"/>
        <rFont val="Arial"/>
        <family val="2"/>
      </rPr>
      <t xml:space="preserve">y de forma telefónica y </t>
    </r>
    <r>
      <rPr>
        <b/>
        <sz val="13"/>
        <color theme="1"/>
        <rFont val="Arial"/>
        <family val="2"/>
      </rPr>
      <t xml:space="preserve">8 atenciones en la unidad móvil </t>
    </r>
    <r>
      <rPr>
        <sz val="13"/>
        <color theme="1"/>
        <rFont val="Arial"/>
        <family val="2"/>
      </rPr>
      <t>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r>
  </si>
  <si>
    <r>
      <t>En febrero, el área de Trabajo Social se realizaron</t>
    </r>
    <r>
      <rPr>
        <b/>
        <sz val="13"/>
        <color theme="1"/>
        <rFont val="Arial"/>
        <family val="2"/>
      </rPr>
      <t xml:space="preserve"> 310 atenciones en la sede física </t>
    </r>
    <r>
      <rPr>
        <sz val="13"/>
        <color theme="1"/>
        <rFont val="Arial"/>
        <family val="2"/>
      </rPr>
      <t xml:space="preserve">y de forma telefónica y se realizaron </t>
    </r>
    <r>
      <rPr>
        <b/>
        <sz val="13"/>
        <color theme="1"/>
        <rFont val="Arial"/>
        <family val="2"/>
      </rPr>
      <t xml:space="preserve">12 atenciones </t>
    </r>
    <r>
      <rPr>
        <sz val="13"/>
        <color theme="1"/>
        <rFont val="Arial"/>
        <family val="2"/>
      </rPr>
      <t xml:space="preserve">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r>
  </si>
  <si>
    <r>
      <t>En marzo, el área de Trabajo Social se realizaron</t>
    </r>
    <r>
      <rPr>
        <b/>
        <sz val="13"/>
        <color theme="1"/>
        <rFont val="Arial"/>
        <family val="2"/>
      </rPr>
      <t xml:space="preserve"> 6 atenciones en la unidad móvil </t>
    </r>
    <r>
      <rPr>
        <sz val="13"/>
        <color theme="1"/>
        <rFont val="Arial"/>
        <family val="2"/>
      </rPr>
      <t xml:space="preserve">de manera presencial en el Castillo de las Artes, Antonio Nariño e IPS Quiasmo (Barrios Unidos), desagregadas así: 4 asesorías y 2 seguimientos y se realizaron </t>
    </r>
    <r>
      <rPr>
        <b/>
        <sz val="13"/>
        <color theme="1"/>
        <rFont val="Arial"/>
        <family val="2"/>
      </rPr>
      <t xml:space="preserve">450 atenciones en la sede física </t>
    </r>
    <r>
      <rPr>
        <sz val="13"/>
        <color theme="1"/>
        <rFont val="Arial"/>
        <family val="2"/>
      </rPr>
      <t>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r>
  </si>
  <si>
    <r>
      <t xml:space="preserve">En mayo, el área de Trabajo Social se realizaron en total 394 atenciones, que se realizaron así: 
i)	Se realizaron </t>
    </r>
    <r>
      <rPr>
        <b/>
        <sz val="13"/>
        <color theme="1"/>
        <rFont val="Arial"/>
        <family val="2"/>
      </rPr>
      <t xml:space="preserve">37 atenciones en la unidad móvil </t>
    </r>
    <r>
      <rPr>
        <sz val="13"/>
        <color theme="1"/>
        <rFont val="Arial"/>
        <family val="2"/>
      </rPr>
      <t xml:space="preserve">de manera presencial  en el Castillo de las Artes, Antonio Nariño, Barrios unidos y Ciudad Bolívar desagregadas así: 21 asesorías, 08 valoraciones iniciales, 05 seguimientos y 03 cierres. 
ii)	(ii) Se realizaron </t>
    </r>
    <r>
      <rPr>
        <b/>
        <sz val="13"/>
        <color theme="1"/>
        <rFont val="Arial"/>
        <family val="2"/>
      </rPr>
      <t xml:space="preserve">357 atenciones en la sede física </t>
    </r>
    <r>
      <rPr>
        <sz val="13"/>
        <color theme="1"/>
        <rFont val="Arial"/>
        <family val="2"/>
      </rPr>
      <t>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r>
  </si>
  <si>
    <r>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36 atenciones en la unidad móvil </t>
    </r>
    <r>
      <rPr>
        <sz val="13"/>
        <color theme="1"/>
        <rFont val="Arial"/>
        <family val="2"/>
      </rPr>
      <t xml:space="preserve">de manera presencial  en el  Los Mártires, Barrios unidos, La Candelaria, Puente Aranda y Patio Bonito desagregadas así: 18 asesorías, 07 valoraciones iniciales, 09 seguimientos y 02 cierres.
•	se realizaron </t>
    </r>
    <r>
      <rPr>
        <b/>
        <sz val="13"/>
        <color theme="1"/>
        <rFont val="Arial"/>
        <family val="2"/>
      </rPr>
      <t>352 atenciones en la sede física</t>
    </r>
    <r>
      <rPr>
        <sz val="13"/>
        <color theme="1"/>
        <rFont val="Arial"/>
        <family val="2"/>
      </rPr>
      <t xml:space="preserve">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17 Otros como barreras de acceso a salud, certificado de discapacidad emprendimiento, albergue, citas médicas y especialidades.                         </t>
    </r>
  </si>
  <si>
    <r>
      <t xml:space="preserve">En Julio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t>
    </r>
    <r>
      <rPr>
        <b/>
        <sz val="13"/>
        <color theme="1"/>
        <rFont val="Arial"/>
        <family val="2"/>
      </rPr>
      <t xml:space="preserve">35 atenciones en la unidad móvil </t>
    </r>
    <r>
      <rPr>
        <sz val="13"/>
        <color theme="1"/>
        <rFont val="Arial"/>
        <family val="2"/>
      </rPr>
      <t xml:space="preserve">de manera presencial en las localidades de Los Mártires, Barrios Unidos, Engativá, Tunjuelito y La Candelaria desagregadas así: 21 asesorías, 05 valoraciones iniciales, 06 seguimientos y 03 cierres.
•	se realizaron </t>
    </r>
    <r>
      <rPr>
        <b/>
        <sz val="13"/>
        <color theme="1"/>
        <rFont val="Arial"/>
        <family val="2"/>
      </rPr>
      <t>445 atenciones en la sede física</t>
    </r>
    <r>
      <rPr>
        <sz val="13"/>
        <color theme="1"/>
        <rFont val="Arial"/>
        <family val="2"/>
      </rPr>
      <t xml:space="preserve"> y de forma telefónica desagregadas así: 125 asesorías y 43 valoraciones iniciales, 229 seguimientos, y 48 cierres. Adiconalmente, a través de la atención se logra dar respuesta en las siguientes áreas:
* 7  Portabilidad.                                                                                       
* 3 Salud traslado municipio                                                                               
* 24 Solicitud de encuesta socioeconómica SISBEN
* 16 Afiliaciones al sistema de salud
* 8 Activación servicios de SDIS, proyecto enlace emergencia social, bono de adulto mayor y jardines
* 6 Solicitud cupo Dirección Local de Educación.                                
* 25 Proceso educación flexible.
* 9 Formación para el trabajo (Miquelina y Scalabrini).
* 32 Pruebas rápidas con secretaria de salud. 
* 9 Fondo Nacional del Ahorro. 
* 5 Empleabilidad. 
* 1 Educación superior 
* 20 Anticoncepción 
*1IVE 
21 Otros como barreras de acceso a salud, certificado de discapacidad emprendimiento, albergue, citas medicas y especialidades.</t>
    </r>
  </si>
  <si>
    <r>
      <t xml:space="preserve">En abril, el área de Trabajo Social se realizó </t>
    </r>
    <r>
      <rPr>
        <b/>
        <sz val="13"/>
        <color theme="1"/>
        <rFont val="Arial"/>
        <family val="2"/>
      </rPr>
      <t xml:space="preserve">373 atenciones en la sede física </t>
    </r>
    <r>
      <rPr>
        <sz val="13"/>
        <color theme="1"/>
        <rFont val="Arial"/>
        <family val="2"/>
      </rPr>
      <t xml:space="preserve">y de forma telefónica desagregadas así: 115 asesorías y 56 valoraciones iniciales, 174 seguimientos, y 28 cierres y se realizaron </t>
    </r>
    <r>
      <rPr>
        <b/>
        <sz val="13"/>
        <color theme="1"/>
        <rFont val="Arial"/>
        <family val="2"/>
      </rPr>
      <t xml:space="preserve">seis (6) atenciones en la unidad móvil </t>
    </r>
    <r>
      <rPr>
        <sz val="13"/>
        <color theme="1"/>
        <rFont val="Arial"/>
        <family val="2"/>
      </rPr>
      <t xml:space="preserve">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r>
  </si>
  <si>
    <r>
      <t xml:space="preserve">Se realizó </t>
    </r>
    <r>
      <rPr>
        <b/>
        <sz val="13"/>
        <rFont val="Arial"/>
        <family val="2"/>
      </rPr>
      <t xml:space="preserve">una actividad de fortalecimiento de redes </t>
    </r>
    <r>
      <rPr>
        <sz val="13"/>
        <rFont val="Arial"/>
        <family val="2"/>
      </rPr>
      <t xml:space="preserve">en la cual se trato el tema de violencias y derechos de las mujeres contemplados en la Política Pública de Mujeres y Equidad de Género, la actividad fue presencial en Casa de Todas y en ella participaron </t>
    </r>
    <r>
      <rPr>
        <b/>
        <sz val="13"/>
        <rFont val="Arial"/>
        <family val="2"/>
      </rPr>
      <t>12 mujeres en ASP</t>
    </r>
    <r>
      <rPr>
        <sz val="13"/>
        <rFont val="Arial"/>
        <family val="2"/>
      </rPr>
      <t xml:space="preserve"> </t>
    </r>
  </si>
  <si>
    <r>
      <t xml:space="preserve">Durante marzo se realizó </t>
    </r>
    <r>
      <rPr>
        <b/>
        <sz val="13"/>
        <color theme="1"/>
        <rFont val="Arial"/>
        <family val="2"/>
      </rPr>
      <t>una actividad de fortalecimiento de redes con 9  mujeres en ASP</t>
    </r>
    <r>
      <rPr>
        <sz val="13"/>
        <color theme="1"/>
        <rFont val="Arial"/>
        <family val="2"/>
      </rPr>
      <t>,  espacio en el cuál se abordó el tema Derecho a una vida libre de violencias con mujeres que realizan ASP y hacen parte del proceso de Educación Flexible.</t>
    </r>
  </si>
  <si>
    <r>
      <t xml:space="preserve">Se realizó </t>
    </r>
    <r>
      <rPr>
        <b/>
        <sz val="13"/>
        <color theme="1"/>
        <rFont val="Arial"/>
        <family val="2"/>
      </rPr>
      <t>una actividad de fortalecimiento de redes en mayo con la participación de 5 mujeres en ASP</t>
    </r>
    <r>
      <rPr>
        <sz val="13"/>
        <color theme="1"/>
        <rFont val="Arial"/>
        <family val="2"/>
      </rPr>
      <t xml:space="preserve"> en el cuál se abordó el tema Derecho al Hábitat y vivienda digna para las mujeres que realizan ASP y hacen parte del proceso de Educación Flexible.</t>
    </r>
  </si>
  <si>
    <r>
      <t xml:space="preserve">Con el objetivo de Implementar el plan de  ¨Fortalecimiento de Redes ¨ para mujeres que realizan ASP  Se realizó </t>
    </r>
    <r>
      <rPr>
        <b/>
        <sz val="13"/>
        <color theme="1"/>
        <rFont val="Arial"/>
        <family val="2"/>
      </rPr>
      <t>una actividad de fortalecimiento de redes</t>
    </r>
    <r>
      <rPr>
        <sz val="13"/>
        <color theme="1"/>
        <rFont val="Arial"/>
        <family val="2"/>
      </rPr>
      <t xml:space="preserve">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 xml:space="preserve">a </t>
    </r>
    <r>
      <rPr>
        <b/>
        <sz val="13"/>
        <color theme="1"/>
        <rFont val="Arial"/>
        <family val="2"/>
      </rPr>
      <t>participación de 9 mujeres,</t>
    </r>
    <r>
      <rPr>
        <sz val="13"/>
        <color theme="1"/>
        <rFont val="Arial"/>
        <family val="2"/>
      </rPr>
      <t xml:space="preserve"> en esta actividad, se buscó propiciar un espacio de confianza con el fin de socializar aspectos relacionados con el derecho a la autonomía económica de las mujeres y promover estrategias de ahorro colectivo entre mujeres.</t>
    </r>
  </si>
  <si>
    <r>
      <t>Con el objetivo de Implementar el plan de  ¨Fortalecimiento de Redes ¨ para mujeres que realizan ASP  Se realizó</t>
    </r>
    <r>
      <rPr>
        <b/>
        <sz val="13"/>
        <color theme="1"/>
        <rFont val="Arial"/>
        <family val="2"/>
      </rPr>
      <t xml:space="preserve"> una actividad de fortalecimiento de redes </t>
    </r>
    <r>
      <rPr>
        <sz val="13"/>
        <color theme="1"/>
        <rFont val="Arial"/>
        <family val="2"/>
      </rPr>
      <t>en Julio, con la participación de</t>
    </r>
    <r>
      <rPr>
        <b/>
        <sz val="13"/>
        <color theme="1"/>
        <rFont val="Arial"/>
        <family val="2"/>
      </rPr>
      <t xml:space="preserve"> 7 mujeres</t>
    </r>
    <r>
      <rPr>
        <sz val="13"/>
        <color theme="1"/>
        <rFont val="Arial"/>
        <family val="2"/>
      </rPr>
      <t>, en esta actividad grupal se desarrolló capacitación a ciudadanas de la red de fortalecimiento personal, familiar en la temática Tejiendo y fortaleciendo nuestras redes de apoyo.</t>
    </r>
  </si>
  <si>
    <r>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t>
    </r>
    <r>
      <rPr>
        <b/>
        <sz val="13"/>
        <color theme="1"/>
        <rFont val="Arial"/>
        <family val="2"/>
      </rPr>
      <t xml:space="preserve"> 5 recorridos</t>
    </r>
    <r>
      <rPr>
        <sz val="13"/>
        <color theme="1"/>
        <rFont val="Arial"/>
        <family val="2"/>
      </rPr>
      <t xml:space="preserve"> durante el mes, donde se ofertaron los servicios de Casa de Todas a las mujeres en ASP y se tomó agenda de las mujeres que requerían un servicio.</t>
    </r>
  </si>
  <si>
    <r>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t>
    </r>
    <r>
      <rPr>
        <b/>
        <sz val="13"/>
        <color theme="1"/>
        <rFont val="Arial"/>
        <family val="2"/>
      </rPr>
      <t>cuatro actividades de fortalecimiento de redes</t>
    </r>
    <r>
      <rPr>
        <sz val="13"/>
        <color theme="1"/>
        <rFont val="Arial"/>
        <family val="2"/>
      </rPr>
      <t xml:space="preserve">, con la participación de </t>
    </r>
    <r>
      <rPr>
        <b/>
        <sz val="13"/>
        <color theme="1"/>
        <rFont val="Arial"/>
        <family val="2"/>
      </rPr>
      <t xml:space="preserve">35 mujeres </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116 recorridos territoriales</t>
    </r>
    <r>
      <rPr>
        <sz val="13"/>
        <color theme="1"/>
        <rFont val="Arial"/>
        <family val="2"/>
      </rPr>
      <t xml:space="preserve"> realizados en el periodo acumulado. </t>
    </r>
  </si>
  <si>
    <r>
      <t xml:space="preserve">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t>
    </r>
    <r>
      <rPr>
        <b/>
        <sz val="13"/>
        <color theme="1"/>
        <rFont val="Arial"/>
        <family val="2"/>
      </rPr>
      <t>91 recorridos territoriales</t>
    </r>
    <r>
      <rPr>
        <sz val="13"/>
        <color theme="1"/>
        <rFont val="Arial"/>
        <family val="2"/>
      </rPr>
      <t xml:space="preserve"> donde se ofertaron los servicios de Casa de Todas a las mujeres en ASP y se tomó agenda de las mujeres que requerían un servicio y se realizaron </t>
    </r>
    <r>
      <rPr>
        <b/>
        <sz val="13"/>
        <color theme="1"/>
        <rFont val="Arial"/>
        <family val="2"/>
      </rPr>
      <t xml:space="preserve">3 actividades de fortalecimiento de redes </t>
    </r>
    <r>
      <rPr>
        <sz val="13"/>
        <color theme="1"/>
        <rFont val="Arial"/>
        <family val="2"/>
      </rPr>
      <t>en mayo con la participación de</t>
    </r>
    <r>
      <rPr>
        <b/>
        <sz val="13"/>
        <color theme="1"/>
        <rFont val="Arial"/>
        <family val="2"/>
      </rPr>
      <t xml:space="preserve"> 26 mujeres en ASP</t>
    </r>
  </si>
  <si>
    <r>
      <t xml:space="preserve">En el periodo acumulado de enero a abril, en el área de Trabajo Social se realizaron 1438 atenciones de trabajo social, en la sede física, de forma telefónica y en la unidad móvil. Adicionalmente, se han realizado </t>
    </r>
    <r>
      <rPr>
        <b/>
        <sz val="13"/>
        <rFont val="Arial"/>
        <family val="2"/>
      </rPr>
      <t xml:space="preserve">dos espacios de fortalecimiento de redes </t>
    </r>
    <r>
      <rPr>
        <sz val="13"/>
        <rFont val="Arial"/>
        <family val="2"/>
      </rPr>
      <t xml:space="preserve">con la participación de </t>
    </r>
    <r>
      <rPr>
        <b/>
        <sz val="13"/>
        <rFont val="Arial"/>
        <family val="2"/>
      </rPr>
      <t>21 mujeres en ASP</t>
    </r>
    <r>
      <rPr>
        <sz val="13"/>
        <rFont val="Arial"/>
        <family val="2"/>
      </rPr>
      <t xml:space="preserve"> en la cual se trató el tema Derecho a una vida libre de violencias. y se sistematizó la información recopilada en los </t>
    </r>
    <r>
      <rPr>
        <b/>
        <sz val="13"/>
        <rFont val="Arial"/>
        <family val="2"/>
      </rPr>
      <t>70 recorridos realizados</t>
    </r>
    <r>
      <rPr>
        <sz val="13"/>
        <rFont val="Arial"/>
        <family val="2"/>
      </rPr>
      <t xml:space="preserve"> y la información recopilada por las gestoras territoriales sobre cada uno de los establecimientos, así como de los reportes cualitativos que dan cuenta de las dinámicas de las zonas visitadas.</t>
    </r>
  </si>
  <si>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t>
    </r>
    <r>
      <rPr>
        <b/>
        <sz val="13"/>
        <color theme="1"/>
        <rFont val="Arial"/>
        <family val="2"/>
      </rPr>
      <t>dos espacios de fortalecimiento de redes</t>
    </r>
    <r>
      <rPr>
        <sz val="13"/>
        <color theme="1"/>
        <rFont val="Arial"/>
        <family val="2"/>
      </rPr>
      <t xml:space="preserve"> con la participación de </t>
    </r>
    <r>
      <rPr>
        <b/>
        <sz val="13"/>
        <color theme="1"/>
        <rFont val="Arial"/>
        <family val="2"/>
      </rPr>
      <t>21 mujeres en ASP</t>
    </r>
    <r>
      <rPr>
        <sz val="13"/>
        <color theme="1"/>
        <rFont val="Arial"/>
        <family val="2"/>
      </rPr>
      <t xml:space="preserve"> en la cuál se trato el tema Derecho a una vida libre de violencias. y se sistematizó la información recopilada en los </t>
    </r>
    <r>
      <rPr>
        <b/>
        <sz val="13"/>
        <color theme="1"/>
        <rFont val="Arial"/>
        <family val="2"/>
      </rPr>
      <t>48 recorridos realizados</t>
    </r>
    <r>
      <rPr>
        <sz val="13"/>
        <color theme="1"/>
        <rFont val="Arial"/>
        <family val="2"/>
      </rPr>
      <t xml:space="preserve"> y la información recopiladad por las gestoras territoriales sobre cada un de los establecimientos, asi como de los reportes cualitativos que dan cuenta de las dinamicas de las zonas visitadas.</t>
    </r>
  </si>
  <si>
    <r>
      <t xml:space="preserve">De Enero a Febrero se realizaron 603 atenciones el área de Trabajo Social  en la sede física, de forma telefónica y a través de la unidad móvil . Adicionalmente se sitematizo la  programación de </t>
    </r>
    <r>
      <rPr>
        <b/>
        <sz val="13"/>
        <color theme="1"/>
        <rFont val="Arial"/>
        <family val="2"/>
      </rPr>
      <t>28 recorridos territoriales</t>
    </r>
    <r>
      <rPr>
        <sz val="13"/>
        <color theme="1"/>
        <rFont val="Arial"/>
        <family val="2"/>
      </rPr>
      <t>, donde se ofertaron los servicios de Casa de Todas a las mujeres en ASP, y se tomó agenda de las mujeres que requerían un servicio. y se realizó u</t>
    </r>
    <r>
      <rPr>
        <b/>
        <sz val="13"/>
        <color theme="1"/>
        <rFont val="Arial"/>
        <family val="2"/>
      </rPr>
      <t>na actividad de fortalecimiento de redes</t>
    </r>
    <r>
      <rPr>
        <sz val="13"/>
        <color theme="1"/>
        <rFont val="Arial"/>
        <family val="2"/>
      </rPr>
      <t xml:space="preserve"> en la cual se trato el tema de violencias y derechos de las mujeres contemplados en la Política Pública de Mujeres y Equidad de Género, en esta actividad participaron </t>
    </r>
    <r>
      <rPr>
        <b/>
        <sz val="13"/>
        <color theme="1"/>
        <rFont val="Arial"/>
        <family val="2"/>
      </rPr>
      <t>12 mujeres en ASP</t>
    </r>
  </si>
  <si>
    <t>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Para un total de 568 atenciones psicosociales en el periodo acumulado. 
(ii)En el área jurídica se realizaron 934 atenciones en la sede física y de forma telefónica y se realizaron 23 atenciones jurídicas en la unidad móvil de manera presencial. Para un total de 957 atenciones jurídicas en el periodo acumulado. 
(iii)En el área de Trabajo Social se realizaron 1033 atenciones en la sede física y de forma telefónica y se realizaron 26 atenciones en la unidad móvil de manera presencial. Para un total de 1059 atenciones de trabajo social  en el periodo acumulado.                                             
(iii)	6 espacios de formación, cualificación y fortalecimiento de habilidades en las que participaron 110 profesionales de Casa de Todas 
(iv)	48 recorridos en dupla, con las profesionales de Casa de Todas y el equipo de gestoras territoriales.
(v)	 4 ferias de servicios interinstitucionales, donde se logró realizar atención a 57 ciudadanas. 
(vi)	17 jornadas de atención itinerante 
(vii)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</si>
  <si>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162 profesionales de Casa de Todas 
•	70 recorridos en dupla, con las profesionales de Casa de Todas y el equipo de gestoras territoriales.
•	6 ferias de servicios interinstitucionales, donde se logró realizar atención a 95  ciudadanas. 
•	25 jornadas de atención itinerante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</si>
  <si>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 xml:space="preserve">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217 profesionales y equipos técnicos de Casa de Todas. 
•	91 recorridos en dupla, con las profesionales de Casa de Todas y el equipo de gestoras territoriales, en dupla en las 18 localidades donde se han identificado que se realizan ASP 
•	9 ferias de servicios interinstitucionales, donde se logró realizar atención a 154  ciudadanas. 
•	36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(1) taller en el marco de la conmemoración del 8M con las estudiantes de Educación Flexible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t>
  </si>
  <si>
    <t xml:space="preserve">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240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43 jornadas de atención itinerante en las diferentes localidades focalizadas. 
9.	Se realizó un espacio de cocreación en el marco de la consultoría para el desarrollo de los lineamientos. 
10.	Se realizó (1) cine club, con 15 mujeres en ASP
11.	(1) taller en el marco de la conmemoración del 8M con las estudiantes de Educación Flexible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</si>
  <si>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
En el periodo acumulado de enero a julio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1424 atenciones, discriminadas así:  80 atenciones en la unidad móvil de forma presencial en las diferentes localidades focalizadas. Adicionalmente se realizaron 1344 atenciones en la sede física y de forma telefónica. 
2.	Con el objetivo de realizar las atenciones jurídicas (valoraciones iniciales, asesoría, seguimientos y cierres) a mujeres que realizan actividades sexuales pagadas, se realizan un total de 2364  atenciones discriminadas así:  En el área jurídica se realizan 120 atenciones en la Unidad Móvil de manera presencial en las diferentes localidades focalizadas. Adicionalmente, se realizan 2244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2710 atenciones de trabajo social realizadas así: Se realizaron 140 atenciones en la unidad móvil de manera presencial en las localidades focalizadas y se realizaron 2570 atenciones en la sede física y de forma telefónica. 
4.	17 espacios de formación, cualificación y fortalecimiento de habilidades en las que se registraron 276 participaciones del equipo de profesionales y técnicas de Casa de Todas. 
5.	Se realizaron 138 recorridos en dupla en las 18 localidades donde se han identificado que se realizan ASP.
6.	Se realizaron 19 ferias y jornadas de servicios interinstitucionales, en articulación con articulo con Subredes de Salud, SD Salud, SD Desarrollo Económico, Centro Intégrate, Metro, IPS Colsibsidio y SDMujer. Donde se logró realizar atención a 372 ciudadanas
7.	Se realizaron 54 jornadas de atención itinerante en las diferentes localidades focalizadas. 
8.	Se realizó un espacio de cocreación en el marco de la consultoría para el desarrollo de los lineamientos. 
9.	Se realizaron (2) cine club, con 45 mujeres en ASP, (2) reuniones del consejo consultivo con 6 participantes, (2) grupos poblaciones en el marco de la conmemoración ASP con 36 participantes.
10.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19 espacios de cualificación y asistencia técnica para equipos técnicos, con la participación de 395 profesionales de los diferentes sectores y entidades del distrito
12.	Con el fin de implementar el plan de ¨Fortalecimiento de Redes ¨ para mujeres que realizan ASP, se realizaron en el periodo acumulado cinco actividades de fortalecimiento de redes, con la participación de 42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138 recorridos territoriales realizados en el periodo acumulado </t>
  </si>
  <si>
    <r>
      <t xml:space="preserve">En el periodo acumulado de enero a julio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2710 atenciones de trabajo social</t>
    </r>
    <r>
      <rPr>
        <sz val="13"/>
        <color theme="1"/>
        <rFont val="Arial"/>
        <family val="2"/>
      </rPr>
      <t xml:space="preserve"> realizadas así: 
•	Se realizaron </t>
    </r>
    <r>
      <rPr>
        <b/>
        <sz val="13"/>
        <color theme="1"/>
        <rFont val="Arial"/>
        <family val="2"/>
      </rPr>
      <t xml:space="preserve">140 atenciones en la unidad móvil </t>
    </r>
    <r>
      <rPr>
        <sz val="13"/>
        <color theme="1"/>
        <rFont val="Arial"/>
        <family val="2"/>
      </rPr>
      <t xml:space="preserve">de manera presencial en las localidades focalizadas y se realizaron </t>
    </r>
    <r>
      <rPr>
        <b/>
        <sz val="13"/>
        <color theme="1"/>
        <rFont val="Arial"/>
        <family val="2"/>
      </rPr>
      <t>2570 atenciones en la sede física</t>
    </r>
    <r>
      <rPr>
        <sz val="13"/>
        <color theme="1"/>
        <rFont val="Arial"/>
        <family val="2"/>
      </rPr>
      <t xml:space="preserve"> y de forma telefónica. 
•	Con el fin de implementar el plan de ¨Fortalecimiento de Redes ¨ para mujeres que realizan ASP, se realizaron en el periodo acumulado </t>
    </r>
    <r>
      <rPr>
        <b/>
        <sz val="13"/>
        <color theme="1"/>
        <rFont val="Arial"/>
        <family val="2"/>
      </rPr>
      <t>cinco actividades</t>
    </r>
    <r>
      <rPr>
        <sz val="13"/>
        <color theme="1"/>
        <rFont val="Arial"/>
        <family val="2"/>
      </rPr>
      <t xml:space="preserve"> de fortalecimiento de redes, con la participación de </t>
    </r>
    <r>
      <rPr>
        <b/>
        <sz val="13"/>
        <color theme="1"/>
        <rFont val="Arial"/>
        <family val="2"/>
      </rPr>
      <t>42 mujeres</t>
    </r>
    <r>
      <rPr>
        <sz val="13"/>
        <color theme="1"/>
        <rFont val="Arial"/>
        <family val="2"/>
      </rPr>
      <t xml:space="preserve">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t>
    </r>
    <r>
      <rPr>
        <b/>
        <sz val="13"/>
        <color theme="1"/>
        <rFont val="Arial"/>
        <family val="2"/>
      </rPr>
      <t>138 recorridos territoriales</t>
    </r>
    <r>
      <rPr>
        <sz val="13"/>
        <color theme="1"/>
        <rFont val="Arial"/>
        <family val="2"/>
      </rPr>
      <t xml:space="preserve"> realizados en el periodo acumulado. Es importante precisar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  </t>
    </r>
  </si>
  <si>
    <t>La Dirección de Enfoque Diferencial, solicita realizar ajuste de 10 atenciones adicionales realizadas y reportadas en Enero (2 atenciones adicionales)  y Abril (8 atenciones adicionales), teniendo en cuenta que se cruza la información reportada con el SiMisional2.0. y confirman que se han realizado ajustes dentro de la información subida al sistema para estos meses, por lo que se ajusta resultado acumulado en Actividad3. META PDD. y PMR. Lo anterior, ya que una vez verificado con Sistema de Información Misional SiMisional2.0. el registro semestral, se realiza ajuste a las cifras de enero (dos atenciones adicionales) y abril (8 atenciones adicionales) que el sistema no había reflejado en los informes solicitados para el seguimiento de cada mes respectivamente.</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</si>
  <si>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 xml:space="preserve">178 atenciones, así: 10 atenciones en la unidad móvil </t>
    </r>
    <r>
      <rPr>
        <sz val="13"/>
        <color theme="1"/>
        <rFont val="Arial"/>
        <family val="2"/>
      </rPr>
      <t xml:space="preserve">de manera presencial. Se brindó atención en la unidad móvil en las localidades de Los Mártires, Barrios Unidos, Engativá y Tunjuelito, ofreciendo orientación y apoyo psicosocial a las mujeres que lo requerían. Adicionalmente se realizaron </t>
    </r>
    <r>
      <rPr>
        <b/>
        <sz val="13"/>
        <color theme="1"/>
        <rFont val="Arial"/>
        <family val="2"/>
      </rPr>
      <t>168 atenciones en la sede física</t>
    </r>
    <r>
      <rPr>
        <sz val="13"/>
        <color theme="1"/>
        <rFont val="Arial"/>
        <family val="2"/>
      </rPr>
      <t xml:space="preserve"> y de forma telefónica desagregadas así: 17 asesorías y 04 valoraciones iniciales, 124 seguimientos, y 23 cierres. El acompañamiento psicosocial ofreció herramientas para la promoción de espacios de reflexión sobre la salud mental. A través del proceso, las mujeres adquirieron estrategias para afrontar desafíos personales y sociales. Además, se llevó a cabo un taller virtual mensual, cuya temática en agosto estuvo centrada en la violencia sexual.</t>
    </r>
  </si>
  <si>
    <t>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el fin de identificar futuros cambios en la dinámica de la actividad sexual pagada, con la participación de 19 contratistas (ii) Cartografía social, espacio para la socialización de las dinámicas en territorio durante los recorridos con el fin de establecer planes de acción, con la participación de 20 contratistas. 
(2)	Se continuó con la articulación de espacios en Fontibón, Engativá y Tunjuelito, y subredes de salud en Kennedy y Usme para avanzar en la implementación de la unidad móvil de Casa de Todas. 
(3)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con y sin carpas, en articulación con articulo con Subredes de Salud, SD Salud, SD Desarrollo Económico, Centro Intégrate, Metro, IPS Colsibsidio, Fundación REDSOMOS, Universidad del Rosario y SDMujer.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t>
  </si>
  <si>
    <t>Con el fin de sistematizar los procesos de investigación y acción participativa para fortalecer el análisis situacional de las violaciones de derechos de las personas que realizan ASP, en el mes de agosto se avanzó en con la revisión de comentarios de la primera versión del documento de resultados de la investigación, realizados por la coordinadora d ela Estrategia Casa de Todas.</t>
  </si>
  <si>
    <t>En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t>
  </si>
  <si>
    <t>https://secretariadistritald-my.sharepoint.com/:f:/g/personal/kforero_sdmujer_gov_co/EqP_gIfLtGtLgd30-gNR9oIByDSOiJCiopgJpUkLIM4jHA?e=ibzXVl</t>
  </si>
  <si>
    <t>https://secretariadistritald-my.sharepoint.com/:f:/g/personal/kforero_sdmujer_gov_co/EokhyvZoHKBBo2x6ndkSHX8BQRzvfTEtkOeiVsauuOC4xA?e=5S7Cu5</t>
  </si>
  <si>
    <t>https://secretariadistritald-my.sharepoint.com/:f:/g/personal/kforero_sdmujer_gov_co/EuYbZyY5EI1AmA4CM1Woc60Bns-5LVjwdrmer3LPE4j7SA?e=Pr3BK0</t>
  </si>
  <si>
    <t>https://secretariadistritald-my.sharepoint.com/:f:/g/personal/kforero_sdmujer_gov_co/EijFVdgQhoZMt9t6dmIfjaIBuBgPYgDu5HZt7s2gfFEcxg?e=7hf51L</t>
  </si>
  <si>
    <t>https://secretariadistritald-my.sharepoint.com/:f:/g/personal/kforero_sdmujer_gov_co/ErIRsLgTbUJDh1Mo_IPnMDwB2QweQU0PwgfcAxPr_MtnwA?e=LlMVTY</t>
  </si>
  <si>
    <t>https://secretariadistritald-my.sharepoint.com/:f:/g/personal/kforero_sdmujer_gov_co/ErMAos_8G1xFm8FqQa9DHF0Bta5ZINmOZ9uNzfCIVvpfwg?e=ew5LgV</t>
  </si>
  <si>
    <t xml:space="preserve">En agosto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178 atenciones psicosociales discriminadas así:  10 atenciones en la unidad móvil de forma presencial en las localidades focalizadas y adicionalmente se realizaron 168 atenciones psicosociales en la sede física y de forma telefónica. 
2.	Con el objetivo de realizar las atenciones jurídicas (valoraciones iniciales, asesoría, seguimientos y cierres) a mujeres que realizan actividades sexuales pagadas, se realizan un total de 286 atenciones jurídicas discriminadas así:  En el área jurídica se realizan 22 atenciones en la Unidad Móvil de manera presencial en las diferentes localidades focalizadas y adicionalmente, se realizan 264  atenciones en la sede física y de forma telefónica.
3.	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368 atenciones, realizadas así: Se realizaron 24 atenciones en la unidad móvil de manera presencial en las localidades focalizadas y se realizaron 344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5.	Se realizaron 20 recorridos en dupla en las 19 localidades donde se han identificado que se realizan ASP.
6.	Se realizaron cuatro (4) ferias y jornadas de servicios interinstitucionales, en articulación con articulo con Subredes de Salud, SD Salud, SD Desarrollo Económico, Centro Intégrate, Metro, IPS Colsibsidio y SDMujer. Donde se logró realizar atención a 86 ciudadanas.
7.	Se realizaron 9 jornadas de atención itinerante en la localidad de Barrios Barrios Unidos, todos los lunes; en Engativá Casa Mujeres Respiro, los martes y en los Mártires, en el Castillo de las Artes, todos los miércoles.
9.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11.	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t>
  </si>
  <si>
    <t xml:space="preserve">En el mes de agosto con el objetivo de realizar las atenciones jurídicas (valoraciones iniciales, asesoría, seguimientos y cierres) a mujeres en ASP a través de las diferentes modalidades de atención de la Estrategia Casa de Todas: sede física, móvil y telefónica, se realizan un total de 286  atenciones jurídicas discriminadas así:  En el área jurídica se realizan 22 atenciones en la unidad móvil de manera presencial en las localidades de Los Mártires, Barrios Unidos, Engativá, Tunjuelito y La Candelaria, Adicionalmente, se realizan 264  atenciones en la sede física y de forma telefónica. </t>
  </si>
  <si>
    <t>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178 atenciones, discriminadas así: 10 atenciones en la unidad móvil de manera presencial. Adicionalmente se realizaron 168 atenciones en la sede física y de forma telefónica</t>
  </si>
  <si>
    <t>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368 atenciones, discriminadas así: 24 atenciones en la unidad móvil de manera presencial, adicionalmente, se realizaron 344  atenciones en la sede física y de forma telefónica.</t>
  </si>
  <si>
    <r>
      <t xml:space="preserve">En el periodo acumulado de enero a julio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1424</t>
    </r>
    <r>
      <rPr>
        <sz val="13"/>
        <color theme="1"/>
        <rFont val="Arial"/>
        <family val="2"/>
      </rPr>
      <t xml:space="preserve"> atenciones, así:  
80 atenciones en la unidad móvil de forma presencial en las diferentes localidades focalizadas. Adicionalmente se realizaron 1344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17 espacios de formación, cualificación y fortalecimiento de habilidades a las profesionales de casa de todas, en las que se registraron 276 participaciones del equipo de profesionales y técnicas de Casa de Todas. 
(2)	Se continuó con la articulación de espacios en Los Mártires, Barrios Unidos, Engativá, Tunjuelito y La Candelaria, para avanzar en la implementación de la unidad móvil de Casa de Todas.
(3)	Se realizaron 138 recorridos en dupla en las 18 localidades donde se han identificado que se realizan ASP. 
(4)	Se realizaron 19 ferias y jornadas de servicios interinstitucionales, en articulación con Subredes de Salud, SD Salud, SD Desarrollo Económico, Centro Intégrate, Metro, IPS Colsibsidio y SDMujer. Donde se logró realizar atención a 372 ciudadanas. 
(5) Se realizaron 54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Se realizaron (2) cine club, con 45 mujeres en ASP, (2) reuniones del consejo consultivo con 6 participantes, (2) grupos poblaciones en el marco de la conmemoración ASP con 36 participantes.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</si>
  <si>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 xml:space="preserve">En el periodo acumulado de enero a agosto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t>
    </r>
    <r>
      <rPr>
        <b/>
        <sz val="13"/>
        <color theme="1"/>
        <rFont val="Arial"/>
        <family val="2"/>
      </rPr>
      <t>1602</t>
    </r>
    <r>
      <rPr>
        <sz val="13"/>
        <color theme="1"/>
        <rFont val="Arial"/>
        <family val="2"/>
      </rPr>
      <t xml:space="preserve"> atenciones, así:  
90 atenciones en la unidad móvil de forma presencial en las diferentes localidades focalizadas. Adicionalmente se realizaron 1512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19 espacios de formación, cualificación y fortalecimiento de habilidades a las profesionales de casa de todas, en las que se registraron 315 participaciones del equipo de profesionales y técnicas de Casa de Todas. 
(2)	Se realizaron 158 recorridos en dupla en las 19 localidades donde se han identificado que se realizan ASP. 
(4)	Se realizaron 23 jornadas de servicios interinstitucionales, en articulación con Subredes de Salud, SD Salud, SD Desarrollo Económico, Centro Intégrate, Metro, IPS Colsibsidio y SDMujer. Donde se logró realizar atención a 458 ciudadanas. 
(5) Se realizaron 63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t>
    </r>
  </si>
  <si>
    <r>
      <t>En el periodo acumulado de enero a agosto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t>
    </r>
    <r>
      <rPr>
        <b/>
        <sz val="13"/>
        <color theme="1"/>
        <rFont val="Arial"/>
        <family val="2"/>
      </rPr>
      <t>otal de 2650  atenciones</t>
    </r>
    <r>
      <rPr>
        <sz val="13"/>
        <color theme="1"/>
        <rFont val="Arial"/>
        <family val="2"/>
      </rPr>
      <t xml:space="preserve"> desagregadas así:  En el área jurídica se realizan 142 atenciones en la Unidad Móvil de manera presencial en las diferentes localidades focalizadas. Adicionalmente, se realizan 2508 atenciones en la sede física y de forma telefónica. También con el fin de implementar el Plan de formación y cualificación de equipos técnicos que realizan atenciones a mujeres que realizan actividades sexuales pagadas, para el periodo acumulado se </t>
    </r>
    <r>
      <rPr>
        <b/>
        <sz val="13"/>
        <color theme="1"/>
        <rFont val="Arial"/>
        <family val="2"/>
      </rPr>
      <t>realizaron 24 espacios de cualificación y asistencia técnica para equipos técnicos y profesionales</t>
    </r>
    <r>
      <rPr>
        <sz val="13"/>
        <color theme="1"/>
        <rFont val="Arial"/>
        <family val="2"/>
      </rPr>
      <t xml:space="preserve">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</si>
  <si>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mes de agosto con el objetivo de realizar las atenciones jurídicas (valoraciones iniciales, asesoría, seguimientos y cierres) a mujeres que realizan actividades sexuales pagadas a través de las diferentes modali</t>
    </r>
    <r>
      <rPr>
        <b/>
        <sz val="13"/>
        <color theme="1"/>
        <rFont val="Arial"/>
        <family val="2"/>
      </rPr>
      <t>dades de atención de la Estrategia Casa de Todas: sede física, móvil y telefónica, se realizan un total de</t>
    </r>
    <r>
      <rPr>
        <sz val="13"/>
        <color theme="1"/>
        <rFont val="Arial"/>
        <family val="2"/>
      </rPr>
      <t xml:space="preserve"> </t>
    </r>
    <r>
      <rPr>
        <b/>
        <sz val="13"/>
        <color theme="1"/>
        <rFont val="Arial"/>
        <family val="2"/>
      </rPr>
      <t>286 atencione</t>
    </r>
    <r>
      <rPr>
        <sz val="13"/>
        <color theme="1"/>
        <rFont val="Arial"/>
        <family val="2"/>
      </rPr>
      <t xml:space="preserve">s así:  
En el área jurídica se realizan 22 atenciones en la unidad móvil de manera presencial en las localidades de Los Mártires, Barrios Unidos, Engativá, y Tunjuelito, desagregadas así: 13 asesorías, 05 valoraciones iniciales, 02 seguimientos y 02 cierre.
Adicionalmente, se realizan 264 atenciones en la sede física y de forma telefónica desagregadas así: 70 asesorías y 14 valoraciones iniciales, 143 seguimientos, y 37 cierres. Adicionalmente, se gestionaron las siguientes actuaciones:
- Impulso e incidente procesal: 2
- Derechos de petición: 15
- Tutela: 1
- Procesos vigentes en representación: 4   </t>
    </r>
  </si>
  <si>
    <r>
      <t xml:space="preserve">En el periodo acumulado de enero a agosto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3078 atenciones</t>
    </r>
    <r>
      <rPr>
        <sz val="13"/>
        <color theme="1"/>
        <rFont val="Arial"/>
        <family val="2"/>
      </rPr>
      <t xml:space="preserve"> de trabajo social realizadas así: 
•	Se realizaron 164 atenciones en la unidad móvil de manera presencial en las localidades focalizadas y se realizaron 2914 atenciones en la sede física y de forma telefónica. 
•	Con el fin de implementar el plan de ¨Fortalecimiento de Redes ¨ para mujeres que realizan ASP, se realizaron en el periodo acumulado siete actividades de fortalecimiento de redes, con la participación de 86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r>
  </si>
  <si>
    <t xml:space="preserve">En el mes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24 atenciones en la unidad móvil de manera presencial en las localidades de Los Mártires, Barrios Unidos, Engativá y Tunjuelito desagregadas así: 08 asesorías, 02 valoraciones iniciales, 08 seguimientos y 06 cierres.
•	se realizaron 344 atenciones en la sede física y de forma telefónica desagregadas así: 84 asesorías y 47 valoraciones iniciales, 177 seguimientos, y 36 cierres. Adicionalmente, a través de la atención se logra dar respuesta en las siguientes áreas:
* 2  Portabilidad.                                                                                       
* 3 Salud traslado municipio                                                                               
* 10 Solicitud de encuesta socioeconómica SISBEN
* 10 Afiliaciones al sistema de salud
*  8 Activación servicios de SDIS, proyecto enlace emergencia social, bono de adulto mayor y jardines
*4 Solicitud cupo Dirección Local de Educación.                                
*12 Proceso educación flexible.
* 13 Formación para el trabajo (Miquelina y Scalabrini).
* 17 Pruebas rápidas con secretaria de salud. 
* 6 Fondo Nacional del Ahorro. 
* 1 Empleabilidad.  * 1 Educación superior 
* 11 Anticoncepción  * 2 IVE 
* 1 Cedulación  * 4 movilidad salud                                                                                                                                                                                                                                                                                                                                            14 Otros como barreras de acceso a salud, certificado de discapacidad emprendimiento, albergue, citas médicas y especialidades.          </t>
  </si>
  <si>
    <t>https://secretariadistritald-my.sharepoint.com/:x:/g/personal/kforero_sdmujer_gov_co/EX6l4SJ3T4VNpaZLaLvmtnkBuhKAC8e9Wb0BKTqDLahv0A?e=lSv994</t>
  </si>
  <si>
    <t>Con el objetivo de Implementar el plan de  ¨Fortalecimiento de Redes ¨ para mujeres que realizan ASP  en agosto, la dupla de articulacióncon la  estrategia de cuidado menstrual, realizó las siguientes actividades con mujeres en ASP: (1) recorrido de cuidado menstrual en la localidad de Barrios Unidos, con 30 participantes donde se entregaron kits, (1) Socialización de tips de ciudado menstrual en Feria de Servicios Localidad de Barrios Unidos, donde participaron 14 mujeres</t>
  </si>
  <si>
    <t>https://secretariadistritald-my.sharepoint.com/:f:/g/personal/kforero_sdmujer_gov_co/EgK1jXmHRH1JqYMKIguL69IBieN8z1dIP0juLsgH0y46Ug?e=jFc8Jp</t>
  </si>
  <si>
    <r>
      <t xml:space="preserve">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así: </t>
    </r>
    <r>
      <rPr>
        <b/>
        <sz val="13"/>
        <color theme="1"/>
        <rFont val="Arial"/>
        <family val="2"/>
      </rPr>
      <t>17 atenciones en la unidad móvil</t>
    </r>
    <r>
      <rPr>
        <sz val="13"/>
        <color theme="1"/>
        <rFont val="Arial"/>
        <family val="2"/>
      </rPr>
      <t xml:space="preserve"> de manera presencial. Se brindó atención en la unidad móvil en las localidades de Los Mártires, Barrios Unidos, Patio Bonito, Puente Aranda, Engativá, y Usme ofreciendo orientación y apoyo psicosocial.
Adicionalmente se realizaron</t>
    </r>
    <r>
      <rPr>
        <b/>
        <sz val="13"/>
        <color theme="1"/>
        <rFont val="Arial"/>
        <family val="2"/>
      </rPr>
      <t xml:space="preserve"> 186 atenciones en la sede física y de forma telefónica</t>
    </r>
    <r>
      <rPr>
        <sz val="13"/>
        <color theme="1"/>
        <rFont val="Arial"/>
        <family val="2"/>
      </rPr>
      <t xml:space="preserve"> desagregadas así: 23 asesorías y 05 valoraciones iniciales, 105 seguimientos, y 53 cierres. El acompañamiento permitió generar herramientas de bienestar emocional, autocuidado, salud mental, el reconocimiento como sujetas de derechos y el fortalecimiento de la autonomía. Además, se llevaron a cabo dos talleres virtuales, cuya temática estuvo centrada en mitos y realidades del amor romántico y sensibilizarlas sobre los derechos priorizados en la Política Pública Mujer y Equidad de Género (PPMyEG).</t>
    </r>
  </si>
  <si>
    <t xml:space="preserve">En el mes de septiembre se trabajo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</si>
  <si>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psicosociales, así:  17atenciones en la unidad móvil de forma presencial, adicionalmente se realizaron 186  atenciones en la sede física y de forma telefónica. 
Adicionalmente, 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(i)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Un recorrido de cuidado menstrual en la localidad de Santa Fe, con 36 participantes donde se entregaron kits, (8) Espacio de autocuidado y cuidado menstrual en Casa de Todas con 31 mujeres participantes (9) Dos actividades de Amor y Amistad 'Juntas Somos Red Tejiendo lazos de sororidad' con 38 y 30 participantes cada uno.  (10) Por otro lado se ajustó documento Guía operativa para la implementación de la unidad móvil de la estrategia Casa de Todas.
Por último y con el fin de sistematizar los procesos de investigación y acción participativa para fortalecer el análisis situacional de las violaciones de derechos de las personas que realizan ASP, en el mes de septiembre se avanzó con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t>
  </si>
  <si>
    <t>En el periodo acumulado de ENERO A SEPTIEMBRE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1805 atenciones, así:  
107 atenciones en la unidad móvil de forma presencial en las diferentes localidades focalizadas. Adicionalmente se realizaron 1698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20 espacios de formación, cualificación y fortalecimiento de habilidades a las profesionales de casa de todas, en las que se registraron 335 participaciones del equipo de profesionales y técnicas de Casa de Todas. 
(2)	Se realizaron 180 recorridos en dupla en las 18 localidades donde se han identificado que se realizan ASP. 
(4)	Se realizaron 29 jornadas de servicios interinstitucionales, en articulación con Subredes de Salud, SD Salud, SD Desarrollo Económico, Centro Intégrate, Metro, IPS Colsibsidio y SDMujer. Donde se logró realizar atención a 656 ciudadanas. 
(5) Se realizaron 71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de septiembre se entregó la versión final del documento de resultados de la investigación "Análisis situacional de las violencias basadas en género en mujeres que realizan actividades sexuales pagadas, según su nacionalidad", para revisión de la Dirección de Enfoque Diferencial.</t>
  </si>
  <si>
    <r>
      <t xml:space="preserve">En el mes de Agosto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178 atenciones psicosociales</t>
    </r>
    <r>
      <rPr>
        <sz val="13"/>
        <color theme="1"/>
        <rFont val="Arial"/>
        <family val="2"/>
      </rPr>
      <t>, así:  10 atenciones en la unidad móvil de forma presencial, adicionalmente se realizaron 168  atenciones en la sede física y de forma telefónica. 
Adicionalmente, en el mes de agosto,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Conversatorio POT y ASP, en donde se conoció el plan de ordenamiento territorial del Distrito y sus ajustes y modificación con 19 contratistas (ii) Cartografía social, espacio para la socialización de las dinámicas en territorio durante los recorridos con el fin de establecer planes de acción con 20 contratistas. 
(2)	Se realizaron 20 recorridos en dupla en las 19 localidades donde se han identificado que se realizan ASP: Barrios Unidos, Kennedy, Chapinero, Usaquén, Los Mártires, Suba, Antonio Nariño, Rafael Uribe Uribe, Ciudad Bolívar, Engativá, Bosa, La Candelaria, Santa Fe, Tunjuelito, Usme, Fontibón, Puente Aranda y Teusaquillo.
(3)	Se realizaron cuatro (4) ferias de servicios interinstitucionales, en donde se logró realizar atención a 86 ciudadanas en las siguiente localidades: 13.08.25 en Tunjuelito (Carpas - 21); 14.08.25 Teusaquillo-Casa de Todas (25); 19.08.25 Los Mártires Procrear (20) y 20.08.25 Los Mártires El Castillo (20)
(5) Se realizaron 09 jornadas de atención itinerante en la localidad de Barrios Unidos, todos los lunes; en Engativá Casa Mujeres Respiro, los martes y en los Mártires, en el Castillo de las Artes, todos los miércoles.
Por último y con el fin de sistematizar los procesos de investigación y acción participativa para fortalecer el análisis situacional de las violaciones de derechos de las personas que realizan ASP, en el mes de agosto se avanzó con la revisión de comentarios de la primera versión del documento de resultados de la investigación, realizados por la coordinadora de la Estrategia Casa de Todas.</t>
    </r>
  </si>
  <si>
    <t>https://secretariadistritald-my.sharepoint.com/:f:/g/personal/kforero_sdmujer_gov_co/EsLf67R7otVAnpL833rtEjABKt1wpc34EpRXh33kWkVWLg?e=oxV4lv</t>
  </si>
  <si>
    <t>https://secretariadistritald-my.sharepoint.com/:f:/g/personal/kforero_sdmujer_gov_co/ErMAos_8G1xFm8FqQa9DHF0Bta5ZINmOZ9uNzfCIVvpfwg?e=V6OaK5</t>
  </si>
  <si>
    <t>https://secretariadistritald-my.sharepoint.com/:f:/g/personal/kforero_sdmujer_gov_co/Etl9RRlPLQBBuZySMUU5mwwBAJPhv-7pKobrk7rLr32TyQ?e=18id4Y</t>
  </si>
  <si>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Patio Bonito, Puente Aranda, Engativá, y Usme , desagregadas así: 14 asesorías, 03 valoraciones iniciales, 05 seguimientos y 06 cierre.
Adicionalmente, se realizan  294 atenciones en la sede física y de forma telefónica desagregadas así: 56 asesorías y 11 valoraciones iniciales, 166 seguimientos, y 61 cierres. Adicionalmente, se gestionaron las siguientes actuaciones:
- Impulso e incidente procesal: 9
- Derechos de petición: 18
- Tutela: 2
- Procesos vigentes en representación: 3    </t>
  </si>
  <si>
    <t xml:space="preserve">En el mes de septiembre se realizaron seis actividades de formación a 187 funcionarios para atención a mujeres en ASP: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</si>
  <si>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r>
      <t xml:space="preserve">En el mes de agosto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286 atenciones</t>
    </r>
    <r>
      <rPr>
        <sz val="13"/>
        <color theme="1"/>
        <rFont val="Arial"/>
        <family val="2"/>
      </rPr>
      <t xml:space="preserve"> así:  
En el área jurídica se realizan 22 atenciones en la unidad móvil de manera presencial en las localidades de Los Mártires, Barrios Unidos, Engativá, y Tunjuelito,adicionalmente, se realizan 264 atenciones en la sede física y de forma telefónica y en agosto se realizaron cinco actividades de formación a funcionarios para atención a mujeres en ASP: 1-2) Capacitación MeBog - El área jurídica apoyó en la realización de dos jornadas de capacitación y sensibilización a miembros de la Policía Metropolitana de Bogotá,  de la estación de Barrios Unidos,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(i) 19 agentes de policía (ii) 09 agentes de policía 3). Transversalización Profesionales enlace SOFIA, sobre el enfoque diferencial y la estrategia Casa de Todas de las SDMujer. 18 participantes 4) Transversalización Alcaldías Locales de Bogotá, para brindar fortalecimiento respecto a las jornadas de Derechos Humanos , Salud y Desarrollo Personal , en favor de las personas que realizan actividades sexuales pagadas en Bogotá. 141 participantes.  5) Trasnversalización Trans Space Foundation de Suba, sobre el enfoque diferencial y la estrategia Casa de Todas de las SDMujer. 03 participantes. </t>
    </r>
  </si>
  <si>
    <t xml:space="preserve">En el mes de septiembre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322 atenciones así:  
En el área jurídica se realizan 28 atenciones en la unidad móvil de manera presencial en las localidades de Los Mártires, Barrios Unidos, Engativá, y Tunjuelito, adicionalmente, se realizan 294 atenciones en la sede física y de forma telefónica y en septiembre se realizaron seis actividades de formación a 187 funcionarios para atención a mujeres en ASP. Así: 1) Transversalización Casa LGBTI Trans Space, con tres 3 participantes. 2-6)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t>
  </si>
  <si>
    <t>https://secretariadistritald-my.sharepoint.com/:f:/g/personal/kforero_sdmujer_gov_co/EjtzVDh9i49Nh94eUtPkHmsBsmV4S2ou0jtcpncDXj-BHQ?e=D7LWRe</t>
  </si>
  <si>
    <t>https://secretariadistritald-my.sharepoint.com/:f:/g/personal/kforero_sdmujer_gov_co/ErlcGQy8I5hLmxUM1WKQTE8BLhDXbQn8qn8xMdQxhwmBbA?e=IHObec</t>
  </si>
  <si>
    <t>En el mes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de  Los Mártires, Barrios Unidos, Patio Bonito, Puente Aranda, Engativá, y Usme desagregadas así: 18 asesorías, 08 valoraciones iniciales, 07 seguimientos y 04 cierres.
•	se realizaron 329 atenciones en la sede física y de forma telefónica desagregadas así: 113 asesorías y 51 valoraciones iniciales, 116 seguimientos, y 86 cierres. Adicionalmente, a través de la atención se logra dar respuesta en las siguientes áreas:
*3 Portabilidad.                                                                                       
 *1 Salud traslado municipio                                                                               
* 20 Solicitud de encuesta socioeconómica SISBEN
*  8 Afiliaciones al sistema de salud
*  10 Activación servicios de SDIS, proyecto enlace emergencia social, bono de adulto mayor y jardines
* 7 Solicitud cupo Dirección Local de Educación.
*9 Proceso educación flexible.
* 8 Formación para el trabajo (Miquelina y Scalabrini).
* 45 Salud sexual y reproductiva 
* 16  Fondo Nacional del Ahorro. 
* 7 Empleabilidad. 
*  Educación superior 
* 6 Anticoncepción 
* 2 IVE 
*1Cedulación    y   23 Otros como barreras de acceso a salud, certificado de discapacidad emprendimiento, albergue, citas médicas y especialidades.</t>
  </si>
  <si>
    <t>En el mes de SEPTIEMBRE,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1)  Cartografía social y evaluación móvil-linea jornadas, espacio para la socialización de las dinámicas en territorio durante los recorridos y jornadas de atención con el fin de establecer planes de acción, con la participación de 20 contratistas 
(2)	Se continuó con la articulación de espacios con Fundación Capital, Subred Sur-occidente, Centro Oriente y Norte de Salud, y Casa de la Juventud Ciudad Bolívar para avanzar en la implementación de la unidad móvil de Casa de Todas en Los Mártires, Patio Bonito, Puente Aranda, Engativá, Barrios Unidos y Usme.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10.09.25 en Engativá (35); 11.09.25 Usme (22); 12.09.25 Kennedy (39); 17.09.25 Los Mártires (34); 18.09.25 Teusaquillo-Casa de Todas (36) y 19.09.25 Puente Aranda (32)
(5) Se realizaron ocho 8 jornadas de atención itinerante en la localidad de Barrios Unidos, todos los lunes; en Engativá Casa Mujeres Respiro, los martes y en los Mártires, en el Castillo de las Artes, todos los miércoles.
En el mes de septiembre, se supera el avance de la meta, teniendo en cuenta que de forma adicional a lo programado se realiza: 
(6) Se realizó un cine club en Casa de Todas con la participación de 30 mujeres
(7) Por otro lado se ajustó documento Guía operativa para la implementación de la unidad móvil de la estrategia Casa de Todas.</t>
  </si>
  <si>
    <t>Con el objetivo de Implementar el plan de  ¨Fortalecimiento de Redes ¨ para mujeres que realizan ASP  en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t>
  </si>
  <si>
    <t>En el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agosto en las 18 localidades donde se han identificado que se realizan ASP</t>
  </si>
  <si>
    <t>https://secretariadistritald-my.sharepoint.com/:f:/g/personal/kforero_sdmujer_gov_co/Eqp_Tjk5UFRMiY7I6sYk00IBGrCN3X1yvAmemW8610OqPQ?e=Gqnvm7</t>
  </si>
  <si>
    <t>https://secretariadistritald-my.sharepoint.com/:f:/g/personal/kforero_sdmujer_gov_co/Eq7Tw3E6ALtPnci2EXqQSeUBdQ-ZsimLjdVGavwNm_dCjg?e=1I4Vwd</t>
  </si>
  <si>
    <t>https://secretariadistritald-my.sharepoint.com/:f:/g/personal/kforero_sdmujer_gov_co/EiFORTjVUP5CoYwCuKs07jkBSNMBu_c2Xrku5g8BJhV6qA?e=2Qoqak</t>
  </si>
  <si>
    <t xml:space="preserve">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 </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</si>
  <si>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	Se realizaron 37 atenciones en la unidad móvil de manera presencial en las localidades focalizadas y se realizaron 329 atenciones en la sede física y de forma telefónica. 
Con el fin de implementar el plan de ¨Fortalecimiento de Redes ¨ para mujeres que realizan ASP, en el mes de septiembre la dupla de articulación con la  estrategia de cuidado menstrual, realizó las siguientes actividades con mujeres en ASP: (i) Un recorrido de cuidado menstrual en la localidad de Santa Fecon 36 participantes donde se entregaron kits. (ii)  Espacio de autocuidado y cuidado menstrual en Casa de Todas con 31 mujeres participantes (iii) Dos actividades de Amor y Amistad 'Juntas Somos Red Tejiendo lazos de sororidad' con 38 y 30 participantes cada uno.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</si>
  <si>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r>
      <t xml:space="preserve">En agosto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368 atenciones,</t>
    </r>
    <r>
      <rPr>
        <sz val="13"/>
        <color theme="1"/>
        <rFont val="Arial"/>
        <family val="2"/>
      </rPr>
      <t xml:space="preserve"> realizadas así: 
•	Se realizaron 24 atenciones en la unidad móvil de manera presencial en las localidades focalizadas y se realizaron 344 atenciones en la sede física y de forma telefónica. 
Con el fin de implementar el plan de ¨Fortalecimiento de Redes ¨ para mujeres que realizan ASP, en el mes de agosto Se realizaron dos actividad de fortalecimiento de redes, con la participación de 44 mujeres y en el mismo mes de agosto,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t>
    </r>
  </si>
  <si>
    <t xml:space="preserve">PAOLA ROJAS MAYORGA </t>
  </si>
  <si>
    <t>En el periodo acumulado de enero a agosto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1602 atenciones, discriminadas así:  90 atenciones en la unidad móvil de forma presencial en las diferentes localidades focalizadas. Adicionalmente se realizaron 1512 atenciones en la sede física y de forma telefónica. 
2.	Con el objetivo de realizar las atenciones jurídicas (valoraciones iniciales, asesoría, seguimientos y cierres) a mujeres que realizan actividades sexuales pagadas, se realizan un total de 2650  atenciones discriminadas así:  En el área jurídica se realizan 142 atenciones en la Unidad Móvil de manera presencial en las diferentes localidades focalizadas. Adicionalmente, se realizan 2508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3078 atenciones de trabajo social realizadas así: Se realizaron 164 atenciones en la unidad móvil de manera presencial en las localidades focalizadas y se realizaron 2914 atenciones en la sede física y de forma telefónica. 
4.	19 espacios de formación, cualificación y fortalecimiento de habilidades en las que se registraron 315 participaciones del equipo de profesionales y técnicas de Casa de Todas. 
5.	Se realizaron 158 recorridos en dupla en las 18 localidades donde se han identificado que se realizan ASP.
6.	Se realizaron 23 ferias y jornadas de servicios interinstitucionales, en articulación con articulo con Subredes de Salud, SD Salud, SD Desarrollo Económico, Centro Intégrate, Metro, IPS Colsibsidio y SDMujer. Donde se logró realizar atención a 458 ciudadanas
7.	Se realizaron 63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11.	con el fin de implementar el Plan de formación y cualificación de equipos técnicos que realizan atenciones a mujeres que realizan actividades sexuales pagadas, para el periodo acumulado se realizaron 24 espacios de cualificación y asistencia técnica para equipos técnicos, con la participación de 585 profesionales de los diferentes sectores y entidades del distrito. 
12.	Con el fin de implementar el plan de ¨Fortalecimiento de Redes ¨ para mujeres que realizan ASP, se realizaron en el periodo acumulado seis actividades de fortalecimiento de redes, con la participación de 86 mujeres
13.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158 recorridos territoriales realizados en el periodo acumulado "</t>
  </si>
  <si>
    <t>En SEPTIEMBRE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17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322 atenciones jurídicas discriminadas así:  En el área jurídica se realizan 28 atenciones en la Unidad Móvil de manera presencial en las diferentes localidades focalizadas y adicionalmente, se realizan 294 atenciones en la sede física y de forma telefónica.
3.	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366 atenciones, realizadas así: Se realizaron 37 atenciones en la unidad móvil de manera presencial en las localidades focalizadas y se realizaron 329 atenciones en la sede física y de forma telefónica.
4.	Se realizó un espacio de cualificación y fortalecimiento de habilidades del Equipo de profesionales de la Casa de Todas, con el fin de cualificar las atenciones y actividades en el marco de las líneas de acción de la unidad móvil: (i) Cartografía social y evaluación móvil-linea jornadas, espacio para la socialización de las dinámicas en territorio durante los recorridos y jornadas de atención con el fin de establecer planes de acción, con la participación de 20 contratistas 
5.	Se realizaron 22 recorridos en dupla en las 18 localidades donde se han identificado que se realizan ASP. 
6.	Se realizaron seis (6) ferias y jornadas de servicios interinstitucionales con y sin carpas, en articulación con articulo con Subredes de Salud, SD Salud, SD Desarrollo Económico, Centro Intégrate, Metro, IPS Colsibsidio y SDMujer. Donde se logró realizar atención a 198 ciudadanas en las siguiente localidades, donde se atendieron 198 ciudadanas 
7.	Se realizaron ocho 8 jornadas de atención itinerante en la localidad de Barrios Unidos, todos los lunes; en Engativá Casa Mujeres Respiro, los martes y en los Mártires, en el Castillo de las Artes, todos los miércoles.
8.	Con el fin de sistematizar los procesos de investigación y acción participativa para fortalecer el análisis situacional de las violaciones de derechos de las personas que realizan ASP,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Por otro lado se ajustó documento Guía operativa para la implementación de la unidad móvil de la estrategia Casa de Todas.
10.	Con el fin de implementar el Plan de formación y cualificación de equipos técnicos de los sectores y entidades del distrito que realizan atenciones a mujeres que realizan actividades sexuales pagadas a través de las diferentes modalidades de atención de la Estrategia Casa de Todas: sede física, móvil y telefónica, para el mes de septiembre se realizaron seis actividades de formación a 187 funcionarios para atención a mujeres en ASP: (i) Transversalización Casa LGBTI Trans Space, con tres 3 participantes. (ii – iv)  Capacitación policía Metropolitana de Bogotá - El área jurídica apoyó en la realización de jornadas de capacitación y sensibilización a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Estas capacitaciones contaron con la participación de 184 agentes de policía. 
11.	En el mes de septiembre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t>
  </si>
  <si>
    <t>https://secretariadistritald-my.sharepoint.com/:f:/g/personal/kforero_sdmujer_gov_co/ErMAos_8G1xFm8FqQa9DHF0Bta5ZINmOZ9uNzfCIVvpfwg?e=frWASP</t>
  </si>
  <si>
    <t>En el mes de septiembre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 discriminadas así: 17 atenciones en la unidad móvil de manera presencial. Adicionalmente se realizaron 186 atenciones en la sede física y de forma telefónica</t>
  </si>
  <si>
    <t>En septiembre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366 atenciones, discriminadas así: 37 atenciones en la unidad móvil de manera presencial, adicionalmente, se realizaron 329  atenciones en la sede física y de forma telefónica.</t>
  </si>
  <si>
    <t>Aumentar a 2 unidades de operación la estrategia Casa de Todas, una sede física y una móvil.</t>
  </si>
  <si>
    <t>Ajuste código Meta PDD</t>
  </si>
  <si>
    <t>La Oficina Asesora de Planeación retiró el código de la Meta PDD que estaba en cada una de las hojas de las actividades y en la hoja Meta PDD</t>
  </si>
  <si>
    <r>
      <t xml:space="preserve">En el periodo acumulado de enero a septiembre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2972</t>
    </r>
    <r>
      <rPr>
        <sz val="13"/>
        <color theme="1"/>
        <rFont val="Arial"/>
        <family val="2"/>
      </rPr>
      <t xml:space="preserve">  atenciones desagregadas así:  En el área jurídica se realizan </t>
    </r>
    <r>
      <rPr>
        <b/>
        <sz val="13"/>
        <color theme="1"/>
        <rFont val="Arial"/>
        <family val="2"/>
      </rPr>
      <t>170</t>
    </r>
    <r>
      <rPr>
        <sz val="13"/>
        <color theme="1"/>
        <rFont val="Arial"/>
        <family val="2"/>
      </rPr>
      <t xml:space="preserve"> atenciones en la Unidad Móvil de manera presencial en las diferentes localidades focalizadas. Adicionalmente, se realizan </t>
    </r>
    <r>
      <rPr>
        <b/>
        <sz val="13"/>
        <color theme="1"/>
        <rFont val="Arial"/>
        <family val="2"/>
      </rPr>
      <t>2802</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30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t>
    </r>
  </si>
  <si>
    <r>
      <t xml:space="preserve">En el periodo acumulado de enero a septiembre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3444</t>
    </r>
    <r>
      <rPr>
        <sz val="13"/>
        <color theme="1"/>
        <rFont val="Arial"/>
        <family val="2"/>
      </rPr>
      <t xml:space="preserve"> atenciones de trabajo social realizadas así: 
•	Se realizaron 201 atenciones en la unidad móvil de manera presencial en las localidades focalizadas y se realizaron 3243 atenciones en la sede física y de forma telefónica. 
•	Con el fin de implementar el plan de ¨Fortalecimiento de Redes ¨ para mujeres que realizan ASP, se realizaron en el periodo acumulado nueve actividades de fortalecimiento de redes, con la participación de 221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territoriales realizados en el periodo acumulado.</t>
    </r>
  </si>
  <si>
    <t>https://secretariadistritald-my.sharepoint.com/:f:/g/personal/kforero_sdmujer_gov_co/EoEPl-3hvuBEm3-ToS7vAl0BzZHYfouE7MnK0OkayvwK6g?e=qLI36K</t>
  </si>
  <si>
    <r>
      <t xml:space="preserve">En el periodo acumulado de enero a septiembre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t>
    </r>
    <r>
      <rPr>
        <i/>
        <sz val="11"/>
        <color theme="1"/>
        <rFont val="Arial"/>
        <family val="2"/>
      </rPr>
      <t xml:space="preserve">Guía Operativa para la Implementación de la Unidad Móvil de la estrategia Casa de Todas, </t>
    </r>
    <r>
      <rPr>
        <sz val="11"/>
        <color theme="1"/>
        <rFont val="Arial"/>
        <family val="2"/>
      </rPr>
      <t xml:space="preserve">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180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1805 atenciones, discriminadas así:  107 atenciones en la unidad móvil de forma presencial en las diferentes localidades focalizadas. Adicionalmente se realizaron 1698 atenciones en la sede física y de forma telefónica. 
2.	Con el objetivo de realizar las atenciones jurídicas (valoraciones iniciales, asesoría, seguimientos y cierres) a mujeres que realizan actividades sexuales pagadas, se realizan un total de 2972  atenciones discriminadas así:  En el área jurídica se realizan 170 atenciones en la Unidad Móvil de manera presencial en las diferentes localidades focalizadas. Adicionalmente, se realizan 2802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3444 atenciones de trabajo social realizadas así: Se realizaron 201 atenciones en la unidad móvil de manera presencial en las localidades focalizadas y se realizaron 3243 atenciones en la sede física y de forma telefónica. 
4.	20 espacios de formación, cualificación y fortalecimiento de habilidades para el equipo de profesionales de casa de todas en las que se registraron 335 participaciones del equipo de profesionales y técnicas de Casa de Todas. 
5.	Se realizaron 180 recorridos en dupla en las 18 localidades donde se han identificado que se realizan ASP.
6.	Se realizaron 29 ferias y jornadas de servicios interinstitucionales, en articulación con articulo con Subredes de Salud, SD Salud, SD Desarrollo Económico, Centro Intégrate, Metro, IPS Colsibsidio y SDMujer. Donde se logró realizar atención a 616 ciudadanas
7.	Se realizaron 71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30 espacios de cualificación y asistencia técnica para equipos técnicos, con la participación de 772 profesionales de los diferentes sectores y entidades del distrito. 
10.	Con el fin de implementar el plan de ¨Fortalecimiento de Redes ¨ para mujeres que realizan ASP, se realizaron en el periodo acumulado ocho actividades de fortalecimiento de redes, con la participación de 292 mujeres.
</t>
    </r>
  </si>
  <si>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así: 20 atenciones en la unidad móvil de manera presencial. Se brindó atención en la unidad móvil en las localidades de Los Mártires, Barrios Unidos, Santa Fe, Ciudad Bolívar, Tunjuelito y Chapinero ofreciendo orientación y apoyo psicosocial. 
Adicionalmente se realizaron 186 atenciones en la sede física y de forma telefónica desagregadas así: 26 asesorías y 06 valoraciones iniciales, 109 seguimientos, y 45 cierres. el acompañamiento promovió una atención integral donde las participantes adquirieron estrategias para afrontar desafíos personales y sociales. Además, se llevó a cabo un taller virtual, cuya temática estuvo centrada cuidado de la salud mental.</t>
  </si>
  <si>
    <t>En el mes de OCTUBRE,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profesionales de la Casa de Todas, con el fin de cualificar las atenciones y actividades en el marco de las líneas de acción de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accióny cualificación tipo de Drogas y reducción de riesgos y daños por parte de la organización ELEMENTA. 19 contratistas participantes.
(2)	En octubre se continuó con la articulación de espacios con Alcaldía Local de Santa Fe y sectores de Salud, Integración Social, Desarrollo Económico, Seguridad Convivencia y Justicia, Centro Intégrate, IPS Colsubsidio para avanzar en la implementación de la unidad móvil de Casa de Todas en Santa Fe y Teusaquillo.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(3) ferias y jornadas de servicios interinstitucionales con y sin carpas, en articulación con articulo con Subredes de Salud, SD Salud, SD Desarrollo Económico, Centro Intégrate, Metro, IPS Colsibsidio y SDMujer. Donde se logró realizar atención a 75 ciudadanas en las siguiente localidades: 09.10.25 en Ciudad Bolívar (20); 15.10.25 Lo Mártires (25); 16.10.25 Teusaquillo-Casa de Todas (30).
(5) Se realizaron ocho 8 jornadas de atención itinerante en la localidad de Barrios Unidos, todos los lunes; en Engativá Casa Mujeres Respiro, los martes y en los Mártires, en el Castillo de las Artes, todos los miércoles.
En el mes de Octubre, se supera el avance de la meta, teniendo en cuenta que de forma adicional a lo programado se han realizado las siguientes actividades con mujeres en ASP: 
(6) cine club en Casa de Todas con 30 mujeres, 
(7) Taller de inteligencia financiera con 10 mujeres.</t>
  </si>
  <si>
    <t xml:space="preserve">En el mes de Octubre se trabajó en la versión final del documento remitido a la Dirección de Enfoque Diferencial con los resultados de la investigación "Análisis situacional de las violencias basadas en género en mujeres que realizan actividades sexuales pagadas, según su nacionalidad". </t>
  </si>
  <si>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psicosociales, así:  20 atenciones en la unidad móvil de forma presencial, adicionalmente se realizaron 186  atenciones en la sede física y de forma telefónica. 
Adicionalmente, en el mes de OCTUBRE, en desarrollo del plan de acción para el pilotaje de atenciones con la Unidad Móvil ¨Casa de Todas¨ en el área jurídica, psicosocial y de intervenciones en trabajo social para mujeres que realizan actividades sexuales pagadas, se realizaron las siguientes acciones: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accióny cualificación tipo de Drogas y reducción de riesgos y daños por parte de la organización ELEMENTA. 19 contratistas participantes.
(2)	En octubre se continuó con la articulación de espacios con Alcaldía Local de Santa Fe y sectores de Salud, Integración Social, Desarrollo Económico, Seguridad Convivencia y Justicia, Centro Intégrate, IPS Colsubsidio para avanzar en la implementación de la unidad móvil de Casa de Todas en Santa Fe y Teusaquillo. 
(3)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(3) ferias y jornadas de servicios interinstitucionales con y sin carpas, en articulación con articulo con Subredes de Salud, SD Salud, SD Desarrollo Económico, Centro Intégrate, Metro, IPS Colsibsidio y SDMujer. Donde se logró realizar atención a 75 ciudadanas en las siguiente localidades: 09.10.25 en Ciudad Bolívar (20); 15.10.25 Lo Mártires (25); 16.10.25 Teusaquillo-Casa de Todas (30).
(5) Se realizaron ocho 8 jornadas de atención itinerante en la localidad de Barrios Unidos, todos los lunes; en Engativá Casa Mujeres Respiro, los martes y en los Mártires, en el Castillo de las Artes, todos los miércoles.
En el mes de Octubre, se supera el avance de la meta, teniendo en cuenta que de forma adicional a lo programado se han realizado las siguientes actividades con mujeres en ASP: (6) cine club en Casa de Todas con 30 mujeres, (7) Taller de inteligencia financiera con 10 mujeres.
Por último y con el fin de sistematizar los procesos de investigación y acción participativa para fortalecer el análisis situacional de las violaciones de derechos de las personas que realizan ASP, en el mes de Octubre  se trabajó en la revisión de la versión final del documento remitido a la Dirección de Enfoque Diferencial con los resultados de la investigación "Análisis situacional de las violencias basadas en género en mujeres que realizan actividades sexuales pagadas, según su nacionalidad".</t>
  </si>
  <si>
    <t>https://secretariadistritald-my.sharepoint.com/:f:/g/personal/kforero_sdmujer_gov_co/EjESVg3wl7dCvuxBMdRrRsQBruP1rUpeDJic_7kZwksGvg?e=IDDeba</t>
  </si>
  <si>
    <t>https://secretariadistritald-my.sharepoint.com/:f:/g/personal/kforero_sdmujer_gov_co/EvqP1cmA6ORBkrElmLsKSOAB9PoIEzog9jrFfWmFgRBMYg?e=fzBkeK</t>
  </si>
  <si>
    <t>https://secretariadistritald-my.sharepoint.com/:b:/g/personal/kforero_sdmujer_gov_co/Ec8_0WzDvp5DjLCYii0-qf4BKvagERWZm8aWi8EEBDaRsQ?e=Djraom</t>
  </si>
  <si>
    <t xml:space="preserve">En el mes de Octubre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312 atenciones así:  
En el área jurídica se realizan 17 atenciones en la unidad móvil de manera presencial en las localidades de Los Mártires, Barrios Unidos, Santa Fe, Ciudad Bolívar, Tunjuelito y Chapinero, desagregadas así: 07 asesorías, 03 seguimientos y 07 cierre.
Adicionalmente, se realizan  295 atenciones en la sede física y de forma telefónica desagregadas así: 73 asesorías y 11 valoraciones iniciales, 154 seguimientos, y 57 cierres. Adicionalmente, se gestionaron las siguientes actuaciones:
- Impulso e incidente procesal: 10
- Derechos de petición: 10
- Tutela: 1
- Procesos vigentes en representación: 3     </t>
  </si>
  <si>
    <t xml:space="preserve">En el mes de Octubre se realizaron dos actividades de formación a 52  funcionarios para atención a mujeres en ASP: 
1) Transversalización Alcaldia Rafael Uribe y Tunjuelito: En el espacio con 18 gestoras(es) sociales se abordaron los temas del enfoque diferencial para la atención a mujeres en ASP, la Política Pública de Actividades Sexuales Pagadas (PPASP), Acuerdo 079 de 2003  y la Estrategia Casa de Todas, con el fin de brindar herramientas para el trabajo con mujeres que realizan ASP, comprendiendo sus dinámicas y ofreciendo lineamientos para su atención. 
2) Capacitación policía Metropolitana de Bogotá - El área jurídica apoyó en la realización de jornadas de capacitación y sensibilización a 34 miembros de la PMegBog.  de la estación de Chapinero y Fontibón,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</si>
  <si>
    <t xml:space="preserve">En el mes de Octubre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312 atenciones así:  
En el área jurídica se realizan 17 atenciones en la unidad móvil de manera presencial en las localidades de Los Mártires, Barrios Unidos, Engativá, y Tunjuelito, adicionalmente, se realizan 295 atenciones en la sede física y de forma telefónica. 
En el mes de Octubre se realizaron dos actividades de formación a 52  funcionarios para atención a mujeres en ASP: 
1) Transversalización Alcaldia Rafael Uribe y Tunjuelito: En el espacio con 18 gestoras(es) sociales se abordaron los temas del enfoque diferencial para la atención a mujeres en ASP. 2) Capacitación policía Metropolitana de Bogotá - El área jurídica apoyó en la realización de jornadas de capacitación y sensibilización a 34 miembros de la PMegBog. </t>
  </si>
  <si>
    <t>https://secretariadistritald-my.sharepoint.com/:f:/g/personal/kforero_sdmujer_gov_co/Eu21GqidJ4hKvkw7toLnkXABDHsVQKpSZ6_13A0lO0p9_g?e=Pb6PCh</t>
  </si>
  <si>
    <t>https://secretariadistritald-my.sharepoint.com/:f:/g/personal/kforero_sdmujer_gov_co/EhP1sOLvkChJikuy4-a6ZAEB4rqjLNEkaCbg8T4lObKvVA?e=GSji6S</t>
  </si>
  <si>
    <t>En el mes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	Se realizaron 29 atenciones en la unidad móvil de manera presencial en las localidades de Los Mártires, Barrios Unidos, Santa Fe, Ciudad Bolívar, Tunjuelito y Chapinero desagregadas así: 21 asesorías, 04 valoraciones iniciales, 02 seguimientos y 02 cierres.
•	se realizaron 276 atenciones en la sede física y de forma telefónica desagregadas así: 77 asesorías y 42 valoraciones iniciales, 110 seguimientos, y 47 cierres. Adicionalmente, a través de la atención se logra dar respuesta en las siguientes áreas:
* 2 Portabilidad.                                                                                       
* 2 Salud traslado municipio                                                                               
* 12 Solicitud de encuesta socioeconómica SISBEN
* 10 Afiliaciones al sistema de salud
* 5 Activación servicios de SDIS, proyecto enlace emergencia social, bono de adulto mayor y jardines
* 1 Solicitud cupo Dirección Local de Educación.                                
* 7 Proceso educación flexible.
* 15 Formación para el trabajo (Miquelina y Scalabrini).
* 17 Salud sexual y reproductiva 
* 11  Fondo Nacional del Ahorro. 
* 3 Empleabilidad. 
* 6 Anticoncepción 
* 1 IVE 
* 2  Cedulación *1movilidadsalud          * 21 Otros como barreras de acceso a salud, certificado de discapacidad, emprendimiento, albergue, citas médicas y especialidades, pqr acceso a servicios sociales.</t>
  </si>
  <si>
    <t xml:space="preserve">Con el objetivo de Implementar el plan de  ¨Fortalecimiento de Redes ¨ para mujeres que realizan ASP  en Octubre, se realizó una actividad de capacitación a ciudadanas de la red de fortalecimiento en la temática fortalecimiento de redes familiares y sociales, con la participación de 25 mujeres en ASP. </t>
  </si>
  <si>
    <t>En el mes de Octubre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</si>
  <si>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t>En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	Se realizaron 29 atenciones en la unidad móvil de manera presencial en las localidades focalizadas y se realizaron 276 atenciones en la sede física y de forma telefónica. 
Con el fin de implementar el plan de ¨Fortalecimiento de Redes ¨ para mujeres que realizan ASP, en el mes de OCTUBRE, se realizó una actividad de capacitación a ciudadanas de la red de fortalecimiento en la temática fortalecimiento de redes familiares y sociales, con la participación de 25 mujeres en ASP.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septiembre en las 18 localidades donde se han identificado que se realizan ASP.</t>
  </si>
  <si>
    <t xml:space="preserve">En el mes de septiembre con el objetivo de realizar las atenciones jurídicas (valoraciones iniciales, asesoría, seguimientos y cierres) a mujeres en ASP a través de las diferentes modalidades de atención de la Estrategia Casa de Todas: sede física, móvil y telefónica, se realizan un total de 322  atenciones jurídicas discriminadas así:  En el área jurídica se realizan 28 atenciones en la unidad móvil de manera presencial, Adicionalmente, se realizan 294  atenciones en la sede física y de forma telefónica. </t>
  </si>
  <si>
    <t xml:space="preserve">En el mes de octubre con el objetivo de realizar las atenciones jurídicas (valoraciones iniciales, asesoría, seguimientos y cierres) a mujeres en ASP a través de las diferentes modalidades de atención de la Estrategia Casa de Todas: sede física, móvil y telefónica, se realizan un total de 312 atenciones jurídicas discriminadas así:  En el área jurídica se realizan 17 atenciones en la unidad móvil de manera presencial, Adicionalmente, se realizan 295  atenciones en la sede física y de forma telefónica. </t>
  </si>
  <si>
    <t>En el mes de octubre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206 atenciones, discriminadas así: 20 atenciones en la unidad móvil de manera presencial. Adicionalmente se realizaron 186 atenciones en la sede física y de forma telefónica</t>
  </si>
  <si>
    <t>En octubre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305 atenciones, discriminadas así: 29 atenciones en la unidad móvil de manera presencial, adicionalmente, se realizaron 276  atenciones en la sede física y de forma telefónica.</t>
  </si>
  <si>
    <t>https://secretariadistritald-my.sharepoint.com/:f:/g/personal/kforero_sdmujer_gov_co/EsojZscCuZhNmCZgJSpcIOgBn4cd77H6pmZ88s-ifR_WRw?e=MQneZa</t>
  </si>
  <si>
    <t>https://secretariadistritald-my.sharepoint.com/:b:/g/personal/kforero_sdmujer_gov_co/EXSpULWQlbxPmjYY26A7LYQB6_aw29Kuzr56hXnAaIZD4A?e=bZvnJA</t>
  </si>
  <si>
    <t>https://secretariadistritald-my.sharepoint.com/:f:/g/personal/kforero_sdmujer_gov_co/EpsA74Hmo7tGk6KF7-gkT20BstdgRr9rCgzBbYRWqR_QLg?e=qhjSFM</t>
  </si>
  <si>
    <t xml:space="preserve">En OCTUBRE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206 atenciones psicosociales discriminadas así:  20 atenciones en la unidad móvil de forma presencial en las localidades focalizadas y adicionalmente se realizaron 186 atenciones psicosociales en la sede física y de forma telefónica. 
2.	Con el objetivo de realizar las atenciones jurídicas (valoraciones iniciales, asesoría, seguimientos y cierres) a mujeres que realizan actividades sexuales pagadas, se realizan un total de 312 atenciones jurídicas discriminadas así:  En el área jurídica se realizan 17 atenciones en la Unidad Móvil de manera presencial en las diferentes localidades focalizadas y adicionalmente, se realizan 295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305 atenciones, realizadas así: Se realizaron 29 atenciones en la unidad móvil de manera presencial en las localidades focalizadas y se realizaron 276 atenciones en la sede física y de forma telefónica.
4.	Se realizaron dos espacios de cualificación y fortalecimiento de habilidades del Equipo de profesionales de la Casa de Todas, con el fin de cualificar las atenciones y actividades en el marco de las líneas de acción de la unidad móvil: ((i) Cualificación para para el fortalecimiento de capacidades institucionales en materia de definición, caracterización, marco normativo, rutas integrales, prevención e identificación de casos, en relación a los delitos de trata de personas y ataques con agentes químicos. 16 contratistas participantes. (ii) Cartografía social donde se socializa las dinámicas en territorio durante los recorridos y jornadas de atención con el fin de establecer planes de acción y cualificación tipo de Drogas y reducción de riesgos y daños por parte de la organización ELEMENTA. 19 contratistas participantes.
5.	Se realizaron tres ferias y jornadas de servicios interinstitucionales con y sin carpas, en articulación con articulo con Subredes de Salud, SD Salud, SD Desarrollo Económico, Centro Intégrate, Metro, IPS Colsibsidio y SDMujer. Donde se logró realizar atención a 75 ciudadanas. 
6.	Se realizaron ocho 8 jornadas de atención itinerante en la localidad de Barrios Unidos, todos los lunes; en Engativá Casa Mujeres Respiro, los martes y en los Mártires, en el Castillo de las Artes, todos los miércoles.
7.	Con el fin de sistematizar los procesos de investigación y acción participativa para fortalecer el análisis situacional de las violaciones de derechos de las personas que realizan ASP, en el mes de octubre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8.	Por otro lado se ajustó documento Guía operativa para la implementación de la unidad móvil de la estrategia Casa de Todas.
9.	Con el fin de implementar el Plan de formación y cualificación de equipos técnicos de los sectores y entidades del distrito que realizan atenciones a mujeres que realizan actividades sexuales pagadas, para el mes de octubre se realizaron se realizaron dos actividades de formación a 52  funcionarios para atención a mujeres en ASP: (i) Transversalización Alcaldía Rafael Uribe y Tunjuelito: En el espacio con 18 gestoras(es) sociales se abordaron los temas del enfoque diferencial para la atención a mujeres en ASP, la Política Pública de Actividades Sexuales Pagadas (PPASP), Acuerdo 079 de 2003  y la Estrategia Casa de Todas, con el fin de brindar herramientas para el trabajo con mujeres que realizan ASP (ii) Capacitación policía Metropolitana de Bogotá - El área jurídica apoyó en la realización de jornadas de capacitación y sensibilización a 34 miembros de la PMegBog.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10. En el mes de octubre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22 recorridos territoriales en dupla realizados en octubre. </t>
  </si>
  <si>
    <t>https://secretariadistritald-my.sharepoint.com/:f:/g/personal/kforero_sdmujer_gov_co/ErMAos_8G1xFm8FqQa9DHF0Bta5ZINmOZ9uNzfCIVvpfwg?e=DfRd4X</t>
  </si>
  <si>
    <t xml:space="preserve">En el periodo acumulado de ENERO A OCTUBRE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2011 atenciones, así:  
127 atenciones en la unidad móvil de forma presencial en las diferentes localidades focalizadas. Adicionalmente se realizaron 1884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22 espacios de formación, cualificación y fortalecimiento de habilidades a las profesionales de casa de todas, en las que se registraron 370 participaciones del equipo de profesionales y técnicas de Casa de Todas. 
(2) 	Se realizaron 202 recorridos en dupla en las 18 localidades donde se han identificado que se realizan ASP. 
(4)	Se realizaron 32 jornadas de servicios interinstitucionales, en articulación con Subredes de Salud, SD Salud, SD Desarrollo Económico, Centro Intégrate, Metro, IPS Colsibsidio y SDMujer. Donde se logró realizar atención a 731 ciudadanas. 
(5) Se realizaron 79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en octubre se envió la última versión del documento de resultados de la investigación, donde se incluyeron tantos lo resultado cuantitativos como cualitativos resultado de los grupos focales, en análisis por complementariedad de este estudio exploratorio, la Dirección de Enfoque Diferencial cuenta con la versión final del documento de resultados de la investigación "Análisis situacional de las violencias basadas en género en mujeres que realizan actividades sexuales pagadas, según su nacionalidad". </t>
  </si>
  <si>
    <t>En el periodo acumulado de enero a octubre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Se realizaron ajustes al documento Guía Operativa para la Implementación de la Unidad Móvil de la estrategia Casa de Todas, 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202 recorridos territorales realizados por las duplas de la unidad Móvil. Con este piloto de implementación se ha logrado: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2011 atenciones, discriminadas así:  127 atenciones en la unidad móvil de forma presencial en las diferentes localidades focalizadas. Adicionalmente se realizaron 1884 atenciones en la sede física y de forma telefónica. 
2.	Con el objetivo de realizar las atenciones jurídicas (valoraciones iniciales, asesoría, seguimientos y cierres) a mujeres que realizan actividades sexuales pagadas, se realizan un total de 3284  atenciones discriminadas así:  En el área jurídica se realizan 187 atenciones en la Unidad Móvil de manera presencial en las diferentes localidades focalizadas. Adicionalmente, se realizan 3097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3749 atenciones de trabajo social realizadas así: Se realizaron 230 atenciones en la unidad móvil de manera presencial en las localidades focalizadas y se realizaron 3519 atenciones en la sede física y de forma telefónica. 
4.	22 espacios de formación, cualificación y fortalecimiento de habilidades para el equipo de profesionales de casa de todas en las que se registraron 370 participaciones del equipo de profesionales y técnicas de Casa de Todas. 
5. Se realizaron 32 jornadas de servicios interinstitucionales, en articulación con articulo con Subredes de Salud, SD Salud, SD Desarrollo Económico, Centro Intégrate, Metro, IPS Colsibsidio y SDMujer. Donde se logró realizar atención a 731 ciudadanas
7.	Se realizaron 79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en el mes septiembre se trabajó en los ajustes al documento y envío a la Dirección de Enfoque Diferencial de la versión final del documento de resultados de la investigación "Análisis situacional de las violencias basadas en género en mujeres que realizan actividades sexuales pagadas, según su nacionalidad", para revisión.
9.	con el fin de implementar el Plan de formación y cualificación de equipos técnicos que realizan atenciones a mujeres que realizan actividades sexuales pagadas, para el periodo acumulado se realizaron 32 espacios de cualificación y asistencia técnica para equipos técnicos, con la participación de 824 profesionales de los diferentes sectores y entidades del distrito. 
10.	Con el fin de implementar el plan de ¨Fortalecimiento de Redes ¨ para mujeres que realizan ASP, se realizaron en el periodo acumulado diez actividades de fortalecimiento de redes, con la participación de 246 mujeres.</t>
  </si>
  <si>
    <r>
      <t xml:space="preserve">En el periodo acumulado de Enero a Octubre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3284</t>
    </r>
    <r>
      <rPr>
        <sz val="13"/>
        <color theme="1"/>
        <rFont val="Arial"/>
        <family val="2"/>
      </rPr>
      <t xml:space="preserve">  atenciones desagregadas así:  En el área jurídica se realizan </t>
    </r>
    <r>
      <rPr>
        <b/>
        <sz val="13"/>
        <color theme="1"/>
        <rFont val="Arial"/>
        <family val="2"/>
      </rPr>
      <t>187</t>
    </r>
    <r>
      <rPr>
        <sz val="13"/>
        <color theme="1"/>
        <rFont val="Arial"/>
        <family val="2"/>
      </rPr>
      <t xml:space="preserve"> atenciones en la Unidad Móvil de manera presencial en las diferentes localidades focalizadas. Adicionalmente, se realizan </t>
    </r>
    <r>
      <rPr>
        <b/>
        <sz val="13"/>
        <color theme="1"/>
        <rFont val="Arial"/>
        <family val="2"/>
      </rPr>
      <t>3097</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32 espacios de cualificación y asistencia técnica para equipos técnicos y profesionales de los diferentes sectores y entidades del distrito en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t>
    </r>
  </si>
  <si>
    <r>
      <t>En el periodo acumulado de enero a OCTUBRE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t>
    </r>
    <r>
      <rPr>
        <b/>
        <sz val="13"/>
        <color theme="1"/>
        <rFont val="Arial"/>
        <family val="2"/>
      </rPr>
      <t xml:space="preserve"> 3749 </t>
    </r>
    <r>
      <rPr>
        <sz val="13"/>
        <color theme="1"/>
        <rFont val="Arial"/>
        <family val="2"/>
      </rPr>
      <t>atenciones de trabajo social realizadas así: 
•	Se realizaron 230 atenciones en la unidad móvil de manera presencial en las localidades focalizadas y se realizaron 3519 atenciones en la sede física y de forma telefónica. 
•	Con el fin de implementar el plan de ¨Fortalecimiento de Redes ¨ para mujeres que realizan ASP, se realizaron en el periodo acumulado diez actividades de fortalecimiento de redes, con la participación de 246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202 recorridos territoriales realizados en el periodo acumulado.</t>
    </r>
  </si>
  <si>
    <t xml:space="preserve">Teniendo en cuenta que la Secretaría de Hacienda Distrital aprobó la reprogramación de los indicadores PMR para la vigencia 2025 solicitados por los proyectos de inversión, se hace necesario realizar ajuste en las magnitudes de las metas PMR y en las magnitudes de programación mensual para octubre, noviembre y diciembre de los productos 14.  y 16. </t>
  </si>
  <si>
    <t>Ajuste en programación de magnitudes de los indicadores de producto 14. - 15. y 16. METAS PMR para los meses de octubre, noviembre y diciembre.</t>
  </si>
  <si>
    <t>Ajuste programación de compromisos.</t>
  </si>
  <si>
    <t>Se realiza ajuste a la programación presupuestal de compromisos dada la disminución del presupuesto, teniendo en cuenta el concepto favorable emitido por la Secretaría Distrital de Hacienda, al traslado interno en el presupuesto de inversión de la SDMujer No 4000031001, con radicado SDH No 2025EE818011O1 del 12 de noviembre de 2025.</t>
  </si>
  <si>
    <t>En el periodo acumulado de enero a noviembre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2172 atenciones, así:  
152 atenciones en la unidad móvil de forma presencial en las diferentes localidades focalizadas. Adicionalmente se realizaron 2020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23 espacios de formación, cualificación y fortalecimiento de habilidades a las profesionales de casa de todas, en las que se registraron 387 participaciones del equipo de profesionales y técnicas de Casa de Todas. 
(2) 	Se realizaron 225 recorridos en dupla en las 18 localidades donde se han identificado que se realizan ASP. 
(4)	Se realizaron 36 ferias de servicios interinstitucionales, en articulación con Subredes de Salud, SD Salud, SD Desarrollo Económico, Centro Intégrate, Metro, IPS Colsibsidio y SDMujer. Donde se logró realizar atención a 820 ciudadanas. 
(5) Se realizaron 88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en octubre se envió la última versión del documento de resultados de la investigación, donde se incluyeron tantos lo resultado cuantitativos como cualitativos resultado de los grupos focales, en análisis por complementariedad de este estudio exploratorio, la Dirección de Enfoque Diferencial cuenta con la versión final del documento de resultados de la investigación "Análisis situacional de las violencias basadas en género en mujeres que realizan actividades sexuales pagadas, según su nacionalidad".</t>
  </si>
  <si>
    <t xml:space="preserve">1.	En el mes de Noviembre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161 atenciones, así: 25 atenciones en la unidad móvil de manera presencial. Se brindó atención en la unidad móvil en las localidades de Los Mártires, Barrios Unidos, Santa Fe, y Suba ofreciendo orientación y apoyo psicosocial.  
Adicionalmente se realizaron 136 atenciones en la sede física y de forma telefónica desagregadas así: 35 asesorías y 07 valoraciones iniciales, 89 seguimientos, y 05 cierres. El acompañamiento impulsó el bienestar emocional y el cuidado personal, generando espacios seguros para hablar sobre la salud mental, los derechos y la autonomía. </t>
  </si>
  <si>
    <t>3.	En el mes de Noviembre se cuenta con la versión final del documento remitido a la Dirección de Enfoque Diferencial con los resultados de la investigación "Análisis situacional de las violencias basadas en género en mujeres que realizan actividades sexuales pagadas, según su nacionalidad".</t>
  </si>
  <si>
    <t>https://secretariadistritald-my.sharepoint.com/:f:/g/personal/kforero_sdmujer_gov_co/IgDj1c_n5GmfTo3fFN1Cb7SZAYH2krHAp6vYtG37zgsYaGo?e=3nu6lx</t>
  </si>
  <si>
    <t>https://secretariadistritald-my.sharepoint.com/:f:/g/personal/kforero_sdmujer_gov_co/IgCzAKLP_BtcRZvBakGvQxxdAbWuWSDZjmfbjc3wiFb6X8I?e=HsbFcs</t>
  </si>
  <si>
    <t>https://secretariadistritald-my.sharepoint.com/:b:/g/personal/kforero_sdmujer_gov_co/IQDPP9Fsw76eQ4ywmIotPqn-ASr2oBEVmZvGlovBBAQ2kbE?e=bYCOGq</t>
  </si>
  <si>
    <t>En el mes de noviembre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270 atenciones así:  
En el área jurídica se realizan 16 atenciones en la unidad móvil de manera presencial en las localidades de Los Mártires, Barrios Unidos, Engativá, y Tunjuelito, adicionalmente, se realizan 254 atenciones en la sede física y de forma telefónica. 
En el mes de noviembre se realizaron siete actividades de formación a 69  funcionarios para atención a mujeres en ASP así: 
(i) – (v) cinco espacios de Transversalización del enfoque diferencial con énfasis en Actividades Sexuales Pagadas – ASP con 11 contratistas de laUTA Bosa - 12 contratistas de laUTA Tunjuelito - 2 contratistas de la UTA Suba - 8 estudiantes de Licenciatura en Biología de la Universidad Distrital - 9 estudiantes de Licenciatura en Biología de la Universidad Distrital. (vi) Una sensibilización  a los equipos de los equipos policivos y de acceso a la justicia de la Alcaldía Local de la Candelaria, en relación con las  actividades sexuales pagadas brindando así asistencia técnica sectorial orientada a la transversalización de la igualdad de género en el ámbito local 16 participantes (vii) Una sensibilización a 11 funcionarios de la alcaldía local de Teusaquillo, sobre la Política Pública de Actividades Sexuales Pagadas – PPASP y la Estrategia Casa de Todas.</t>
  </si>
  <si>
    <t xml:space="preserve">En el mes de noviembre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270 atenciones así:  
En el área jurídica se realizan 16 atenciones en la unidad móvil de manera presencial en las localidades de Los Mártires, Barrios Unidos, Santa Fe, y Suba, desagregadas así: 08 asesorías, 06 seguimientos y 02 cierre. 
Adicionalmente, se realizan  254 atenciones en la sede física y de forma telefónica desagregadas así: 48 asesorías y 14 valoraciones iniciales, 147 seguimientos, y 45 cierres. Adicionalmente, se gestionaron las siguientes actuaciones:
- Impulso e incidente procesal: 07
- Derechos de petición: 12
- Tutela: 01
- Procesos vigentes en representación: 04   </t>
  </si>
  <si>
    <t>https://secretariadistritald-my.sharepoint.com/:f:/g/personal/kforero_sdmujer_gov_co/IgC74kAde89GSrLt8FnAmSPyAejxZA4X-2zfW9AQzure2ps?e=gpwkBT</t>
  </si>
  <si>
    <t>https://secretariadistritald-my.sharepoint.com/:f:/g/personal/kforero_sdmujer_gov_co/IgBb8hY_vb5-SqmUsb2QnoVrARVcOdc9z1X4PkoaqFc64Ds?e=CGezZm</t>
  </si>
  <si>
    <t>En Noviembre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310 atenciones, realizadas así: 
•	Se realizaron 29 atenciones en la unidad móvil de manera presencial en las localidades focalizadas y se realizaron 281 atenciones en la sede física y de forma telefónica.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23 recorridos territoriales en dupla realizados en septiembre en las 18 localidades donde se han identificado que se realizan ASP</t>
  </si>
  <si>
    <t>6.	En el mes de noviembre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310 atenciones, realizadas así: 
•	Se realizaron 29 atenciones en la unidad móvil de manera presencial en las localidades de Los Mártires, Barrios Unidos, Santa Fe, y Suba desagregadas así: 17 asesorías, 06 valoraciones iniciales, 02 seguimientos y 04 cierres.
•	Se realizaron 281 atenciones en la sede física y de forma telefónica desagregadas así: 51 asesorías y 21 valoraciones iniciales, 143 seguimientos, y 66 cierres. Adicionalmente, a través de la atención se logra dar respuesta en las siguientes áreas:
* 4 Portabilidad.                                                                                       
* 2 Salud traslado municipio                                                                               
* 5 Solicitud de encuesta socioeconómica SISBEN
* 2 Afiliaciones al sistema de salud
* 6 Activación servicios de SDIS, proyecto enlace emergencia social, bono de adulto mayor y jardines
* 4 Solicitud cupo Dirección Local de Educación.                                
* 1 Educación movilidad.
* 8 Proceso educación flexible.
* 3 Formación para el trabajo (Miquelina y Scalabrini).
* 17 Salud sexual y reproductiva. 
* 8 Fondo Nacional del Ahorro. 
* 4 Empleabilidad.  * 3  Educación superior 
* 2  Anticoncepción 
* 1 IVE  * 1  Cedulación                                                                                                                                                                                                                                                                                                                                                                                                                                                                                                                                                                                                                                                                                                                             *6 Otros como barreras de acceso a salud, certificado de discapacidad, emprendimiento, albergue, citas médicas y especialidades, pqr acceso a servicios sociales.</t>
  </si>
  <si>
    <t>En el mes de noviembre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23 recorridos territoriales en dupla realizados en septiembre en las 18 localidades donde se han identificado que se realizan ASP.</t>
  </si>
  <si>
    <t>https://secretariadistritald-my.sharepoint.com/:f:/g/personal/kforero_sdmujer_gov_co/IgDTDwlkERpkTaoP2MNFTOmHAScH7U1ScEIWI39p2l1XxM0?e=kRnJew</t>
  </si>
  <si>
    <t xml:space="preserve">En el mes de noviembre con el objetivo de realizar las atenciones jurídicas (valoraciones iniciales, asesoría, seguimientos y cierres) a mujeres en ASP a través de las diferentes modalidades de atención de la Estrategia Casa de Todas: sede física, móvil y telefónica, se realizan un total de 270 atenciones jurídicas discriminadas así:  En el área jurídica se realizan 16 atenciones en la unidad móvil de manera presencial, Adicionalmente, se realizan 254  atenciones en la sede física y de forma telefónica. </t>
  </si>
  <si>
    <t>En el mes de noviembre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161 atenciones, discriminadas así: 25 atenciones en la unidad móvil de manera presencial. Adicionalmente se realizaron 136 atenciones en la sede física y de forma telefónica</t>
  </si>
  <si>
    <t>En noviembre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310 atenciones, discriminadas así: 29 atenciones en la unidad móvil de manera presencial, adicionalmente, se realizaron 281 atenciones en la sede física y de forma telefónica.</t>
  </si>
  <si>
    <r>
      <t>En el periodo acumulado de Enero a Noviembre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t>
    </r>
    <r>
      <rPr>
        <b/>
        <sz val="13"/>
        <color theme="1"/>
        <rFont val="Arial"/>
        <family val="2"/>
      </rPr>
      <t xml:space="preserve"> 3554</t>
    </r>
    <r>
      <rPr>
        <sz val="13"/>
        <color theme="1"/>
        <rFont val="Arial"/>
        <family val="2"/>
      </rPr>
      <t xml:space="preserve"> atenciones desagregadas así:  En el área jurídica se realizan</t>
    </r>
    <r>
      <rPr>
        <b/>
        <sz val="13"/>
        <color theme="1"/>
        <rFont val="Arial"/>
        <family val="2"/>
      </rPr>
      <t xml:space="preserve"> 203</t>
    </r>
    <r>
      <rPr>
        <sz val="13"/>
        <color theme="1"/>
        <rFont val="Arial"/>
        <family val="2"/>
      </rPr>
      <t xml:space="preserve"> atenciones en la Unidad Móvil de manera presencial en las diferentes localidades focalizadas. Adicionalmente, se realizan </t>
    </r>
    <r>
      <rPr>
        <b/>
        <sz val="13"/>
        <color theme="1"/>
        <rFont val="Arial"/>
        <family val="2"/>
      </rPr>
      <t>3351</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39 espacios de cualificación y asistencia técnica para equipos técnicos y profesionales de los diferentes sectores y entidades del distrito para la Transversalización del enfoque diferencial con énfasis en Actividades Sexuales Pagadas – ASP tratando temas como: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Política Pública de Actividades Sexuales Pagadas – PPASP y la Estrategia Casa de Todas</t>
    </r>
  </si>
  <si>
    <r>
      <t xml:space="preserve">En el periodo acumulado de enero a noviembre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4059</t>
    </r>
    <r>
      <rPr>
        <sz val="13"/>
        <color theme="1"/>
        <rFont val="Arial"/>
        <family val="2"/>
      </rPr>
      <t xml:space="preserve"> atenciones de trabajo social realizadas así: 
•	Se realizaron </t>
    </r>
    <r>
      <rPr>
        <b/>
        <sz val="13"/>
        <color theme="1"/>
        <rFont val="Arial"/>
        <family val="2"/>
      </rPr>
      <t>259</t>
    </r>
    <r>
      <rPr>
        <sz val="13"/>
        <color theme="1"/>
        <rFont val="Arial"/>
        <family val="2"/>
      </rPr>
      <t xml:space="preserve"> atenciones en la unidad móvil de manera presencial en las localidades focalizadas y se realizaron </t>
    </r>
    <r>
      <rPr>
        <b/>
        <sz val="13"/>
        <color theme="1"/>
        <rFont val="Arial"/>
        <family val="2"/>
      </rPr>
      <t>3800</t>
    </r>
    <r>
      <rPr>
        <sz val="13"/>
        <color theme="1"/>
        <rFont val="Arial"/>
        <family val="2"/>
      </rPr>
      <t xml:space="preserve"> atenciones en la sede física y de forma telefónica. 
•	Con el fin de implementar el plan de ¨Fortalecimiento de Redes ¨ para mujeres que realizan ASP, se realizaron en el periodo acumulado diez actividades de fortalecimiento de redes, con la participación de 246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225 recorridos territoriales realizados en el periodo acumulado</t>
    </r>
  </si>
  <si>
    <r>
      <t xml:space="preserve">En el mes de noviembre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161 atenciones psicosociales, así:  25 atenciones en la unidad móvil de forma presencial, adicionalmente se realizaron 136  atenciones en la sede física y de forma telefónica. 
Adicionalmente, en el mes de noviembre,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con el fin de establecer planes de acción para el desarrollo de estas el siguiente año, con la participación de 17 contratistas.  (2)	En noviembre se continuó con la articulación de espacios con Alcaldía Local de Santa Fe Medicina Legal, IDRD, Subredes Centro Oriente y Norte de Salud para avanzar en la implementación de la unidad móvil de Casa de Todas.  (3)	Se realizaron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de servicios interinstitucionales donde se logró realizar atención a 89 ciudadanas en las localidades: de SantaFe (30);  Teusaquillo-Casa de Todas (15); Los Mártires (44)  (5) Se realizaron nueve 9 jornadas de atención itinerante en la localidad de Barrios Unidos los dias viernes; en los Mártires, en el Castillo de las Artes, todos los miércoles, en Suba con carpas.
</t>
    </r>
    <r>
      <rPr>
        <sz val="13"/>
        <rFont val="Arial"/>
        <family val="2"/>
      </rPr>
      <t>En el mes de noviembre, se supera el avance de la meta, te</t>
    </r>
    <r>
      <rPr>
        <sz val="13"/>
        <color theme="1"/>
        <rFont val="Arial"/>
        <family val="2"/>
      </rPr>
      <t xml:space="preserve">niendo en cuenta que de forma adicional a lo programado se han realizado las siguientes actividades con mujeres en ASP: (i) Dos talleres de arreglos navideños con 15 mujeres cada día, (ii) un cine club en Casa de Todas con 16 mujeres (iii) Un taller virtual, cuya temática estuvo centrada en prevención de violencias en el marco del 25N 
Por último y con el fin de sistematizar los procesos de investigación y acción participativa para fortalecer el análisis situacional de las violaciones de derechos de las personas que realizan ASP, en el mes de noviembre  se tiene documento en la  versión final con los resultados de la investigación "Análisis situacional de las violencias basadas en género en mujeres que realizan actividades sexuales pagadas, según su nacionalidad". </t>
    </r>
  </si>
  <si>
    <t xml:space="preserve">En el mes de noviembre,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con el fin de establecer planes de acción para el desarrollo de estas el siguiente año, con la participación de 17 contratistas. 
(2)	En noviembre se continuó con la articulación de espacios con Alcaldía Local de Santa Fe Medicina Legal, IDRD, Subredes Centro Oriente y Norte de Salud para avanzar en la implementación de la unidad móvil de Casa de Todas. 
(3)	Se realizaron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cuatro 4 ferias y jornadas de servicios interinstitucionales con y sin carpas, en articulación con articulo con Subredes de Salud, SD Salud, SD Desarrollo Económico, Centro Intégrate, Metro, IPS Colsibsidio y SDMujer. Donde se logró realizar atención a 89 ciudadanas en las siguiente localidades: 12.11.25 en SantaFe (30); 13.11.25 Teusaquillo-Casa de Todas (15); 18.11.25 Los Mártires (23) y 19.11.25 Los Mártires (21). 
(5) Se realizaron nueve 9 jornadas de atención itinerante en la localidad de Barrios Unidos los dias viernes; en los Mártires, en el Castillo de las Artes, todos los miércoles, en Suba con carpas.
</t>
  </si>
  <si>
    <t>Para el año 2025 se programaron 10 actividades para el fortalecimiento de redes  familiares y sociales de mujeres en ASP y erstas fueron realizadas en el periodo enero a octubre de 2025, dandose por cumplido el 100% de la meta proyectada. Sin embargo en casa de todas se continua con el desarrollo de actividades y para el mes de noviembre de forma adicional a lo programado se han realizado las siguientes actividades con mujeres en ASP: (i) Dos talleres de arreglos navideños con 15 mujeres cada día, (ii) un cine club en Casa de Todas con 16 mujeres (iii) Un taller virtual, cuya temática estuvo centrada en prevención de violencias en el marco del 25N</t>
  </si>
  <si>
    <t>https://secretariadistritald-my.sharepoint.com/:f:/g/personal/kforero_sdmujer_gov_co/IgCVlRkFZPXbSpS3CqrWWk-3AR--Mn7Shy4llMzlhglqfP4?e=azIrw2</t>
  </si>
  <si>
    <t>En noviembre con el objetivo de Aumentar a 2 unidades de operación la estrategia Casa de Todas, una sede física y una móvil y en desarrollo del plan de acción para el pilotaje de atenciones con la Unidad Móvil ¨Casa de Todas¨ para mujeres que realizan actividades sexuales pagadas, se ha establecido la operación de la Unidad Móvil y a través del piloto implementado se ha logrado realizar los ajustes necesarios ya que para el equipo de Casa de todas la Unidad Móvil también ha representado un aprendizaje en términos de trabajo colaborativo y un nuevo acercamiento frente a las mujeres y a su contexto, que permite entender más profundamente las problemáticas que estas enfrentan en el día a día. Esto ha constituido un ejercicio que refuerza la empatía y el compromiso de un equipo que se mueve por los derechos de las mujeres, de tal manera que al tener en un 95% la implementación de la segunda Unidad, se ha realizado el lanzamiento oficial con una amplia divulgación de los servicios que hoy se prestan en las diferentes localidades: https://www.instagram.com/p/DQCyNa4AbYb/
https://www.instagram.com/p/DQE4IOmgDQA/?img_index=4 - https://www.instagram.com/p/DQFnYE3gb-I/?img_index=4 -  https://www.instagram.com/p/DQF8P4XjMLN/ Y adicionalmente una vez ya total marcha la Unidad Móvil en las diferentes localidades, durante el mes de noviembre se han logrado: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161 atenciones psicosociales discriminadas así:  25 atenciones en la unidad móvil de forma presencial en las localidades focalizadas y adicionalmente se realizaron 136 atenciones psicosociales en la sede física y de forma telefónica. 
2.	Con el objetivo de realizar las atenciones jurídicas (valoraciones iniciales, asesoría, seguimientos y cierres) a mujeres que realizan actividades sexuales pagadas, se realizan un total de 270 atenciones jurídicas discriminadas así:  En el área jurídica se realizan 16 atenciones en la Unidad Móvil de manera presencial en las diferentes localidades focalizadas y adicionalmente, se realizan 254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310 atenciones, realizadas así: Se realizaron 29 atenciones en la unidad móvil de manera presencial en las localidades focalizadas y se realizaron 281 atenciones en la sede física y de forma telefónica.
4.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con el fin de establecer planes de acción para el desarrollo de estas el siguiente año, con la participación de 17 contratistas.
5.	Se realizaron 23 recorridos en dupla en las 18 localidades donde se han identificado que se realizan ASP
6. Se realizaron cuatro 4 ferias de servicios interinstitucionales donde se logró realizar atención a 89 ciudadanas en las localidades: de SantaFe (30);  Teusaquillo-Casa de Todas (15); Los Mártires (44)  
7.  Se realizaron nueve 9 jornadas de atención itinerante en la localidad de Barrios Unidos los días viernes; en los Mártires, en el Castillo de las Artes, todos los miércoles, en Suba con carpas.
7.	Con el fin de sistematizar los procesos de investigación y acción participativa para fortalecer el análisis situacional de las violaciones de derechos de las personas que realizan ASP, en el mes de noviembre se cuenta con la versión final del documento de resultados de la investigación "Análisis situacional de las violencias basadas en género en mujeres que realizan actividades sexuales pagadas, según su nacionalidad".
8.	Por otro lado se ajustó documento Guía operativa para la implementación de la unidad móvil de la estrategia Casa de Todas.
9.	Con el fin de implementar el Plan de formación y cualificación de equipos técnicos de los sectores y entidades del distrito que realizan atenciones a mujeres que realizan actividades sexuales pagadas, para el mes de noviembre se realizaron se realizaron siete actividades de formación a 69  funcionarios para atención a mujeres en ASP así: (i) – (v) cinco espacios de Transversalización del enfoque diferencial con énfasis en Actividades Sexuales Pagadas – ASP con 11 contratistas de laUTA Bosa - 12 contratistas de laUTA Tunjuelito - 2 contratistas de la UTA Suba - 8 estudiantes de Licenciatura en Biología de la Universidad Distrital - 9 estudiantes de Licenciatura en Biología de la Universidad Distrital. (vi) Una sensibilización  a los equipos de los equipos policivos y de acceso a la justicia de la Alcaldía Local de la Candelaria, en relación con las  actividades sexuales pagadas brindando así asistencia técnica sectorial orientada a la transversalización de la igualdad de género en el ámbito local 16 participantes (vii) Una sensibilización a 11 funcionarios de la alcaldía local de Teusaquillo, sobre la Política Pública de Actividades Sexuales Pagadas – PPASP y la Estrategia Casa de Todas.
10. En el mes de noviembre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23 recorridos territoriales en dupla realizados en noviembre.</t>
  </si>
  <si>
    <t>En el periodo acumulado de enero a noviembre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logra el 95% de implementación de la segunda unidad de atención ¨Unidad Móvil¨, de tal manera que Llegar a los territorios a partir de la Unidad Móvil ha permitido generar un acercamiento con nuevas mujeres que desconocen qué es Casa de Todas y  que en el territorio logran conocer la oferta para luego ampliar la asesoría de acuerdo con sus necesidades en atención presencial o telefónica. De igual forma, ha permitido acercar temas de interés para las mujeres a través de talleres cortos sobre temas de salud como cuidado menstrual, fundamental para el autocuidado en el contexto de las actividades sexuales pagadas. De tal manera que la operación de la unidad Móvil durante el 2025 ha tenido como logros :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2172 atenciones, discriminadas así:  152 atenciones en la unidad móvil de forma presencial en las diferentes localidades focalizadas. Adicionalmente se realizaron 2020 atenciones en la sede física y de forma telefónica. 
2.	Con el objetivo de realizar las atenciones jurídicas (valoraciones iniciales, asesoría, seguimientos y cierres) a mujeres que realizan actividades sexuales pagadas, se realizan un total de 3554  atenciones discriminadas así:  En el área jurídica se realizan 203 atenciones en la Unidad Móvil de manera presencial en las diferentes localidades focalizadas. Adicionalmente, se realizan 3351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4059 atenciones de trabajo social realizadas así: Se realizaron 259 atenciones en la unidad móvil de manera presencial en las localidades focalizadas y se realizaron 3800 atenciones en la sede física y de forma telefónica. 
4.	23 espacios de formación, cualificación y fortalecimiento de habilidades para el equipo de profesionales de casa de todas en las que se registraron 387 participaciones del equipo de profesionales y técnicas de Casa de Todas. 
5. Se realizaron 36 ferias de servicios interinstitucionales, en articulación con articulo con Subredes de Salud, SD Salud, SD Desarrollo Económico, Centro Intégrate, Metro, IPS Colsibsidio y SDMujer. Donde se logró realizar atención a 820 ciudadanas
7.	Se realizaron 88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para noviembre se tiene la versión final del documento de resultados de la investigación "Análisis situacional de las violencias basadas en género en mujeres que realizan actividades sexuales pagadas, según su nacionalidad¨.
9.	con el fin de implementar el Plan de formación y cualificación de equipos técnicos que realizan atenciones a mujeres que realizan actividades sexuales pagadas, para el periodo acumulado se realizaron 39 espacios de cualificación y asistencia técnica para equipos técnicos, con la participación de 893 profesionales de los diferentes sectores y entidades del distrito. 
10.	Con el fin de implementar el plan de ¨Fortalecimiento de Redes ¨ para mujeres que realizan ASP, se realizaron en el periodo acumulado diez actividades de fortalecimiento de redes, con la participación de 246 mujeres.
Adicionalmente, se realizaron ajustes al documento Guía Operativa para la Implementación de la Unidad Móvil de la estrategia Casa de Todas, 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225 recorridos territorales realizados por las duplas de la unidad Móvil. 
Es importante resaltar que  se ha realizado el lanzamiento oficial con una amplia divulgación de los servicios que hoy se prestan en las diferentes localidades: 
https://www.instagram.com/p/DQCyNa4AbYb/
https://www.instagram.com/p/DQE4IOmgDQA/?img_index=4
https://www.instagram.com/p/DQFnYE3gb-I/?img_index=4
https://www.instagram.com/p/DQF8P4XjMLN/</t>
  </si>
  <si>
    <t>En el mes de Diciembre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156  atenciones, así: 9 atenciones en la unidad móvil de manera presencial. Se brindó atención en la unidad móvil en las localidades de en las localidades de Los Mártires y Barrios Unidos ofreciendo orientación y apoyo psicosocial.  
Adicionalmente se realizaron 147 atenciones en la sede física y de forma telefónica desagregadas así: 27 asesorías y 09 valoraciones iniciales, 101 seguimientos, y 10 cierres El acompañamiento impulsó el bienestar emocional y el cuidado personal, generando espacios seguros para hablar sobre la salud mental, los derechos y la autonomía.</t>
  </si>
  <si>
    <t>En el mes de Diciembre, en desarrollo del plan de acción para el pilotaje de atenciones con la Unidad Móvil ¨Casa de Todas¨ en el área jurídica, psicosocial y de intervenciones en trabajo social para mujeres que realizan actividades sexuales pagadas, se realizaron las siguientes acciones:
(1)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así como acciones de la Sede Física, con el fin de establecer planes y estrategias que permitan su fortalecimiento en el año 2026, a partir de las lecciones aprendidas y resultados obtenidos en el 2025, con la participación de 20 contratistas. 
(2)	En diciembre se continuó con la articulación de espacios con la Sub LGBTI Sebastián Romero de Integración Social; Liga Colombiana de Lucha contra el SIDA - Liga SIDA, Subred Centro Oriente de Salud. Adicionalmente, se han realizado las siguientes actividades con mujeres en ASP: (2) Talleres de arreglos navideños con 8 y 6 mujeres respectivamente; (2) Actividades de cierre Casa de Todas y Barrios Unidos, con 30 mujeres en cada espacio; (1) Cineclub de Todas con 35 mujeres, (1) Taller de inteligencia financiera, con 10 mujeres.
(3)	Se realizaron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dos (2) ferias y jornadas de servicios interinstitucionales, en articulación con articulo con SD Salud, SD Seguridad Convivencia y Justicia , IPS Colsubsidio, Subred Salud y SDMujer. Donde se logró realizar atención a 27 ciudadanas en las siguiente localidades: 11.12.25 Teusaquillo-Casa de Todas (06); 17.12.25 Los Mártires (21)
(5) Se realizaron 04 jornadas de atención itinerante en la localidad de Barrios Unidos los días viernes; en los Mártires, en el Castillo de las Artes, los miércoles.</t>
  </si>
  <si>
    <t>En el mes de Diciembre se cuenta con la versión final del documento remitido a la Dirección de Enfoque Diferencial con los resultados de la investigación "Análisis situacional de las violencias basadas en género en mujeres que realizan actividades sexuales pagadas, según su nacionalidad".</t>
  </si>
  <si>
    <t>https://secretariadistritald-my.sharepoint.com/:f:/g/personal/kforero_sdmujer_gov_co/IgDtTY4OGoY_TokLE7-rf4I6ARf-9L5a1kuJoDSkp1xLe0Y?e=7FlqbM</t>
  </si>
  <si>
    <t>https://secretariadistritald-my.sharepoint.com/:f:/g/personal/kforero_sdmujer_gov_co/IgCzAKLP_BtcRZvBakGvQxxdAbWuWSDZjmfbjc3wiFb6X8I?e=FpEUqF</t>
  </si>
  <si>
    <t>https://secretariadistritald-my.sharepoint.com/:b:/g/personal/kforero_sdmujer_gov_co/IQDPP9Fsw76eQ4ywmIotPqn-ASr2oBEVmZvGlovBBAQ2kbE?e=8gdfGS</t>
  </si>
  <si>
    <t>En el mes de diciembre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	Se realizaron 156 atenciones psicosociales, así:  9 atenciones en la unidad móvil de forma presencial, adicionalmente se realizaron 147  atenciones en la sede física y de forma telefónica.
•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así como acciones de la Sede Física, con el fin de establecer planes y estrategias que permitan su fortalecimiento en el año 2026, a partir de las lecciones aprendidas y resultados obtenidos en el 2025, con la participación de 20 contratistas. 
•	En diciembre se continuó con la articulación de espacios con la Sub LGBTI Sebastián Romero de Integración Social; Liga Colombiana de Lucha contra el SIDA - Liga SIDA, Subred Centro Oriente de Salud. Adicionalmente, se han realizado las siguientes actividades con mujeres en ASP: (2) Talleres de arreglos navideños con 8 y 6 mujeres respectivamente; (2) Actividades de cierre Casa de Todas y Barrios Unidos, con 30 mujeres en cada espacio; (1) Cineclub de Todas con 35 mujeres, (1) Taller de inteligencia financiera, con 10 mujeres.
•	Se realizaron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	Se realizaron dos (2) ferias y jornadas de servicios interinstitucionales, en articulación con articulo con SD Salud, SD Seguridad Convivencia y Justicia , IPS Colsubsidio, Subred Salud y SDMujer. Donde se logró realizar atención a 27 ciudadanas en las siguiente localidades: 11.12.25 Teusaquillo-Casa de Todas (06); 17.12.25 Los Mártires (21)
•	Se realizaron 04 jornadas de atención itinerante en la localidad de Barrios Unidos los días viernes; en los Mártires, en el Castillo de las Artes, los miércoles.</t>
  </si>
  <si>
    <t>Con el objetivo de realizar atenciones psicosociales (valoraciones iniciales, asesoría, seguimientos y cierres) a mujeres que realizan actividades sexuales pagadas ASP, durante el año 2025 (enero a diciembre) se realizó atención permanente ininterrumpida a través de la estrategia  Casa de Todas en la sede física y atención telefónica, adicionalmente se realizó durante el año atención mensual en situ,  a través del piloto de atenciones móviles, con los siguientes logros: 
(i)	161 atenciones en la unidad móvil de forma presencial en las diferentes localidades focalizadas. 
(ii)	Adicionalmente se realizaron 2167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(iii)	24 espacios de formación, cualificación y fortalecimiento de habilidades a las profesionales de casa de todas, en las que se registraron 407 participaciones del equipo de profesionales y técnicas de Casa de Todas. 
(iv)	Se realizaron 245 recorridos en dupla en las 18 localidades donde se han identificado que se realizan ASP. 
(v)	Se realizaron 38 ferias de servicios interinstitucionales, en articulación con Subredes de Salud, SD Salud, SD Desarrollo Económico, Centro Intégrate, Metro, IPS Colsibsidio y SDMujer. Donde se logró realizar atención a 847 ciudadanas. 
(vi)	Se realizaron 92 jornadas de atención itinerante en las diferentes localidades focalizadas.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se envió la última versión del documento de resultados de la investigación, donde se incluyeron tantos lo resultado cuantitativos como cualitativos resultado de los grupos focales, en análisis por complementariedad de este estudio exploratorio, la Dirección de Enfoque Diferencial cuenta con la versión final del documento de resultados de la investigación "Análisis situacional de las violencias basadas en género en mujeres que realizan actividades sexuales pagadas, según su nacionalidad".</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</si>
  <si>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 El acompañamiento psicosocial proporciona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</si>
  <si>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En el mes de diciembre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289 atenciones así:  
En el área jurídica se realizan 26 atenciones en la unidad móvil de manera presencial en las localidades de Los Mártires y Barrios Unidos, desagregadas así: 03 asesorías, 01 valoración, 08 seguimientos y 14 cierre.
Adicionalmente, se realizan  263 atenciones en la sede física y de forma telefónica desagregadas así: 44 asesorías y 10 valoraciones iniciales, 138 seguimientos, y 71 cierres. Adicionalmente, se gestionaron las siguientes actuaciones:
- Impulso e incidente procesal: 03
- Derechos de petición: 06
- Tutela: 02
- Procesos vigentes en representación: 04</t>
  </si>
  <si>
    <t>En el mes de noviembre se realizaron siete actividades de formación a 69  funcionarios para la atención a mujeres en ASP: 
(i) Transversalización del enfoque diferencial con énfasis en Actividades Sexuales Pagadas – ASP con 11 contratistas de laUTA Bosa
(ii) Transversalización del enfoque diferencial con énfasis en Actividades Sexuales Pagadas – ASP con 12 contratistas de laUTA Tunjuelito
(iii) Transversalización del enfoque diferencial con énfasis en Actividades Sexuales Pagadas – ASP con 2 contratistas de la UTA Suba
(iv) Transversalización del enfoque diferencial con énfasis en Actividades Sexuales Pagadas – ASP, con 8 estudiantes de Licenciatura en Biología de la Universidad Distrital.
(v) Transversalización del enfoque diferencial con énfasis en Actividades Sexuales Pagadas – ASP, con 9 estudiantes de Licenciatura en Biología de la Universidad Distrital.
(vi) Sensibilizar a los equipos de los equipos policivos y de acceso a la
justicia de la Alcaldía Local de la Candelaria, en relación con las
actividades sexuales pagadas brindando así asistencia técnica
sectorial orientada a la transversalización de la igualdad de género
en el ámbito local 16 participantes 
(vii) sensibilización a 11 funcionarios de la alcaldía local de Teusaquillo, sobre la Política Pública de Actividades Sexuales Pagadas – PPASP y la Estrategia Casa de Todas.</t>
  </si>
  <si>
    <t>En el mes de diciembre se realizaron seis (6) actividades de formación a funcionarios para atención a mujeres en ASP: 
1. Sensibilización atención a mujeres en ASP a funcionarias-os y/o contratistas de la SDMujer, con énfasis en Actividades Sexuales Pagadas, PPASP, y Casa de Todas. 94 part.
2.Transversalización de enfoque diferencial PPASP con funcionarios y contratistas del Centro Día de la localidad de Chapinero, Secretaria de Integración Social. 32 pat. 
3. Transversalización de enfoque diferencial PPASP con funcionarios de la Secretaria de la Mujer, Fiscalía y Casa de Justicia Bosa Campo Verde, de la Secretaria de Seguridad Convivencia y Justicia. 7 part.                                                                       
4. Transversalización de enfoque diferencial PPASP y Casa de Todas, con funcionarias de la Línea Salvia del Ministerio de la Igualdad. 3 part. 
5. En el evento internacional Metrópoli, que tuvo como objetivo: establecer alianzas que permitieron intercambiar experiencias, fortalecer capacidades institucionales y crear soluciones innovadoras basadas en el conocimiento colectivo. 18 part. 
6. Sensibilización en temas de Actividades Sexuales Pagadas en el Comité Distrital para la Lucha Contra la Trata de Personas en Bogotá.</t>
  </si>
  <si>
    <t>En el mes de diciembre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289 atenciones así:  
1.	En el área jurídica se realizan 26 atenciones en la unidad móvil de manera presencial en las localidades de Los Mártires y Barrios Unidos. Adicionalmente, se realizan  263 atenciones en la sede física y de forma telefónica. 
2.	En el mes de diciembre se realizaron seis (6) actividades de formación a funcionarios para atención a mujeres en ASP: (i) Sensibilización atención a mujeres en ASP a funcionarias-os y/o contratistas de la SDMujer, con énfasis en Actividades Sexuales Pagadas, PPASP, y Casa de Todas. 94 part. (ii) Transversalización de enfoque diferencial PPASP con funcionarios y contratistas del Centro Día de la localidad de Chapinero, Secretaria de Integración Social. 32 pat. (iii)  Transversalización de enfoque diferencial PPASP con funcionarios de la Secretaria de la Mujer, Fiscalía y Casa de Justicia Bosa Campo Verde, de la Secretaria de Seguridad Convivencia y Justicia. 7 part. (iv) Transversalización de enfoque diferencial PPASP y Casa de Todas, con funcionarias de la Línea Salvia del Ministerio de la Igualdad. 3 part. (v) En el evento internacional Metrópoli, que tuvo como objetivo: establecer alianzas que permitieron intercambiar experiencias, fortalecer capacidades institucionales y crear soluciones innovadoras basadas en el conocimiento colectivo. 18 part. (vi) Sensibilización en temas de Actividades Sexuales Pagadas en el Comité Distrital para la Lucha Contra la Trata de Personas en Bogotá.</t>
  </si>
  <si>
    <t>https://secretariadistritald-my.sharepoint.com/:f:/g/personal/kforero_sdmujer_gov_co/IgCyEbC4E21CQ4dTKPyD5zA8AdkMHkFND8IH3AMT6_zLZ8A?e=gGfhhY</t>
  </si>
  <si>
    <t>https://secretariadistritald-my.sharepoint.com/:f:/g/personal/kforero_sdmujer_gov_co/IgBEWDJlo9nST7dFBQtxQuYoARgdsMeFivrIF0WS3_u4gZQ?e=dbCmqO</t>
  </si>
  <si>
    <t>Para el año 2025 se programaron 10 actividades para el fortalecimiento de redes  familiares y sociales de mujeres en ASP y estas fueron realizadas en el periodo enero a octubre de 2025, dándose por cumplido el 100% de la meta proyectada. Sin embargo en casa de todas se continua con el desarrollo de actividades y para el mes de diciembre de forma adicional a lo programado se han realizado las siguientes actividades con mujeres en ASP: 2) Talleres de arreglos navideños con 8 y 6 mujeres respectivamente; (2) Actividades de cierre Casa de Todas y Barrios Unidos, con 30 mujeres en cada espacio; (1) Cineclub de Todas con 35 mujeres, (1) Taller de inteligencia financiera, con 10 mujeres.</t>
  </si>
  <si>
    <t>En el mes de diciembre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septiembre en las 18 localidades donde se han identificado que se realizan ASP.</t>
  </si>
  <si>
    <t>https://secretariadistritald-my.sharepoint.com/:f:/g/personal/kforero_sdmujer_gov_co/IgBhnh8kK_ckTrR6rPSdqu4sAX-QwPntYsFCnKfgEhikDzY?e=PPn2MA</t>
  </si>
  <si>
    <t>https://secretariadistritald-my.sharepoint.com/:f:/g/personal/kforero_sdmujer_gov_co/IgCDOwgz5YmfR4H6askvV6LMAQJGNwfYs8d0xHb-Kh0P7Es?e=Z6X9Nj</t>
  </si>
  <si>
    <t>https://secretariadistritald-my.sharepoint.com/:f:/g/personal/kforero_sdmujer_gov_co/IgCKbert-tfrSb4EcC4Iw7P7AbjCLcS8j8eSTRKq5swO6Hg?e=zlcB1C</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</si>
  <si>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esta atención busca identificar, a través de una valoración inicial, las necesidades en salud, educación, vivienda, derechos sexuales y reproductivos, procesos de educación, formación para el trabajo, capacidades y realidades en diferentes contextos de las mujeres que realizan ASP, a partir de lo cual se elabora un mapa de problemas y redes de soporte personal e institucional. </t>
  </si>
  <si>
    <t>En Diciembre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351 atenciones, realizadas así: 
•	Se realizaron 23 atenciones en la unidad móvil de manera presencial en las localidades focalizadas y se realizaron 328 atenciones en la sede física y de forma telefónica. 
Adicionalmente, con el objetivo de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septiembre en las 18 localidades donde se han identificado que se realizan ASP</t>
  </si>
  <si>
    <t>En Diciembre con el objetivo de Aumentar a 2 unidades de operación la estrategia Casa de Todas, una sede física y una móvil, se ha culminado con éxito el desarrollo del plan de acción para el pilotaje de atenciones con la Unidad Móvil ¨Casa de Todas¨ para mujeres que realizan actividades sexuales pagadas y estableciendo los ajustes necesarios identificados a través del piloto, se ha establecido la puesta en marcha y operación de la Unidad Móvil como un servicio gratuito, confidencial y con enfoque de género y derechos humanos que funciona de forma itinerante con un equipo especializado de profesionales que fortalecerá la atención integral a mujeres que realizan Actividades Sexuales Pagadas (ASP) en Bogotá, acercando los servicios institucionales a los territorios donde viven y trabajan. La Unidad Móvil de Casa de Todas recorrerá las localidades de la ciudad de forma permanente, para brindar orientación y acompañamiento profesional a través de jornadas de atención; ferias interinstitucionales en puntos estratégicos; y recorridos territoriales que permiten identificar las realidades y necesidades de las mujeres, generando respuestas más oportunas y cercanas. De esta puesta en marcha de la Unidad Móvil en el mes de Diciembre se han tenido los siguientes logros: 
•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156 atenciones psicosociales discriminadas así:  9 atenciones en la unidad móvil de forma presencial en las localidades focalizadas y adicionalmente se realizaron 147 atenciones psicosociales en la sede física y de forma telefónica. 
•	Con el objetivo de realizar las atenciones jurídicas (valoraciones iniciales, asesoría, seguimientos y cierres) a mujeres que realizan actividades sexuales pagadas, se realizan un total de 289 atenciones jurídicas discriminadas así:  En el área jurídica se realizan 26 atenciones en la Unidad Móvil de manera presencial en las diferentes localidades focalizadas y adicionalmente, se realizan 263 atenciones en la sede física y de forma telefónica.
•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351 atenciones, realizadas así: Se realizaron 23 atenciones en la unidad móvil de manera presencial en las localidades focalizadas y se realizaron 328 atenciones en la sede física y de forma telefónica.
•	Se realizó un espacio de cualificación y fortalecimiento de habilidades del Equipo de profesionales de la Casa de Todas, con el fin de cualificar las atenciones y actividades en el marco de las líneas de acción de la unidad móvil: (i) Cartografía social donde se evaluaron las acciones desarrolladas en tres líneas de acción de la unidad móvil, recorridos, jornadas y atención in-situ, así como acciones de la Sede Física, con el fin de establecer planes y estrategias que permitan su fortalecimiento en el año 2026, a partir de las lecciones aprendidas y resultados obtenidos en el 2025, con la participación de 20 contratistas. 
•	En diciembre se continuó con la articulación de espacios con la Sub LGBTI Sebastián Romero de Integración Social; Liga Colombiana de Lucha contra el SIDA - Liga SIDA, Subred Centro Oriente de Salud. Adicionalmente, se han realizado las siguientes actividades con mujeres en ASP: (2) Talleres de arreglos navideños con 8 y 6 mujeres respectivamente; (2) Actividades de cierre Casa de Todas y Barrios Unidos, con 30 mujeres en cada espacio; (1) Cineclub de Todas con 35 mujeres, (1) Taller de inteligencia financiera, con 10 mujeres.
•	Se realizaron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	Se realizaron dos (2) ferias y jornadas de servicios interinstitucionales, en articulación con articulo con SD Salud, SD Seguridad Convivencia y Justicia , IPS Colsubsidio, Subred Salud y SDMujer. Donde se logró realizar atención a 27 ciudadanas en las siguiente localidades: 11.12.25 Teusaquillo-Casa de Todas (06); 17.12.25 Los Mártires (21)
•	Se realizaron 04 jornadas de atención itinerante en la localidad de Barrios Unidos los días viernes; en los Mártires, en el Castillo de las Artes, los miércoles.
•	En el mes de diciembre se realizaron seis (6) actividades de formación a funcionarios para atención a mujeres en ASP: (i) Sensibilización atención a mujeres en ASP a funcionarias-os y/o contratistas de la SDMujer, con énfasis en Actividades Sexuales Pagadas, PPASP, y Casa de Todas. 94 part. (ii) Transversalización de enfoque diferencial PPASP con funcionarios y contratistas del Centro Día de la localidad de Chapinero, Secretaria de Integración Social. 32 pat. (iii)  Transversalización de enfoque diferencial PPASP con funcionarios de la Secretaria de la Mujer, Fiscalía y Casa de Justicia Bosa Campo Verde, de la Secretaria de Seguridad Convivencia y Justicia. 7 part. (iv) Transversalización de enfoque diferencial PPASP y Casa de Todas, con funcionarias de la Línea Salvia del Ministerio de la Igualdad. 3 part. (v) En el evento internacional Metrópoli, que tuvo como objetivo: establecer alianzas que permitieron intercambiar experiencias, fortalecer capacidades institucionales y crear soluciones innovadoras basadas en el conocimiento colectivo. 18 part. (vi) Sensibilización en temas de Actividades Sexuales Pagadas en el Comité Distrital para la Lucha Contra la Trata de Personas en Bogotá.
•	En el mes de diciembre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20 recorridos territoriales en dupla realizados en noviembre.</t>
  </si>
  <si>
    <t xml:space="preserve">En el mes de diciembre con el objetivo de realizar las atenciones jurídicas (valoraciones iniciales, asesoría, seguimientos y cierres) a mujeres en ASP a través de las diferentes modalidades de atención de la Estrategia Casa de Todas: sede física, móvil y telefónica, se realizan un total de 289 atenciones jurídicas discriminadas así:  En el área jurídica se realizan 26 atenciones en la unidad móvil de manera presencial, Adicionalmente, se realizan 263  atenciones en la sede física y de forma telefónica. </t>
  </si>
  <si>
    <t>En el mes de diciembre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156 atenciones, discriminadas así: 9 atenciones en la unidad móvil de manera presencial. Adicionalmente se realizaron 147 atenciones en la sede física y de forma telefónica</t>
  </si>
  <si>
    <t>En diciembre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351 atenciones, discriminadas así: 23 atenciones en la unidad móvil de manera presencial, adicionalmente, se realizaron 328 atenciones en la sede física y de forma telefónica.</t>
  </si>
  <si>
    <r>
      <t xml:space="preserve">En el periodo acumulado de Enero a Diciembre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3"/>
        <color theme="1"/>
        <rFont val="Arial"/>
        <family val="2"/>
      </rPr>
      <t>3843</t>
    </r>
    <r>
      <rPr>
        <sz val="13"/>
        <color theme="1"/>
        <rFont val="Arial"/>
        <family val="2"/>
      </rPr>
      <t xml:space="preserve"> atenciones desagregadas así:  En el área jurídica se realizan </t>
    </r>
    <r>
      <rPr>
        <b/>
        <sz val="13"/>
        <color theme="1"/>
        <rFont val="Arial"/>
        <family val="2"/>
      </rPr>
      <t>229</t>
    </r>
    <r>
      <rPr>
        <sz val="13"/>
        <color theme="1"/>
        <rFont val="Arial"/>
        <family val="2"/>
      </rPr>
      <t xml:space="preserve"> atenciones en la Unidad Móvil de manera presencial en las diferentes localidades focalizadas. Adicionalmente, se realizan </t>
    </r>
    <r>
      <rPr>
        <b/>
        <sz val="13"/>
        <color theme="1"/>
        <rFont val="Arial"/>
        <family val="2"/>
      </rPr>
      <t>3614</t>
    </r>
    <r>
      <rPr>
        <sz val="13"/>
        <color theme="1"/>
        <rFont val="Arial"/>
        <family val="2"/>
      </rPr>
      <t xml:space="preserve"> atenciones en la sede física y de forma telefónica. También con el fin de implementar el Plan de formación y cualificación de equipos técnicos que realizan atenciones a mujeres que realizan actividades sexuales pagadas, para el periodo acumulado se realizaron 45 espacios de cualificación y asistencia técnica para equipos técnicos y profesionales de los diferentes sectores y entidades del distrito para la Transversalización del enfoque diferencial con énfasis en Actividades Sexuales Pagadas – ASP tratando temas como: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Política Pública de Actividades Sexuales Pagadas – PPASP y la Estrategia Casa de Todas. </t>
    </r>
  </si>
  <si>
    <r>
      <t xml:space="preserve">En el periodo acumulado de enero a diciembre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t>
    </r>
    <r>
      <rPr>
        <b/>
        <sz val="13"/>
        <color theme="1"/>
        <rFont val="Arial"/>
        <family val="2"/>
      </rPr>
      <t>4410</t>
    </r>
    <r>
      <rPr>
        <sz val="13"/>
        <color theme="1"/>
        <rFont val="Arial"/>
        <family val="2"/>
      </rPr>
      <t xml:space="preserve"> atenciones de trabajo social realizadas así: 
•	Se realizaron </t>
    </r>
    <r>
      <rPr>
        <b/>
        <sz val="13"/>
        <color theme="1"/>
        <rFont val="Arial"/>
        <family val="2"/>
      </rPr>
      <t>282</t>
    </r>
    <r>
      <rPr>
        <sz val="13"/>
        <color theme="1"/>
        <rFont val="Arial"/>
        <family val="2"/>
      </rPr>
      <t xml:space="preserve"> atenciones en la unidad móvil de manera presencial en las localidades focalizadas y se realizaron </t>
    </r>
    <r>
      <rPr>
        <b/>
        <sz val="13"/>
        <color theme="1"/>
        <rFont val="Arial"/>
        <family val="2"/>
      </rPr>
      <t>4128</t>
    </r>
    <r>
      <rPr>
        <sz val="13"/>
        <color theme="1"/>
        <rFont val="Arial"/>
        <family val="2"/>
      </rPr>
      <t xml:space="preserve"> atenciones en la sede física y de forma telefónica. 
•	Con el fin de implementar el plan de ¨Fortalecimiento de Redes ¨ para mujeres que realizan ASP, se realizaron en el periodo acumulado diez actividades de fortalecimiento de redes, con la participación de 246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245 recorridos territoriales realizados en el periodo acumulado</t>
    </r>
  </si>
  <si>
    <t xml:space="preserve">En el periodo acumulado de enero a diciembre,  con el objetivo de Aumentar a 2 unidades de operación la estrategia Casa de Todas, una sede física y una móvil, se ha culminado con éxito el desarrollo del plan de acción para el pilotaje de atenciones con la Unidad Móvil ¨Casa de Todas¨ para mujeres que realizan actividades sexuales pagadas y estableciendo los ajustes necesarios identificados a través del piloto, se ha establecido la puesta en marcha y operación de la Unidad Móvil como un servicio gratuito, confidencial y con enfoque de género y derechos humanos que funciona de forma itinerante con un equipo especializado de profesionales que fortalecerá la atención integral a mujeres que realizan Actividades Sexuales Pagadas (ASP) en Bogotá, acercando los servicios institucionales a los territorios donde viven y trabajan. La Unidad Móvil de Casa de Todas recorrerá las localidades de la ciudad de forma permanente, para brindar orientación y acompañamiento profesional a través de jornadas de atención; ferias interinstitucionales en puntos estratégicos; y recorridos territoriales que permiten identificar las realidades y necesidades de las mujeres, generando respuestas más oportunas y cercanas. Del pilotaje realizado, los ajustes realizados en la experiencia y la puesta en marcha de la Unidad Móvil, de enero a diciembre se han tenido los siguientes logros: 
1.	Con el objetivo de realizar las atenciones psicosociales (valoraciones iniciales, asesoría, seguimientos y cierres) a mujeres que realizan actividades sexuales pagadas ASP a través de las diferentes modalidades de atención de la Estrategia Casa de Todas en la sede física, móvil y telefónica, se realizaron en total 2328 atenciones, discriminadas así:  161 atenciones en la unidad móvil de forma presencial en las diferentes localidades focalizadas. Adicionalmente se realizaron 2167 atenciones en la sede física y de forma telefónica. 
2.	Con el objetivo de realizar las atenciones jurídicas (valoraciones iniciales, asesoría, seguimientos y cierres) a mujeres que realizan actividades sexuales pagadas, se realizan un total de 3843  atenciones discriminadas así:  En el área jurídica se realizan 229 atenciones en la Unidad Móvil de manera presencial en las diferentes localidades focalizadas. Adicionalmente, se realizan 3614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4410 atenciones de trabajo social realizadas así: Se realizaron 282 atenciones en la unidad móvil de manera presencial en las localidades focalizadas y se realizaron 4128 atenciones en la sede física y de forma telefónica. 
4.	24 espacios de formación, cualificación y fortalecimiento de habilidades para el equipo de profesionales de casa de todas en las que se registraron 407 participaciones del equipo de profesionales y técnicas de Casa de Todas. 
5. Se realizaron 38 ferias de servicios interinstitucionales, en articulación con articulo con Subredes de Salud, SD Salud, SD Desarrollo Económico, Centro Intégrate, Metro, IPS Colsibsidio y SDMujer. Donde se logró realizar atención a 847 ciudadanas
7.	Se realizaron 92 jornadas de atención itinerante en las diferentes localidades focalizadas.  
8.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y en el mes de julio se avanzó en la primera versión del documento de resultados de la investigación, donde se incluyeron tantos lo resultado cuantitativos como cualitativos resultado de los grupos focales, en análisis por complementariedad de este estudio exploratorio y para diciembre se tiene la versión final del documento de resultados de la investigación "Análisis situacional de las violencias basadas en género en mujeres que realizan actividades sexuales pagadas, según su nacionalidad¨.
9.	con el fin de implementar el Plan de formación y cualificación de equipos técnicos que realizan atenciones a mujeres que realizan actividades sexuales pagadas, para el periodo acumulado se realizaron 45 espacios de cualificación y asistencia técnica para equipos técnicos, con la participación de 1053 profesionales de los diferentes sectores y entidades del distrito. 
10.	Con el fin de implementar el plan de ¨Fortalecimiento de Redes ¨ para mujeres que realizan ASP, se realizaron en el periodo acumulado diez actividades de fortalecimiento de redes, con la participación de 246 mujeres.
Adicionalmente, se realizaron ajustes al documento Guía Operativa para la Implementación de la Unidad Móvil de la estrategia Casa de Todas, y en este documento se recogieron las lecciones aprendidas durante el proceso de implementación de la Unidad Móvil. Adicionalmente,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245 recorridos territoriales realizados por las duplas de la unidad Móvil. 
Es importante resaltar que  se ha realizado el lanzamiento oficial con una amplia divulgación de los servicios que hoy se prestan en las diferentes localidades a través de la Unidad Móvil. </t>
  </si>
  <si>
    <t>Teniendo en cuenta que el proyecto de inversión 8221, tenía como apropiación presupuestal de $2.362.663.052, se requirió trasladar la suma de CUARENTA Y SIETE MILLONES SETECIENTOS NOVENTA Y CUATRO MIL TRESCIENTOS SESENTA Y SIETE PESOS M/CTE ($47.794.367) con el fin de fortalecer las actividades de otro proyecto de inversión de la entidad. 
Ahora bien, teniendo en cuenta que ya se cuenta con el concepto favorable por parte de la secretaría Distrial de Hacienda, al traslado interno en el presupuesto de inversión de la SDMujer No. 4000036111, con radicado SDH 2025ER320301O1 del 3 de diciembre de 2025, se solicita realizar la actualización descrita en el cuadro anterior.</t>
  </si>
  <si>
    <t xml:space="preserve">6.	En el mes de diciembre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351 atenciones, realizadas así: 
•	Se realizaron 23 atenciones en la unidad móvil de manera presencial en las localidades de Los Mártires y Barrios Unidos desagregadas así: 06 asesorías, 03 valoraciones iniciales, 02 seguimientos y 12 cierres.
•	Se realizaron 328 atenciones en la sede física y de forma telefónica desagregadas así: 81 asesorías y 27 valoraciones iniciales, 152 seguimientos, y 68 cierres. Adiconalmente, a través de la atención se logra dar respuesta en las siguientes áreas:
* 5 Portabilidad.                                                                                       
* 2 Salud traslado municipio                                                                               
* 11 Solicitud de encuesta socioeconómica SISBEN
* 8 Afiliaciones al sistema de salud
* 6 Activación servicios de SDIS, proyecto enlace emergencia social, bono de adulto mayor y jardines
* 5 Solicitud cupo Dirección Local de Educación.                                
* 1 Educación movilidad. * 11 Proceso educación flexible.
* 5 Formación para el trabajo (Miquelina y Scalabrini).
* 11 Salud sexual y reproductiva. 
* 13 Fondo Nacional del Ahorro.  * 6 Empleabilidad. 
* 2  Educación superior  * 4  Anticoncepción 
* 2 IVE * 1 Ruta victimas                                                                                                                                                                                                                                                                                                                                                                                                                                                                                                                                                   16 Otros como barreras de acceso a salud, certificado de discapacidad, emprendimiento, albergue, citas medicas y especialidades, pqr acceso a servicios sociales.    </t>
  </si>
  <si>
    <t>Ajuste programación prespuestal proyecto de inversión</t>
  </si>
  <si>
    <t>Ajuste programación presupuestal por actividades</t>
  </si>
  <si>
    <t>Se realiza ajuste a la programación presupuestal por actividades a 26 de diciembre de 2025, teniendo en cuenta los movimientos presupuestales realizados en cumplimiento de las necesidades contractuales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</si>
</sst>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
      <i/>
      <sz val="11"/>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711">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22" xfId="0" applyFont="1" applyBorder="1" applyAlignment="1">
      <alignment vertical="center"/>
    </xf>
    <xf numFmtId="3" fontId="46" fillId="0" borderId="22" xfId="0" applyNumberFormat="1"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55" xfId="0" applyFont="1" applyBorder="1" applyAlignment="1">
      <alignment wrapText="1"/>
    </xf>
    <xf numFmtId="3" fontId="46" fillId="0" borderId="13" xfId="0" applyNumberFormat="1" applyFont="1" applyBorder="1" applyAlignment="1">
      <alignment vertical="center"/>
    </xf>
    <xf numFmtId="0" fontId="46" fillId="0" borderId="13" xfId="0"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9" fontId="46" fillId="0" borderId="14" xfId="1" applyFont="1" applyBorder="1" applyAlignment="1">
      <alignment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3" fillId="0" borderId="47" xfId="0" applyFont="1" applyBorder="1" applyAlignment="1">
      <alignment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3" borderId="22" xfId="0" applyFont="1" applyFill="1" applyBorder="1" applyAlignment="1">
      <alignment horizontal="left" vertical="center"/>
    </xf>
    <xf numFmtId="0" fontId="46" fillId="13" borderId="47" xfId="0" applyFont="1" applyFill="1" applyBorder="1" applyAlignment="1">
      <alignment vertical="center" wrapText="1"/>
    </xf>
    <xf numFmtId="0" fontId="46" fillId="0" borderId="47" xfId="0" applyFont="1" applyBorder="1" applyAlignment="1">
      <alignment horizontal="left" vertical="center" wrapText="1"/>
    </xf>
    <xf numFmtId="0" fontId="46" fillId="13"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3"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175" fontId="46" fillId="0" borderId="68" xfId="18" applyNumberFormat="1" applyFont="1" applyFill="1" applyBorder="1" applyAlignment="1">
      <alignment vertical="center"/>
    </xf>
    <xf numFmtId="15" fontId="39" fillId="0" borderId="0" xfId="0" applyNumberFormat="1" applyFont="1" applyAlignment="1">
      <alignment horizontal="center" vertical="center"/>
    </xf>
    <xf numFmtId="3" fontId="46" fillId="0" borderId="55" xfId="0" applyNumberFormat="1" applyFont="1" applyBorder="1" applyAlignment="1">
      <alignment wrapText="1"/>
    </xf>
    <xf numFmtId="169" fontId="13" fillId="4" borderId="40" xfId="5" applyNumberFormat="1" applyFont="1" applyFill="1" applyBorder="1" applyAlignment="1">
      <alignment vertical="center"/>
    </xf>
    <xf numFmtId="169" fontId="13" fillId="4" borderId="47" xfId="5" applyNumberFormat="1" applyFont="1" applyFill="1" applyBorder="1" applyAlignment="1">
      <alignment vertical="center"/>
    </xf>
    <xf numFmtId="169" fontId="13" fillId="4" borderId="61" xfId="5" applyNumberFormat="1" applyFont="1" applyFill="1" applyBorder="1" applyAlignment="1">
      <alignment vertical="center"/>
    </xf>
    <xf numFmtId="169" fontId="13" fillId="4" borderId="58" xfId="5" applyNumberFormat="1" applyFont="1" applyFill="1" applyBorder="1" applyAlignment="1">
      <alignment vertical="center"/>
    </xf>
    <xf numFmtId="0" fontId="19" fillId="0" borderId="26" xfId="3" applyFont="1" applyBorder="1" applyAlignment="1">
      <alignment horizontal="left" vertical="top"/>
    </xf>
    <xf numFmtId="0" fontId="19" fillId="0" borderId="19" xfId="3" applyFont="1" applyBorder="1" applyAlignment="1">
      <alignment horizontal="left" vertical="top" wrapText="1"/>
    </xf>
    <xf numFmtId="0" fontId="13" fillId="0" borderId="1" xfId="3" applyFont="1" applyAlignment="1">
      <alignment horizontal="left" vertical="top"/>
    </xf>
    <xf numFmtId="174" fontId="13" fillId="0" borderId="1" xfId="22" applyNumberFormat="1" applyFont="1" applyBorder="1" applyAlignment="1">
      <alignment horizontal="left" vertical="top"/>
    </xf>
    <xf numFmtId="0" fontId="45" fillId="0" borderId="7" xfId="0" applyFont="1" applyBorder="1" applyAlignment="1">
      <alignment horizontal="center" vertical="top"/>
    </xf>
    <xf numFmtId="0" fontId="13" fillId="0" borderId="1" xfId="3" applyFont="1" applyAlignment="1">
      <alignment vertical="top"/>
    </xf>
    <xf numFmtId="0" fontId="45" fillId="0" borderId="19" xfId="0" applyFont="1" applyBorder="1" applyAlignment="1">
      <alignment horizontal="left" vertical="top" wrapText="1"/>
    </xf>
    <xf numFmtId="0" fontId="31" fillId="0" borderId="26" xfId="3" applyFont="1" applyBorder="1" applyAlignment="1">
      <alignment horizontal="left" vertical="top"/>
    </xf>
    <xf numFmtId="15"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9" fontId="20" fillId="4" borderId="22" xfId="0" applyNumberFormat="1" applyFont="1" applyFill="1" applyBorder="1" applyAlignment="1">
      <alignment horizontal="center" vertical="center"/>
    </xf>
    <xf numFmtId="15" fontId="39" fillId="0" borderId="26" xfId="2" applyNumberFormat="1" applyFont="1" applyBorder="1" applyAlignment="1">
      <alignment horizontal="center" wrapText="1"/>
    </xf>
    <xf numFmtId="15" fontId="12" fillId="0" borderId="26" xfId="2" applyNumberFormat="1" applyFont="1" applyBorder="1" applyAlignment="1">
      <alignment horizontal="center" wrapText="1"/>
    </xf>
    <xf numFmtId="15" fontId="12" fillId="0" borderId="26" xfId="2" applyNumberFormat="1" applyFont="1" applyBorder="1" applyAlignment="1">
      <alignment horizontal="center" vertical="center" wrapText="1"/>
    </xf>
    <xf numFmtId="175" fontId="47" fillId="0" borderId="22" xfId="18" applyNumberFormat="1" applyFont="1" applyFill="1" applyBorder="1" applyAlignment="1">
      <alignment vertical="center"/>
    </xf>
    <xf numFmtId="15" fontId="39" fillId="0" borderId="26" xfId="0" applyNumberFormat="1" applyFont="1" applyBorder="1" applyAlignment="1">
      <alignment horizontal="center" vertical="center"/>
    </xf>
    <xf numFmtId="16" fontId="39" fillId="0" borderId="26" xfId="0" applyNumberFormat="1" applyFont="1" applyBorder="1" applyAlignment="1">
      <alignment horizontal="center" vertical="center"/>
    </xf>
    <xf numFmtId="15" fontId="12" fillId="0" borderId="26" xfId="0" applyNumberFormat="1" applyFont="1" applyBorder="1" applyAlignment="1">
      <alignment horizontal="center" vertical="center"/>
    </xf>
    <xf numFmtId="0" fontId="18" fillId="0" borderId="0" xfId="24" applyAlignment="1">
      <alignment vertical="center" wrapText="1"/>
    </xf>
    <xf numFmtId="15" fontId="11" fillId="0" borderId="26" xfId="0" applyNumberFormat="1" applyFont="1" applyBorder="1" applyAlignment="1">
      <alignment vertical="center"/>
    </xf>
    <xf numFmtId="3" fontId="13" fillId="0" borderId="1" xfId="3" applyNumberFormat="1" applyFont="1" applyAlignment="1">
      <alignment vertical="center"/>
    </xf>
    <xf numFmtId="0" fontId="18" fillId="0" borderId="7" xfId="24" applyFill="1" applyBorder="1" applyAlignment="1">
      <alignment horizontal="center" vertical="center" wrapText="1"/>
    </xf>
    <xf numFmtId="15" fontId="11" fillId="0" borderId="26" xfId="0" applyNumberFormat="1" applyFont="1" applyBorder="1" applyAlignment="1">
      <alignment horizontal="center" vertical="center"/>
    </xf>
    <xf numFmtId="169" fontId="13" fillId="0" borderId="40" xfId="5" applyNumberFormat="1" applyFont="1" applyFill="1" applyBorder="1" applyAlignment="1">
      <alignment vertical="center"/>
    </xf>
    <xf numFmtId="169" fontId="13" fillId="0" borderId="47" xfId="5" applyNumberFormat="1" applyFont="1" applyFill="1" applyBorder="1" applyAlignment="1">
      <alignment vertical="center"/>
    </xf>
    <xf numFmtId="169" fontId="13" fillId="0" borderId="61" xfId="5" applyNumberFormat="1" applyFont="1" applyFill="1" applyBorder="1" applyAlignment="1">
      <alignment vertical="center"/>
    </xf>
    <xf numFmtId="169" fontId="13" fillId="0" borderId="58" xfId="5" applyNumberFormat="1" applyFont="1" applyFill="1" applyBorder="1" applyAlignment="1">
      <alignment vertical="center"/>
    </xf>
    <xf numFmtId="0" fontId="3" fillId="0" borderId="22" xfId="19" applyBorder="1" applyAlignment="1">
      <alignment vertical="center"/>
    </xf>
    <xf numFmtId="37" fontId="22" fillId="0" borderId="52" xfId="11" applyNumberFormat="1" applyBorder="1" applyAlignment="1">
      <alignment horizontal="right" vertical="center"/>
    </xf>
    <xf numFmtId="15" fontId="13" fillId="0" borderId="22" xfId="0" applyNumberFormat="1" applyFont="1" applyBorder="1" applyAlignment="1">
      <alignment horizontal="center" vertical="center" wrapText="1"/>
    </xf>
    <xf numFmtId="175" fontId="46" fillId="0" borderId="78" xfId="18" applyNumberFormat="1" applyFont="1" applyFill="1" applyBorder="1" applyAlignment="1">
      <alignment vertical="center"/>
    </xf>
    <xf numFmtId="175" fontId="46" fillId="0" borderId="20" xfId="18" applyNumberFormat="1" applyFont="1" applyFill="1" applyBorder="1" applyAlignment="1">
      <alignment horizontal="center" vertical="center"/>
    </xf>
    <xf numFmtId="175" fontId="46" fillId="0" borderId="79" xfId="18" applyNumberFormat="1" applyFont="1" applyFill="1" applyBorder="1" applyAlignment="1">
      <alignment horizontal="center" vertical="center"/>
    </xf>
    <xf numFmtId="0" fontId="46" fillId="0" borderId="9" xfId="0" applyFont="1" applyBorder="1" applyAlignment="1">
      <alignment vertical="center"/>
    </xf>
    <xf numFmtId="3" fontId="46" fillId="0" borderId="9" xfId="0" applyNumberFormat="1" applyFont="1" applyBorder="1" applyAlignment="1">
      <alignment vertical="center"/>
    </xf>
    <xf numFmtId="9" fontId="46" fillId="0" borderId="70" xfId="1" applyFont="1" applyFill="1" applyBorder="1" applyAlignment="1">
      <alignment vertical="center"/>
    </xf>
    <xf numFmtId="175" fontId="46" fillId="0" borderId="73" xfId="0" applyNumberFormat="1" applyFont="1" applyBorder="1" applyAlignment="1">
      <alignment vertical="center"/>
    </xf>
    <xf numFmtId="0" fontId="46" fillId="0" borderId="73" xfId="0" applyFont="1" applyBorder="1" applyAlignment="1">
      <alignment vertical="center"/>
    </xf>
    <xf numFmtId="175" fontId="13" fillId="0" borderId="1" xfId="3" applyNumberFormat="1" applyFont="1" applyAlignment="1">
      <alignment vertical="center"/>
    </xf>
    <xf numFmtId="2" fontId="13" fillId="0" borderId="28" xfId="3" applyNumberFormat="1" applyFont="1" applyBorder="1" applyAlignment="1">
      <alignment horizontal="center" vertical="center"/>
    </xf>
    <xf numFmtId="2" fontId="28" fillId="0" borderId="22" xfId="3" applyNumberFormat="1" applyFont="1" applyBorder="1" applyAlignment="1">
      <alignment horizontal="center" vertical="center"/>
    </xf>
    <xf numFmtId="15" fontId="11" fillId="0" borderId="26" xfId="2" applyNumberFormat="1" applyFont="1" applyBorder="1" applyAlignment="1">
      <alignment horizontal="center" vertical="center" wrapText="1"/>
    </xf>
    <xf numFmtId="3" fontId="46" fillId="4" borderId="22" xfId="0" applyNumberFormat="1" applyFont="1" applyFill="1" applyBorder="1" applyAlignment="1">
      <alignment vertical="center"/>
    </xf>
    <xf numFmtId="0" fontId="46" fillId="4" borderId="54" xfId="0" applyFont="1" applyFill="1" applyBorder="1" applyAlignment="1">
      <alignment wrapText="1"/>
    </xf>
    <xf numFmtId="175" fontId="46" fillId="4" borderId="22" xfId="18" applyNumberFormat="1" applyFont="1" applyFill="1" applyBorder="1" applyAlignment="1">
      <alignment vertical="center"/>
    </xf>
    <xf numFmtId="37" fontId="22" fillId="0" borderId="24" xfId="11" applyNumberForma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1" fillId="0" borderId="25" xfId="19" applyFont="1" applyBorder="1" applyAlignment="1">
      <alignment vertical="center" wrapText="1"/>
    </xf>
    <xf numFmtId="0" fontId="3" fillId="0" borderId="24" xfId="19" applyBorder="1" applyAlignment="1">
      <alignment horizontal="right" vertical="center" wrapText="1"/>
    </xf>
    <xf numFmtId="37" fontId="3" fillId="10" borderId="1" xfId="19" applyNumberFormat="1" applyFill="1"/>
    <xf numFmtId="0" fontId="13" fillId="0" borderId="0" xfId="0" applyFont="1" applyAlignment="1">
      <alignment horizontal="center"/>
    </xf>
    <xf numFmtId="14" fontId="13" fillId="0" borderId="52" xfId="0" applyNumberFormat="1" applyFont="1" applyBorder="1" applyAlignment="1">
      <alignment horizontal="center" vertical="center" wrapText="1"/>
    </xf>
    <xf numFmtId="14" fontId="13" fillId="0" borderId="41" xfId="0" applyNumberFormat="1" applyFont="1" applyBorder="1" applyAlignment="1">
      <alignment horizontal="center" vertical="center" wrapText="1"/>
    </xf>
    <xf numFmtId="0" fontId="13" fillId="0" borderId="12" xfId="0" applyFont="1" applyBorder="1" applyAlignment="1">
      <alignment horizontal="center"/>
    </xf>
    <xf numFmtId="0" fontId="13" fillId="0" borderId="13" xfId="0" applyFont="1" applyBorder="1" applyAlignment="1">
      <alignment horizontal="center"/>
    </xf>
    <xf numFmtId="0" fontId="0" fillId="0" borderId="0" xfId="0" applyAlignment="1">
      <alignment horizontal="center"/>
    </xf>
    <xf numFmtId="0" fontId="46" fillId="0" borderId="69" xfId="0" applyFont="1" applyBorder="1" applyAlignment="1">
      <alignment vertical="center"/>
    </xf>
    <xf numFmtId="0" fontId="46" fillId="0" borderId="70" xfId="0" applyFont="1" applyBorder="1" applyAlignment="1">
      <alignment vertical="center"/>
    </xf>
    <xf numFmtId="175" fontId="47" fillId="0" borderId="13" xfId="18" applyNumberFormat="1" applyFont="1" applyFill="1" applyBorder="1" applyAlignment="1">
      <alignment vertical="center"/>
    </xf>
    <xf numFmtId="175" fontId="46" fillId="0" borderId="13" xfId="18" applyNumberFormat="1" applyFont="1" applyFill="1" applyBorder="1" applyAlignment="1">
      <alignment vertical="center"/>
    </xf>
    <xf numFmtId="9" fontId="31" fillId="0" borderId="22" xfId="3" applyNumberFormat="1" applyFont="1" applyBorder="1" applyAlignment="1">
      <alignment horizontal="center" vertical="center"/>
    </xf>
    <xf numFmtId="0" fontId="46" fillId="0" borderId="39" xfId="0" applyFont="1" applyBorder="1" applyAlignment="1">
      <alignment vertical="center"/>
    </xf>
    <xf numFmtId="3" fontId="47" fillId="0" borderId="24" xfId="0" applyNumberFormat="1" applyFont="1" applyBorder="1" applyAlignment="1">
      <alignment vertical="center"/>
    </xf>
    <xf numFmtId="9" fontId="46" fillId="0" borderId="44" xfId="0" applyNumberFormat="1" applyFont="1" applyBorder="1"/>
    <xf numFmtId="0" fontId="46" fillId="0" borderId="44" xfId="0" applyFont="1" applyBorder="1" applyAlignment="1">
      <alignment vertical="center"/>
    </xf>
    <xf numFmtId="3" fontId="47" fillId="0" borderId="14" xfId="0" applyNumberFormat="1" applyFont="1" applyBorder="1" applyAlignment="1">
      <alignment vertical="center"/>
    </xf>
    <xf numFmtId="9" fontId="46" fillId="0" borderId="45" xfId="1" applyFont="1" applyFill="1" applyBorder="1" applyAlignment="1">
      <alignment vertical="center"/>
    </xf>
    <xf numFmtId="15" fontId="21" fillId="0" borderId="1" xfId="3" applyNumberFormat="1" applyFont="1" applyAlignment="1">
      <alignment horizontal="center" vertical="center"/>
    </xf>
    <xf numFmtId="0" fontId="19" fillId="0" borderId="26" xfId="3" applyFont="1" applyBorder="1" applyAlignment="1">
      <alignment horizontal="center" vertical="center" wrapText="1"/>
    </xf>
    <xf numFmtId="15" fontId="11" fillId="0" borderId="26" xfId="2" applyNumberFormat="1" applyFont="1" applyBorder="1" applyAlignment="1">
      <alignment horizontal="center" wrapText="1"/>
    </xf>
    <xf numFmtId="43" fontId="13" fillId="0" borderId="1" xfId="3" applyNumberFormat="1" applyFont="1" applyAlignment="1">
      <alignment vertical="center"/>
    </xf>
    <xf numFmtId="9" fontId="46" fillId="0" borderId="74" xfId="1" applyFont="1" applyFill="1" applyBorder="1" applyAlignment="1">
      <alignment vertical="center"/>
    </xf>
    <xf numFmtId="14" fontId="12" fillId="0" borderId="26" xfId="2" applyNumberFormat="1" applyFont="1" applyBorder="1" applyAlignment="1">
      <alignment horizontal="center" wrapText="1"/>
    </xf>
    <xf numFmtId="1" fontId="13" fillId="0" borderId="26" xfId="3" applyNumberFormat="1" applyFont="1" applyBorder="1" applyAlignment="1">
      <alignment horizontal="center" vertical="center"/>
    </xf>
    <xf numFmtId="169" fontId="13" fillId="0" borderId="1" xfId="3" applyNumberFormat="1" applyFont="1" applyAlignment="1">
      <alignment vertical="center"/>
    </xf>
    <xf numFmtId="175" fontId="47" fillId="0" borderId="9" xfId="18" applyNumberFormat="1" applyFont="1" applyFill="1" applyBorder="1" applyAlignment="1">
      <alignment vertical="center"/>
    </xf>
    <xf numFmtId="3" fontId="47" fillId="0" borderId="10" xfId="0" applyNumberFormat="1" applyFont="1" applyBorder="1" applyAlignment="1">
      <alignment vertical="center"/>
    </xf>
    <xf numFmtId="3" fontId="46" fillId="0" borderId="13" xfId="0" applyNumberFormat="1" applyFont="1" applyBorder="1" applyAlignment="1">
      <alignment wrapText="1"/>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52" fillId="12" borderId="23" xfId="0" applyFont="1" applyFill="1" applyBorder="1" applyAlignment="1">
      <alignment horizontal="center" vertical="center"/>
    </xf>
    <xf numFmtId="0" fontId="52"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3" borderId="23" xfId="0" applyFont="1" applyFill="1" applyBorder="1" applyAlignment="1">
      <alignment horizontal="left" vertical="center"/>
    </xf>
    <xf numFmtId="0" fontId="47" fillId="13" borderId="25" xfId="0" applyFont="1" applyFill="1" applyBorder="1" applyAlignment="1">
      <alignment horizontal="left" vertical="center"/>
    </xf>
    <xf numFmtId="0" fontId="47" fillId="13" borderId="23" xfId="0" applyFont="1" applyFill="1" applyBorder="1" applyAlignment="1">
      <alignment horizontal="left" vertical="center" wrapText="1"/>
    </xf>
    <xf numFmtId="0" fontId="47" fillId="13" borderId="25" xfId="0" applyFont="1" applyFill="1" applyBorder="1" applyAlignment="1">
      <alignment horizontal="left"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3" borderId="23" xfId="0" applyFont="1" applyFill="1" applyBorder="1" applyAlignment="1">
      <alignment horizontal="center" vertical="center"/>
    </xf>
    <xf numFmtId="0" fontId="47" fillId="13"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9" fillId="0" borderId="5" xfId="3" applyFont="1" applyBorder="1" applyAlignment="1">
      <alignment horizontal="left" vertical="top" wrapText="1"/>
    </xf>
    <xf numFmtId="0" fontId="19" fillId="0" borderId="7" xfId="3" applyFont="1" applyBorder="1" applyAlignment="1">
      <alignment horizontal="left" vertical="top"/>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19" fillId="0" borderId="22" xfId="0" applyFont="1" applyBorder="1" applyAlignment="1">
      <alignment horizontal="center"/>
    </xf>
    <xf numFmtId="0" fontId="50" fillId="0" borderId="25" xfId="3" applyFont="1" applyBorder="1" applyAlignment="1">
      <alignment horizontal="center" vertical="center" wrapText="1"/>
    </xf>
    <xf numFmtId="0" fontId="19" fillId="0" borderId="22" xfId="3" applyFont="1" applyBorder="1" applyAlignment="1">
      <alignment horizontal="center" vertical="center"/>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12" fillId="4" borderId="26" xfId="0" applyFont="1" applyFill="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19" fillId="0" borderId="23" xfId="3" applyFont="1" applyBorder="1" applyAlignment="1">
      <alignment vertical="top" wrapText="1"/>
    </xf>
    <xf numFmtId="0" fontId="19" fillId="0" borderId="25" xfId="3" applyFont="1" applyBorder="1" applyAlignment="1">
      <alignment vertical="top" wrapText="1"/>
    </xf>
    <xf numFmtId="0" fontId="25" fillId="0" borderId="23" xfId="3" applyFont="1" applyBorder="1" applyAlignment="1">
      <alignment vertical="top" wrapText="1"/>
    </xf>
    <xf numFmtId="0" fontId="25" fillId="0" borderId="25" xfId="3" applyFont="1" applyBorder="1" applyAlignment="1">
      <alignment vertical="top"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25" fillId="0" borderId="23" xfId="3" applyFont="1" applyBorder="1" applyAlignment="1">
      <alignment horizontal="left" vertical="top" wrapText="1"/>
    </xf>
    <xf numFmtId="0" fontId="25" fillId="0" borderId="25" xfId="3" applyFont="1" applyBorder="1" applyAlignment="1">
      <alignment horizontal="left"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32" fillId="0" borderId="23" xfId="3" applyFont="1" applyBorder="1" applyAlignment="1">
      <alignment horizontal="center" vertical="center" wrapText="1"/>
    </xf>
    <xf numFmtId="0" fontId="19" fillId="0" borderId="22" xfId="3" applyFont="1" applyBorder="1" applyAlignment="1">
      <alignment horizontal="left" vertical="top"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7" xfId="3" applyFont="1" applyBorder="1" applyAlignment="1">
      <alignment horizontal="left" vertical="top" wrapText="1"/>
    </xf>
    <xf numFmtId="0" fontId="45" fillId="0" borderId="5" xfId="0" applyFont="1" applyBorder="1" applyAlignment="1">
      <alignment horizontal="left" vertical="top" wrapText="1"/>
    </xf>
    <xf numFmtId="0" fontId="45" fillId="0" borderId="75" xfId="0" applyFont="1" applyBorder="1" applyAlignment="1">
      <alignment horizontal="left"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left" vertical="top"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left" vertical="top" wrapText="1"/>
    </xf>
    <xf numFmtId="0" fontId="25" fillId="0" borderId="7" xfId="3" applyFont="1" applyBorder="1" applyAlignment="1">
      <alignment horizontal="left" vertical="top" wrapText="1"/>
    </xf>
    <xf numFmtId="0" fontId="19" fillId="0" borderId="6" xfId="3" applyFont="1" applyBorder="1" applyAlignment="1">
      <alignment horizontal="left" vertical="top"/>
    </xf>
    <xf numFmtId="0" fontId="18" fillId="0" borderId="23" xfId="24" applyBorder="1" applyAlignment="1">
      <alignment horizontal="center" vertical="center"/>
    </xf>
    <xf numFmtId="0" fontId="27" fillId="0" borderId="23" xfId="3" applyFont="1" applyBorder="1" applyAlignment="1">
      <alignment vertical="top" wrapText="1"/>
    </xf>
    <xf numFmtId="0" fontId="30" fillId="0" borderId="25" xfId="3" applyFont="1" applyBorder="1" applyAlignment="1">
      <alignment vertical="top" wrapText="1"/>
    </xf>
    <xf numFmtId="0" fontId="13" fillId="0" borderId="23" xfId="3" applyFont="1" applyBorder="1" applyAlignment="1">
      <alignment horizontal="left" vertical="top" wrapText="1"/>
    </xf>
    <xf numFmtId="0" fontId="13" fillId="0" borderId="25" xfId="3" applyFont="1" applyBorder="1" applyAlignment="1">
      <alignment horizontal="left" vertical="top" wrapText="1"/>
    </xf>
    <xf numFmtId="0" fontId="19" fillId="0" borderId="18" xfId="3" applyFont="1" applyBorder="1" applyAlignment="1">
      <alignment horizontal="left" vertical="top" wrapText="1"/>
    </xf>
    <xf numFmtId="0" fontId="19" fillId="0" borderId="18" xfId="3" applyFont="1" applyBorder="1" applyAlignment="1">
      <alignment horizontal="left" vertical="top"/>
    </xf>
    <xf numFmtId="43" fontId="19" fillId="0" borderId="22" xfId="18" applyFont="1" applyBorder="1" applyAlignment="1">
      <alignment horizontal="center"/>
    </xf>
    <xf numFmtId="0" fontId="18" fillId="0" borderId="22" xfId="24" applyBorder="1" applyAlignment="1">
      <alignment horizontal="center" vertical="center"/>
    </xf>
    <xf numFmtId="0" fontId="19" fillId="0" borderId="22" xfId="0" applyFont="1" applyBorder="1" applyAlignment="1">
      <alignment horizontal="center" vertical="center"/>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9" fillId="4" borderId="5" xfId="3" applyFont="1" applyFill="1" applyBorder="1" applyAlignment="1">
      <alignment horizontal="left" vertical="top" wrapText="1"/>
    </xf>
    <xf numFmtId="0" fontId="19" fillId="4" borderId="7" xfId="3" applyFont="1" applyFill="1" applyBorder="1" applyAlignment="1">
      <alignment horizontal="left" vertical="top" wrapText="1"/>
    </xf>
    <xf numFmtId="0" fontId="25" fillId="0" borderId="5" xfId="3" applyFont="1" applyBorder="1" applyAlignment="1">
      <alignment vertical="top" wrapText="1"/>
    </xf>
    <xf numFmtId="0" fontId="25" fillId="0" borderId="7" xfId="3" applyFont="1" applyBorder="1" applyAlignment="1">
      <alignment vertical="top" wrapText="1"/>
    </xf>
    <xf numFmtId="0" fontId="19" fillId="0" borderId="5" xfId="3" applyFont="1" applyBorder="1" applyAlignment="1">
      <alignment vertical="top" wrapText="1"/>
    </xf>
    <xf numFmtId="0" fontId="19" fillId="0" borderId="7" xfId="3" applyFont="1" applyBorder="1" applyAlignment="1">
      <alignment vertical="top" wrapText="1"/>
    </xf>
    <xf numFmtId="0" fontId="19" fillId="0" borderId="7" xfId="3" applyFont="1" applyBorder="1" applyAlignment="1">
      <alignment vertical="top"/>
    </xf>
    <xf numFmtId="0" fontId="19" fillId="0" borderId="6" xfId="3" applyFont="1" applyBorder="1" applyAlignment="1">
      <alignment vertical="top"/>
    </xf>
    <xf numFmtId="0" fontId="19" fillId="0" borderId="6" xfId="3" applyFont="1" applyBorder="1" applyAlignment="1">
      <alignment horizontal="left" vertical="top"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25" fillId="2" borderId="23" xfId="0" applyFont="1" applyFill="1" applyBorder="1" applyAlignment="1">
      <alignment vertical="top" wrapText="1"/>
    </xf>
    <xf numFmtId="0" fontId="32" fillId="2" borderId="25" xfId="0" applyFont="1" applyFill="1" applyBorder="1" applyAlignment="1">
      <alignment vertical="top" wrapText="1"/>
    </xf>
    <xf numFmtId="0" fontId="19" fillId="0" borderId="23" xfId="3" applyFont="1" applyBorder="1" applyAlignment="1">
      <alignment horizontal="center" vertical="top" wrapText="1"/>
    </xf>
    <xf numFmtId="0" fontId="30" fillId="0" borderId="25" xfId="3" applyFont="1" applyBorder="1" applyAlignment="1">
      <alignment horizontal="center" vertical="top"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0" fillId="0" borderId="25" xfId="3" applyFont="1" applyBorder="1" applyAlignment="1">
      <alignment horizontal="left" vertical="center" wrapText="1"/>
    </xf>
    <xf numFmtId="0" fontId="18" fillId="0" borderId="23" xfId="24" applyFill="1" applyBorder="1" applyAlignment="1">
      <alignment horizontal="center" vertical="center" wrapText="1"/>
    </xf>
    <xf numFmtId="0" fontId="19" fillId="0" borderId="22" xfId="3" applyFont="1" applyBorder="1" applyAlignment="1">
      <alignment horizontal="left" vertical="top"/>
    </xf>
    <xf numFmtId="0" fontId="19" fillId="0" borderId="23" xfId="0" applyFont="1" applyBorder="1" applyAlignment="1">
      <alignment horizontal="center"/>
    </xf>
    <xf numFmtId="0" fontId="19" fillId="0" borderId="25" xfId="0" applyFont="1" applyBorder="1" applyAlignment="1">
      <alignment horizontal="center"/>
    </xf>
    <xf numFmtId="0" fontId="33" fillId="0" borderId="7" xfId="3" applyFont="1" applyBorder="1" applyAlignment="1">
      <alignment horizontal="left" vertical="top"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30" fillId="0" borderId="25" xfId="3" applyFont="1" applyBorder="1" applyAlignment="1">
      <alignment horizontal="left" vertical="top" wrapText="1"/>
    </xf>
    <xf numFmtId="0" fontId="32" fillId="0" borderId="23" xfId="3" applyFont="1" applyBorder="1" applyAlignment="1">
      <alignment horizontal="left" vertical="top" wrapText="1"/>
    </xf>
    <xf numFmtId="0" fontId="32" fillId="0" borderId="25" xfId="3" applyFont="1" applyBorder="1" applyAlignment="1">
      <alignment horizontal="left" vertical="top" wrapText="1"/>
    </xf>
    <xf numFmtId="0" fontId="25" fillId="2" borderId="23"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23" xfId="0" applyFont="1" applyFill="1" applyBorder="1" applyAlignment="1">
      <alignment horizontal="left" vertical="top" wrapText="1"/>
    </xf>
    <xf numFmtId="0" fontId="25" fillId="0" borderId="23" xfId="3" applyFont="1" applyBorder="1" applyAlignment="1">
      <alignment horizontal="center" vertical="top" wrapText="1"/>
    </xf>
    <xf numFmtId="0" fontId="25" fillId="0" borderId="25" xfId="3" applyFont="1" applyBorder="1" applyAlignment="1">
      <alignment horizontal="center" vertical="top" wrapText="1"/>
    </xf>
    <xf numFmtId="0" fontId="32" fillId="0" borderId="23" xfId="3" applyFont="1" applyBorder="1" applyAlignment="1">
      <alignment horizontal="center" vertical="top" wrapText="1"/>
    </xf>
    <xf numFmtId="0" fontId="32" fillId="0" borderId="25" xfId="3" applyFont="1" applyBorder="1" applyAlignment="1">
      <alignment horizontal="center" vertical="top" wrapText="1"/>
    </xf>
    <xf numFmtId="0" fontId="19" fillId="0" borderId="22" xfId="3" applyFont="1" applyBorder="1" applyAlignment="1">
      <alignment horizontal="center" vertical="top" wrapText="1"/>
    </xf>
    <xf numFmtId="0" fontId="19" fillId="0" borderId="22" xfId="3" applyFont="1" applyBorder="1" applyAlignment="1">
      <alignment horizontal="center" vertical="top"/>
    </xf>
    <xf numFmtId="0" fontId="18" fillId="0" borderId="23" xfId="24"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 xfId="3" applyFont="1" applyBorder="1" applyAlignment="1">
      <alignment horizontal="left" vertical="top" wrapText="1"/>
    </xf>
    <xf numFmtId="0" fontId="13" fillId="0" borderId="7" xfId="3" applyFont="1" applyBorder="1" applyAlignment="1">
      <alignment horizontal="left" vertical="top"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7" xfId="3" applyFont="1" applyBorder="1" applyAlignment="1">
      <alignment horizontal="left" vertical="top"/>
    </xf>
    <xf numFmtId="0" fontId="11" fillId="0" borderId="5" xfId="3" applyFont="1" applyBorder="1" applyAlignment="1">
      <alignment horizontal="left" vertical="top" wrapText="1"/>
    </xf>
    <xf numFmtId="0" fontId="11" fillId="0" borderId="7" xfId="3" applyFont="1" applyBorder="1" applyAlignment="1">
      <alignment horizontal="left" vertical="top" wrapText="1"/>
    </xf>
    <xf numFmtId="0" fontId="13" fillId="0" borderId="6" xfId="3" applyFont="1" applyBorder="1" applyAlignment="1">
      <alignment horizontal="left" vertical="top"/>
    </xf>
    <xf numFmtId="0" fontId="28" fillId="0" borderId="32" xfId="3" applyFont="1" applyBorder="1" applyAlignment="1">
      <alignment horizontal="center" vertical="center"/>
    </xf>
    <xf numFmtId="0" fontId="13" fillId="0" borderId="6" xfId="3" applyFont="1" applyBorder="1" applyAlignment="1">
      <alignment horizontal="left" vertical="top"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42" fillId="5" borderId="57" xfId="19" applyFont="1" applyFill="1" applyBorder="1" applyAlignment="1">
      <alignment horizontal="center" vertical="center"/>
    </xf>
    <xf numFmtId="0" fontId="42" fillId="5" borderId="10"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vertical="top" wrapText="1"/>
    </xf>
    <xf numFmtId="0" fontId="13" fillId="0" borderId="24" xfId="0" applyFont="1" applyBorder="1" applyAlignment="1">
      <alignment vertical="top" wrapText="1"/>
    </xf>
    <xf numFmtId="0" fontId="13" fillId="0" borderId="22" xfId="0" applyFont="1" applyBorder="1" applyAlignment="1">
      <alignment horizontal="left" vertical="top" wrapText="1"/>
    </xf>
    <xf numFmtId="0" fontId="13" fillId="0" borderId="24" xfId="0" applyFont="1" applyBorder="1" applyAlignment="1">
      <alignment horizontal="left" vertical="top" wrapText="1"/>
    </xf>
    <xf numFmtId="0" fontId="13" fillId="0" borderId="52" xfId="0" applyFont="1" applyBorder="1" applyAlignment="1">
      <alignment vertical="top" wrapText="1"/>
    </xf>
    <xf numFmtId="0" fontId="13" fillId="0" borderId="42" xfId="0" applyFont="1" applyBorder="1" applyAlignment="1">
      <alignment vertical="top"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file:///C:/:f:/g/personal/kforero_sdmujer_gov_co/EgD0b9_hyHJPvLXea-z5kK4B2XFD41_7O6dpJIeNTwMiOw" TargetMode="External"/><Relationship Id="rId18" Type="http://schemas.openxmlformats.org/officeDocument/2006/relationships/hyperlink" Target="file:///C:/:f:/g/personal/kforero_sdmujer_gov_co/ElnBbycem85LkrqbYNkS1PkBLqIfXR81xdPV_H9ped8C_g" TargetMode="External"/><Relationship Id="rId26" Type="http://schemas.openxmlformats.org/officeDocument/2006/relationships/hyperlink" Target="file:///C:/:f:/g/personal/kforero_sdmujer_gov_co/Etl9RRlPLQBBuZySMUU5mwwBAJPhv-7pKobrk7rLr32TyQ" TargetMode="External"/><Relationship Id="rId39" Type="http://schemas.openxmlformats.org/officeDocument/2006/relationships/comments" Target="../comments1.xml"/><Relationship Id="rId21" Type="http://schemas.openxmlformats.org/officeDocument/2006/relationships/hyperlink" Target="file:///C:/:f:/g/personal/kforero_sdmujer_gov_co/EqP_gIfLtGtLgd30-gNR9oIByDSOiJCiopgJpUkLIM4jHA" TargetMode="External"/><Relationship Id="rId34" Type="http://schemas.openxmlformats.org/officeDocument/2006/relationships/hyperlink" Target="file:///C:/:f:/g/personal/kforero_sdmujer_gov_co/IgCzAKLP_BtcRZvBakGvQxxdAbWuWSDZjmfbjc3wiFb6X8I" TargetMode="Externa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ile:///C:/:f:/g/personal/kforero_sdmujer_gov_co/EsoEAIsRe2tAl1XpN8iHggQBKX87A3Y0nfpGr_htqP4kiw" TargetMode="External"/><Relationship Id="rId17" Type="http://schemas.openxmlformats.org/officeDocument/2006/relationships/hyperlink" Target="file:///C:/:f:/g/personal/kforero_sdmujer_gov_co/Enk1CpHHb41GmtT4RY2TQYABk5jIE3YwGxaI8tBsj3IQkA" TargetMode="External"/><Relationship Id="rId25" Type="http://schemas.openxmlformats.org/officeDocument/2006/relationships/hyperlink" Target="file:///C:/:f:/g/personal/kforero_sdmujer_gov_co/ErMAos_8G1xFm8FqQa9DHF0Bta5ZINmOZ9uNzfCIVvpfwg" TargetMode="External"/><Relationship Id="rId33" Type="http://schemas.openxmlformats.org/officeDocument/2006/relationships/hyperlink" Target="file:///C:/:f:/g/personal/kforero_sdmujer_gov_co/IgDtTY4OGoY_TokLE7-rf4I6ARf-9L5a1kuJoDSkp1xLe0Y" TargetMode="External"/><Relationship Id="rId38" Type="http://schemas.openxmlformats.org/officeDocument/2006/relationships/vmlDrawing" Target="../drawings/vmlDrawing1.vml"/><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ile:///C:/:f:/g/personal/kforero_sdmujer_gov_co/ErMAos_8G1xFm8FqQa9DHF0Bta5ZINmOZ9uNzfCIVvpfwg" TargetMode="External"/><Relationship Id="rId20" Type="http://schemas.openxmlformats.org/officeDocument/2006/relationships/hyperlink" Target="file:///C:/:b:/g/personal/kforero_sdmujer_gov_co/EcQ6CIgjMHhNixoY23oUbZQBlBwHNcTdrHSbuqEBDyw24Q" TargetMode="External"/><Relationship Id="rId29" Type="http://schemas.openxmlformats.org/officeDocument/2006/relationships/hyperlink" Target="file:///C:/:b:/g/personal/kforero_sdmujer_gov_co/Ec8_0WzDvp5DjLCYii0-qf4BKvagERWZm8aWi8EEBDaRsQ" TargetMode="Externa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24" Type="http://schemas.openxmlformats.org/officeDocument/2006/relationships/hyperlink" Target="file:///C:/:f:/g/personal/kforero_sdmujer_gov_co/EsLf67R7otVAnpL833rtEjABKt1wpc34EpRXh33kWkVWLg" TargetMode="External"/><Relationship Id="rId32" Type="http://schemas.openxmlformats.org/officeDocument/2006/relationships/hyperlink" Target="file:///C:/:b:/g/personal/kforero_sdmujer_gov_co/IQDPP9Fsw76eQ4ywmIotPqn-ASr2oBEVmZvGlovBBAQ2kbE" TargetMode="External"/><Relationship Id="rId37" Type="http://schemas.openxmlformats.org/officeDocument/2006/relationships/drawing" Target="../drawings/drawing1.xm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ile:///C:/:f:/g/personal/kforero_sdmujer_gov_co/Er5JYAqajhBApSeQ3z9yaWYBKTP1yJE37XnS41I8AAz-Ng" TargetMode="External"/><Relationship Id="rId23" Type="http://schemas.openxmlformats.org/officeDocument/2006/relationships/hyperlink" Target="file:///C:/:f:/g/personal/kforero_sdmujer_gov_co/EuYbZyY5EI1AmA4CM1Woc60Bns-5LVjwdrmer3LPE4j7SA" TargetMode="External"/><Relationship Id="rId28" Type="http://schemas.openxmlformats.org/officeDocument/2006/relationships/hyperlink" Target="file:///C:/:f:/g/personal/kforero_sdmujer_gov_co/EvqP1cmA6ORBkrElmLsKSOAB9PoIEzog9jrFfWmFgRBMYg" TargetMode="External"/><Relationship Id="rId36" Type="http://schemas.openxmlformats.org/officeDocument/2006/relationships/printerSettings" Target="../printerSettings/printerSettings1.bin"/><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hyperlink" Target="file:///C:/:f:/g/personal/kforero_sdmujer_gov_co/Eobo4vGYvwJAukDo7LbvBJkBMdTXrjtNHJ2ZKNa5h3mfeQ" TargetMode="External"/><Relationship Id="rId31" Type="http://schemas.openxmlformats.org/officeDocument/2006/relationships/hyperlink" Target="file:///C:/:f:/g/personal/kforero_sdmujer_gov_co/IgCzAKLP_BtcRZvBakGvQxxdAbWuWSDZjmfbjc3wiFb6X8I"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ile:///C:/:f:/g/personal/kforero_sdmujer_gov_co/Er-ugbO_RftHqfPavQ2GJQ0BbM_B_5uahj_zC5CmLmHpiA" TargetMode="External"/><Relationship Id="rId22" Type="http://schemas.openxmlformats.org/officeDocument/2006/relationships/hyperlink" Target="file:///C:/:f:/g/personal/kforero_sdmujer_gov_co/EokhyvZoHKBBo2x6ndkSHX8BQRzvfTEtkOeiVsauuOC4xA" TargetMode="External"/><Relationship Id="rId27" Type="http://schemas.openxmlformats.org/officeDocument/2006/relationships/hyperlink" Target="file:///C:/:f:/g/personal/kforero_sdmujer_gov_co/EjESVg3wl7dCvuxBMdRrRsQBruP1rUpeDJic_7kZwksGvg" TargetMode="External"/><Relationship Id="rId30" Type="http://schemas.openxmlformats.org/officeDocument/2006/relationships/hyperlink" Target="file:///C:/:f:/g/personal/kforero_sdmujer_gov_co/IgDj1c_n5GmfTo3fFN1Cb7SZAYH2krHAp6vYtG37zgsYaGo" TargetMode="External"/><Relationship Id="rId35" Type="http://schemas.openxmlformats.org/officeDocument/2006/relationships/hyperlink" Target="file:///C:/:b:/g/personal/kforero_sdmujer_gov_co/IQDPP9Fsw76eQ4ywmIotPqn-ASr2oBEVmZvGlovBBAQ2kbE" TargetMode="External"/><Relationship Id="rId8" Type="http://schemas.openxmlformats.org/officeDocument/2006/relationships/hyperlink" Target="file:///C:/:f:/g/personal/kforero_sdmujer_gov_co/EiKPeoHAC1dJtF6FqeG_SIEBxgYXv-4TIgLdWjaWZLf-6A" TargetMode="External"/><Relationship Id="rId3" Type="http://schemas.openxmlformats.org/officeDocument/2006/relationships/hyperlink" Target="file:///C:/:f:/g/personal/kforero_sdmujer_gov_co/EvWy3B7icE1KrT6ht-ZuAFUB1t6PAfakD_QmvIY-KP8smQ"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ile:///C:/:f:/g/personal/kforero_sdmujer_gov_co/Etko6Hk-igFMpAVoQjxUEqoB_egUNxrv7w1lAqD3KspW8Q" TargetMode="External"/><Relationship Id="rId13" Type="http://schemas.openxmlformats.org/officeDocument/2006/relationships/hyperlink" Target="file:///C:/:f:/g/personal/kforero_sdmujer_gov_co/EoknG75zHahGg-2x2hY8Ye8BsY61KbmTUbmreOexhImAgg" TargetMode="External"/><Relationship Id="rId18" Type="http://schemas.openxmlformats.org/officeDocument/2006/relationships/hyperlink" Target="file:///C:/:f:/g/personal/kforero_sdmujer_gov_co/Eu21GqidJ4hKvkw7toLnkXABDHsVQKpSZ6_13A0lO0p9_g" TargetMode="External"/><Relationship Id="rId26" Type="http://schemas.openxmlformats.org/officeDocument/2006/relationships/comments" Target="../comments2.xml"/><Relationship Id="rId3" Type="http://schemas.openxmlformats.org/officeDocument/2006/relationships/hyperlink" Target="file:///C:/:f:/g/personal/kforero_sdmujer_gov_co/EjKuEDRcM81HkBu1AHf14MIBX7asdnTrQPRKeV-WE-1NcQ" TargetMode="External"/><Relationship Id="rId21" Type="http://schemas.openxmlformats.org/officeDocument/2006/relationships/hyperlink" Target="file:///C:/:f:/g/personal/kforero_sdmujer_gov_co/IgBb8hY_vb5-SqmUsb2QnoVrARVcOdc9z1X4PkoaqFc64Ds" TargetMode="Externa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hyperlink" Target="file:///C:/:f:/g/personal/kforero_sdmujer_gov_co/EpDXubEXQOZGmVAR8l0bwNcBdGqI1-OmPc_jFbi3SE12Nw" TargetMode="External"/><Relationship Id="rId17" Type="http://schemas.openxmlformats.org/officeDocument/2006/relationships/hyperlink" Target="file:///C:/:f:/g/personal/kforero_sdmujer_gov_co/ErlcGQy8I5hLmxUM1WKQTE8BLhDXbQn8qn8xMdQxhwmBbA" TargetMode="External"/><Relationship Id="rId25" Type="http://schemas.openxmlformats.org/officeDocument/2006/relationships/vmlDrawing" Target="../drawings/vmlDrawing2.vml"/><Relationship Id="rId2" Type="http://schemas.openxmlformats.org/officeDocument/2006/relationships/hyperlink" Target="file:///C:/:f:/g/personal/kforero_sdmujer_gov_co/EjKuEDRcM81HkBu1AHf14MIBX7asdnTrQPRKeV-WE-1NcQ" TargetMode="External"/><Relationship Id="rId16" Type="http://schemas.openxmlformats.org/officeDocument/2006/relationships/hyperlink" Target="file:///C:/:f:/g/personal/kforero_sdmujer_gov_co/EjtzVDh9i49Nh94eUtPkHmsBsmV4S2ou0jtcpncDXj-BHQ" TargetMode="External"/><Relationship Id="rId20" Type="http://schemas.openxmlformats.org/officeDocument/2006/relationships/hyperlink" Target="file:///C:/:f:/g/personal/kforero_sdmujer_gov_co/IgC74kAde89GSrLt8FnAmSPyAejxZA4X-2zfW9AQzure2ps" TargetMode="Externa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ile:///C:/:f:/g/personal/kforero_sdmujer_gov_co/EhjLw4sYRL1Frof-CgQQxWgBPV_kJlB791h5mjqJEPa9zg" TargetMode="External"/><Relationship Id="rId24" Type="http://schemas.openxmlformats.org/officeDocument/2006/relationships/drawing" Target="../drawings/drawing2.xml"/><Relationship Id="rId5" Type="http://schemas.openxmlformats.org/officeDocument/2006/relationships/hyperlink" Target="file:///C:/:f:/g/personal/kforero_sdmujer_gov_co/EkRYMmWj2dJPt0UFC3FC5igBGB2wx4WK-sgXRZLf-7iBlA" TargetMode="External"/><Relationship Id="rId15" Type="http://schemas.openxmlformats.org/officeDocument/2006/relationships/hyperlink" Target="file:///C:/:f:/g/personal/kforero_sdmujer_gov_co/ErIRsLgTbUJDh1Mo_IPnMDwB2QweQU0PwgfcAxPr_MtnwA" TargetMode="External"/><Relationship Id="rId23" Type="http://schemas.openxmlformats.org/officeDocument/2006/relationships/hyperlink" Target="file:///C:/:f:/g/personal/kforero_sdmujer_gov_co/IgBEWDJlo9nST7dFBQtxQuYoARgdsMeFivrIF0WS3_u4gZQ" TargetMode="External"/><Relationship Id="rId10" Type="http://schemas.openxmlformats.org/officeDocument/2006/relationships/hyperlink" Target="file:///C:/:f:/g/personal/kforero_sdmujer_gov_co/EsjEaks5q4NHk8hHvsTWwjkB3GvBfw_h4_KQNtrjH1CQjQ" TargetMode="External"/><Relationship Id="rId19" Type="http://schemas.openxmlformats.org/officeDocument/2006/relationships/hyperlink" Target="file:///C:/:f:/g/personal/kforero_sdmujer_gov_co/EhP1sOLvkChJikuy4-a6ZAEB4rqjLNEkaCbg8T4lObKvVA" TargetMode="Externa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ile:///C:/:f:/g/personal/kforero_sdmujer_gov_co/EqUcyCjJnmVLnD8yWD45SYABW1KF6B_R6F5dKF4DFusSKg" TargetMode="External"/><Relationship Id="rId14" Type="http://schemas.openxmlformats.org/officeDocument/2006/relationships/hyperlink" Target="file:///C:/:f:/g/personal/kforero_sdmujer_gov_co/EijFVdgQhoZMt9t6dmIfjaIBuBgPYgDu5HZt7s2gfFEcxg" TargetMode="External"/><Relationship Id="rId22" Type="http://schemas.openxmlformats.org/officeDocument/2006/relationships/hyperlink" Target="file:///C:/:f:/g/personal/kforero_sdmujer_gov_co/IgCyEbC4E21CQ4dTKPyD5zA8AdkMHkFND8IH3AMT6_zLZ8A"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file:///C:/:f:/g/personal/kforero_sdmujer_gov_co/EsjsxZJOfQdHlw4F3tltjkQBozL4ljw2wxkvpL1Juo3XZQ" TargetMode="External"/><Relationship Id="rId18" Type="http://schemas.openxmlformats.org/officeDocument/2006/relationships/hyperlink" Target="file:///C:/:f:/g/personal/kforero_sdmujer_gov_co/EpHFdVW-BzxDkC2dYM0-P_MB-g7NGV6xqPycS2eX_PVyQw" TargetMode="External"/><Relationship Id="rId26" Type="http://schemas.openxmlformats.org/officeDocument/2006/relationships/hyperlink" Target="file:///C:/:f:/g/personal/kforero_sdmujer_gov_co/EoEPl-3hvuBEm3-ToS7vAl0BzZHYfouE7MnK0OkayvwK6g" TargetMode="External"/><Relationship Id="rId21" Type="http://schemas.openxmlformats.org/officeDocument/2006/relationships/hyperlink" Target="file:///C:/:x:/g/personal/kforero_sdmujer_gov_co/EX6l4SJ3T4VNpaZLaLvmtnkBuhKAC8e9Wb0BKTqDLahv0A" TargetMode="External"/><Relationship Id="rId34" Type="http://schemas.openxmlformats.org/officeDocument/2006/relationships/hyperlink" Target="file:///C:/:f:/g/personal/kforero_sdmujer_gov_co/IgCKbert-tfrSb4EcC4Iw7P7AbjCLcS8j8eSTRKq5swO6Hg" TargetMode="Externa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ile:///C:/:f:/g/personal/kforero_sdmujer_gov_co/EpMgHKHvWjBPv046ClJgRcYBOgZzPf9W3BaY_vZZKgjhkQ" TargetMode="External"/><Relationship Id="rId17" Type="http://schemas.openxmlformats.org/officeDocument/2006/relationships/hyperlink" Target="file:///C:/:f:/g/personal/kforero_sdmujer_gov_co/Ek2ew8_FLAFHk9U1wnX_6UcBYQ7fs4vQChRnSTfLsRkgkg" TargetMode="External"/><Relationship Id="rId25" Type="http://schemas.openxmlformats.org/officeDocument/2006/relationships/hyperlink" Target="file:///C:/:f:/g/personal/kforero_sdmujer_gov_co/EiFORTjVUP5CoYwCuKs07jkBSNMBu_c2Xrku5g8BJhV6qA" TargetMode="External"/><Relationship Id="rId33" Type="http://schemas.openxmlformats.org/officeDocument/2006/relationships/hyperlink" Target="file:///C:/:f:/g/personal/kforero_sdmujer_gov_co/IgCDOwgz5YmfR4H6askvV6LMAQJGNwfYs8d0xHb-Kh0P7Es" TargetMode="Externa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ile:///C:/:f:/g/personal/kforero_sdmujer_gov_co/En3R9QfnRrhKlS3iBGlW2McBj4Qe6s5eTeL82300n3Rtvg" TargetMode="External"/><Relationship Id="rId20" Type="http://schemas.openxmlformats.org/officeDocument/2006/relationships/hyperlink" Target="file:///C:/:f:/g/personal/kforero_sdmujer_gov_co/EjdfrKCgzX9ClAkUfDPvQXcBYmz8FWKll35YI4UKZAAcTg" TargetMode="External"/><Relationship Id="rId29" Type="http://schemas.openxmlformats.org/officeDocument/2006/relationships/hyperlink" Target="file:///C:/:f:/g/personal/kforero_sdmujer_gov_co/EpsA74Hmo7tGk6KF7-gkT20BstdgRr9rCgzBbYRWqR_QLg" TargetMode="Externa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24" Type="http://schemas.openxmlformats.org/officeDocument/2006/relationships/hyperlink" Target="file:///C:/:f:/g/personal/kforero_sdmujer_gov_co/Eq7Tw3E6ALtPnci2EXqQSeUBdQ-ZsimLjdVGavwNm_dCjg" TargetMode="External"/><Relationship Id="rId32" Type="http://schemas.openxmlformats.org/officeDocument/2006/relationships/hyperlink" Target="file:///C:/:f:/g/personal/kforero_sdmujer_gov_co/IgBhnh8kK_ckTrR6rPSdqu4sAX-QwPntYsFCnKfgEhikDzY" TargetMode="External"/><Relationship Id="rId37" Type="http://schemas.openxmlformats.org/officeDocument/2006/relationships/comments" Target="../comments3.xm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ile:///C:/:f:/g/personal/kforero_sdmujer_gov_co/EozXwV6OtAFHilZ3tDCie_sB0Z5ROcloCDUh-Kn3JSKkAQ" TargetMode="External"/><Relationship Id="rId23" Type="http://schemas.openxmlformats.org/officeDocument/2006/relationships/hyperlink" Target="file:///C:/:f:/g/personal/kforero_sdmujer_gov_co/Eqp_Tjk5UFRMiY7I6sYk00IBGrCN3X1yvAmemW8610OqPQ" TargetMode="External"/><Relationship Id="rId28" Type="http://schemas.openxmlformats.org/officeDocument/2006/relationships/hyperlink" Target="file:///C:/:b:/g/personal/kforero_sdmujer_gov_co/EXSpULWQlbxPmjYY26A7LYQB6_aw29Kuzr56hXnAaIZD4A" TargetMode="External"/><Relationship Id="rId36" Type="http://schemas.openxmlformats.org/officeDocument/2006/relationships/vmlDrawing" Target="../drawings/vmlDrawing3.vm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hyperlink" Target="file:///C:/:f:/g/personal/kforero_sdmujer_gov_co/EnJDxpXrVB9EjFAJvmUlmuABJvPJAzkWiTCMW9DHB2O37w" TargetMode="External"/><Relationship Id="rId31" Type="http://schemas.openxmlformats.org/officeDocument/2006/relationships/hyperlink" Target="file:///C:/:f:/g/personal/kforero_sdmujer_gov_co/IgCVlRkFZPXbSpS3CqrWWk-3AR--Mn7Shy4llMzlhglqfP4" TargetMode="Externa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ile:///C:/:f:/g/personal/kforero_sdmujer_gov_co/EsuIrAv9_U9EhCi5NinFJhwB87vfmt4xhQLCsAKrBE3KRA" TargetMode="External"/><Relationship Id="rId22" Type="http://schemas.openxmlformats.org/officeDocument/2006/relationships/hyperlink" Target="file:///C:/:f:/g/personal/kforero_sdmujer_gov_co/EgK1jXmHRH1JqYMKIguL69IBieN8z1dIP0juLsgH0y46Ug" TargetMode="External"/><Relationship Id="rId27" Type="http://schemas.openxmlformats.org/officeDocument/2006/relationships/hyperlink" Target="file:///C:/:f:/g/personal/kforero_sdmujer_gov_co/EsojZscCuZhNmCZgJSpcIOgBn4cd77H6pmZ88s-ifR_WRw" TargetMode="External"/><Relationship Id="rId30" Type="http://schemas.openxmlformats.org/officeDocument/2006/relationships/hyperlink" Target="file:///C:/:f:/g/personal/kforero_sdmujer_gov_co/IgDTDwlkERpkTaoP2MNFTOmHAScH7U1ScEIWI39p2l1XxM0" TargetMode="External"/><Relationship Id="rId35" Type="http://schemas.openxmlformats.org/officeDocument/2006/relationships/drawing" Target="../drawings/drawing3.xml"/><Relationship Id="rId8" Type="http://schemas.openxmlformats.org/officeDocument/2006/relationships/hyperlink" Target="file:///C:/:f:/g/personal/kforero_sdmujer_gov_co/EpV7YDWB_yNPr6J-sFjSxsUBNToX9E2Gnec0IOJdI0umPw" TargetMode="External"/><Relationship Id="rId3" Type="http://schemas.openxmlformats.org/officeDocument/2006/relationships/hyperlink" Target="file:///C:/:f:/g/personal/kforero_sdmujer_gov_co/EoDqldR0RbdIjz2ljA8taZABZkefvhWKLXwQSNHpJLGboA"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file:///C:/:f:/g/personal/kforero_sdmujer_gov_co/ErMAos_8G1xFm8FqQa9DHF0Bta5ZINmOZ9uNzfCIVvpfwg" TargetMode="External"/><Relationship Id="rId13" Type="http://schemas.openxmlformats.org/officeDocument/2006/relationships/printerSettings" Target="../printerSettings/printerSettings3.bin"/><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hyperlink" Target="file:///C:/:f:/g/personal/kforero_sdmujer_gov_co/EpLlzg_GZSJMm7fF1TRxYCgBuv-KbA2eLp047063LbyRhA" TargetMode="External"/><Relationship Id="rId12" Type="http://schemas.openxmlformats.org/officeDocument/2006/relationships/hyperlink" Target="file:///C:/:f:/g/personal/kforero_sdmujer_gov_co/ErMAos_8G1xFm8FqQa9DHF0Bta5ZINmOZ9uNzfCIVvpfwg" TargetMode="External"/><Relationship Id="rId2" Type="http://schemas.openxmlformats.org/officeDocument/2006/relationships/hyperlink" Target="file:///C:/:f:/g/personal/kforero_sdmujer_gov_co/EttKawPFTW5IuAvQqzmEXGUB1Jvqyond9OxpZcI-TVU5_Q" TargetMode="External"/><Relationship Id="rId16" Type="http://schemas.openxmlformats.org/officeDocument/2006/relationships/comments" Target="../comments5.xm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ile:///C:/:f:/g/personal/kforero_sdmujer_gov_co/ErMAos_8G1xFm8FqQa9DHF0Bta5ZINmOZ9uNzfCIVvpfwg" TargetMode="External"/><Relationship Id="rId11" Type="http://schemas.openxmlformats.org/officeDocument/2006/relationships/hyperlink" Target="file:///C:/:f:/g/personal/kforero_sdmujer_gov_co/ErMAos_8G1xFm8FqQa9DHF0Bta5ZINmOZ9uNzfCIVvpfwg" TargetMode="External"/><Relationship Id="rId5" Type="http://schemas.openxmlformats.org/officeDocument/2006/relationships/hyperlink" Target="file:///C:/:f:/g/personal/kforero_sdmujer_gov_co/EttKawPFTW5IuAvQqzmEXGUB1Jvqyond9OxpZcI-TVU5_Q" TargetMode="External"/><Relationship Id="rId15" Type="http://schemas.openxmlformats.org/officeDocument/2006/relationships/vmlDrawing" Target="../drawings/vmlDrawing5.vml"/><Relationship Id="rId10" Type="http://schemas.openxmlformats.org/officeDocument/2006/relationships/hyperlink" Target="file:///C:/:f:/g/personal/kforero_sdmujer_gov_co/ErMAos_8G1xFm8FqQa9DHF0Bta5ZINmOZ9uNzfCIVvpfwg" TargetMode="Externa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rMAos_8G1xFm8FqQa9DHF0Bta5ZINmOZ9uNzfCIVvpfwg" TargetMode="External"/><Relationship Id="rId1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topLeftCell="A41" workbookViewId="0">
      <selection activeCell="A13" sqref="A13"/>
    </sheetView>
  </sheetViews>
  <sheetFormatPr baseColWidth="10" defaultColWidth="10.85546875" defaultRowHeight="14.25" x14ac:dyDescent="0.25"/>
  <cols>
    <col min="1" max="1" width="53" style="241" customWidth="1"/>
    <col min="2" max="2" width="78.42578125" style="241" customWidth="1"/>
    <col min="3" max="3" width="36.42578125" style="241" customWidth="1"/>
    <col min="4" max="4" width="31.140625" style="241" customWidth="1"/>
    <col min="5" max="5" width="70.140625" style="241" customWidth="1"/>
    <col min="6" max="6" width="17.42578125" style="241" customWidth="1"/>
    <col min="7" max="8" width="21.85546875" style="241" customWidth="1"/>
    <col min="9" max="9" width="19.42578125" style="241" customWidth="1"/>
    <col min="10" max="10" width="42" style="241" customWidth="1"/>
    <col min="11" max="256" width="10.85546875" style="241"/>
    <col min="257" max="257" width="72" style="241" bestFit="1" customWidth="1"/>
    <col min="258" max="258" width="78.42578125" style="241" customWidth="1"/>
    <col min="259" max="259" width="10.85546875" style="241"/>
    <col min="260" max="260" width="31.140625" style="241" customWidth="1"/>
    <col min="261" max="261" width="70.140625" style="241" customWidth="1"/>
    <col min="262" max="262" width="17.42578125" style="241" customWidth="1"/>
    <col min="263" max="264" width="21.85546875" style="241" customWidth="1"/>
    <col min="265" max="265" width="19.42578125" style="241" customWidth="1"/>
    <col min="266" max="266" width="42" style="241" customWidth="1"/>
    <col min="267" max="512" width="10.85546875" style="241"/>
    <col min="513" max="513" width="72" style="241" bestFit="1" customWidth="1"/>
    <col min="514" max="514" width="78.42578125" style="241" customWidth="1"/>
    <col min="515" max="515" width="10.85546875" style="241"/>
    <col min="516" max="516" width="31.140625" style="241" customWidth="1"/>
    <col min="517" max="517" width="70.140625" style="241" customWidth="1"/>
    <col min="518" max="518" width="17.42578125" style="241" customWidth="1"/>
    <col min="519" max="520" width="21.85546875" style="241" customWidth="1"/>
    <col min="521" max="521" width="19.42578125" style="241" customWidth="1"/>
    <col min="522" max="522" width="42" style="241" customWidth="1"/>
    <col min="523" max="768" width="10.85546875" style="241"/>
    <col min="769" max="769" width="72" style="241" bestFit="1" customWidth="1"/>
    <col min="770" max="770" width="78.42578125" style="241" customWidth="1"/>
    <col min="771" max="771" width="10.85546875" style="241"/>
    <col min="772" max="772" width="31.140625" style="241" customWidth="1"/>
    <col min="773" max="773" width="70.140625" style="241" customWidth="1"/>
    <col min="774" max="774" width="17.42578125" style="241" customWidth="1"/>
    <col min="775" max="776" width="21.85546875" style="241" customWidth="1"/>
    <col min="777" max="777" width="19.42578125" style="241" customWidth="1"/>
    <col min="778" max="778" width="42" style="241" customWidth="1"/>
    <col min="779" max="1024" width="10.85546875" style="241"/>
    <col min="1025" max="1025" width="72" style="241" bestFit="1" customWidth="1"/>
    <col min="1026" max="1026" width="78.42578125" style="241" customWidth="1"/>
    <col min="1027" max="1027" width="10.85546875" style="241"/>
    <col min="1028" max="1028" width="31.140625" style="241" customWidth="1"/>
    <col min="1029" max="1029" width="70.140625" style="241" customWidth="1"/>
    <col min="1030" max="1030" width="17.42578125" style="241" customWidth="1"/>
    <col min="1031" max="1032" width="21.85546875" style="241" customWidth="1"/>
    <col min="1033" max="1033" width="19.42578125" style="241" customWidth="1"/>
    <col min="1034" max="1034" width="42" style="241" customWidth="1"/>
    <col min="1035" max="1280" width="10.85546875" style="241"/>
    <col min="1281" max="1281" width="72" style="241" bestFit="1" customWidth="1"/>
    <col min="1282" max="1282" width="78.42578125" style="241" customWidth="1"/>
    <col min="1283" max="1283" width="10.85546875" style="241"/>
    <col min="1284" max="1284" width="31.140625" style="241" customWidth="1"/>
    <col min="1285" max="1285" width="70.140625" style="241" customWidth="1"/>
    <col min="1286" max="1286" width="17.42578125" style="241" customWidth="1"/>
    <col min="1287" max="1288" width="21.85546875" style="241" customWidth="1"/>
    <col min="1289" max="1289" width="19.42578125" style="241" customWidth="1"/>
    <col min="1290" max="1290" width="42" style="241" customWidth="1"/>
    <col min="1291" max="1536" width="10.85546875" style="241"/>
    <col min="1537" max="1537" width="72" style="241" bestFit="1" customWidth="1"/>
    <col min="1538" max="1538" width="78.42578125" style="241" customWidth="1"/>
    <col min="1539" max="1539" width="10.85546875" style="241"/>
    <col min="1540" max="1540" width="31.140625" style="241" customWidth="1"/>
    <col min="1541" max="1541" width="70.140625" style="241" customWidth="1"/>
    <col min="1542" max="1542" width="17.42578125" style="241" customWidth="1"/>
    <col min="1543" max="1544" width="21.85546875" style="241" customWidth="1"/>
    <col min="1545" max="1545" width="19.42578125" style="241" customWidth="1"/>
    <col min="1546" max="1546" width="42" style="241" customWidth="1"/>
    <col min="1547" max="1792" width="10.85546875" style="241"/>
    <col min="1793" max="1793" width="72" style="241" bestFit="1" customWidth="1"/>
    <col min="1794" max="1794" width="78.42578125" style="241" customWidth="1"/>
    <col min="1795" max="1795" width="10.85546875" style="241"/>
    <col min="1796" max="1796" width="31.140625" style="241" customWidth="1"/>
    <col min="1797" max="1797" width="70.140625" style="241" customWidth="1"/>
    <col min="1798" max="1798" width="17.42578125" style="241" customWidth="1"/>
    <col min="1799" max="1800" width="21.85546875" style="241" customWidth="1"/>
    <col min="1801" max="1801" width="19.42578125" style="241" customWidth="1"/>
    <col min="1802" max="1802" width="42" style="241" customWidth="1"/>
    <col min="1803" max="2048" width="10.85546875" style="241"/>
    <col min="2049" max="2049" width="72" style="241" bestFit="1" customWidth="1"/>
    <col min="2050" max="2050" width="78.42578125" style="241" customWidth="1"/>
    <col min="2051" max="2051" width="10.85546875" style="241"/>
    <col min="2052" max="2052" width="31.140625" style="241" customWidth="1"/>
    <col min="2053" max="2053" width="70.140625" style="241" customWidth="1"/>
    <col min="2054" max="2054" width="17.42578125" style="241" customWidth="1"/>
    <col min="2055" max="2056" width="21.85546875" style="241" customWidth="1"/>
    <col min="2057" max="2057" width="19.42578125" style="241" customWidth="1"/>
    <col min="2058" max="2058" width="42" style="241" customWidth="1"/>
    <col min="2059" max="2304" width="10.85546875" style="241"/>
    <col min="2305" max="2305" width="72" style="241" bestFit="1" customWidth="1"/>
    <col min="2306" max="2306" width="78.42578125" style="241" customWidth="1"/>
    <col min="2307" max="2307" width="10.85546875" style="241"/>
    <col min="2308" max="2308" width="31.140625" style="241" customWidth="1"/>
    <col min="2309" max="2309" width="70.140625" style="241" customWidth="1"/>
    <col min="2310" max="2310" width="17.42578125" style="241" customWidth="1"/>
    <col min="2311" max="2312" width="21.85546875" style="241" customWidth="1"/>
    <col min="2313" max="2313" width="19.42578125" style="241" customWidth="1"/>
    <col min="2314" max="2314" width="42" style="241" customWidth="1"/>
    <col min="2315" max="2560" width="10.85546875" style="241"/>
    <col min="2561" max="2561" width="72" style="241" bestFit="1" customWidth="1"/>
    <col min="2562" max="2562" width="78.42578125" style="241" customWidth="1"/>
    <col min="2563" max="2563" width="10.85546875" style="241"/>
    <col min="2564" max="2564" width="31.140625" style="241" customWidth="1"/>
    <col min="2565" max="2565" width="70.140625" style="241" customWidth="1"/>
    <col min="2566" max="2566" width="17.42578125" style="241" customWidth="1"/>
    <col min="2567" max="2568" width="21.85546875" style="241" customWidth="1"/>
    <col min="2569" max="2569" width="19.42578125" style="241" customWidth="1"/>
    <col min="2570" max="2570" width="42" style="241" customWidth="1"/>
    <col min="2571" max="2816" width="10.85546875" style="241"/>
    <col min="2817" max="2817" width="72" style="241" bestFit="1" customWidth="1"/>
    <col min="2818" max="2818" width="78.42578125" style="241" customWidth="1"/>
    <col min="2819" max="2819" width="10.85546875" style="241"/>
    <col min="2820" max="2820" width="31.140625" style="241" customWidth="1"/>
    <col min="2821" max="2821" width="70.140625" style="241" customWidth="1"/>
    <col min="2822" max="2822" width="17.42578125" style="241" customWidth="1"/>
    <col min="2823" max="2824" width="21.85546875" style="241" customWidth="1"/>
    <col min="2825" max="2825" width="19.42578125" style="241" customWidth="1"/>
    <col min="2826" max="2826" width="42" style="241" customWidth="1"/>
    <col min="2827" max="3072" width="10.85546875" style="241"/>
    <col min="3073" max="3073" width="72" style="241" bestFit="1" customWidth="1"/>
    <col min="3074" max="3074" width="78.42578125" style="241" customWidth="1"/>
    <col min="3075" max="3075" width="10.85546875" style="241"/>
    <col min="3076" max="3076" width="31.140625" style="241" customWidth="1"/>
    <col min="3077" max="3077" width="70.140625" style="241" customWidth="1"/>
    <col min="3078" max="3078" width="17.42578125" style="241" customWidth="1"/>
    <col min="3079" max="3080" width="21.85546875" style="241" customWidth="1"/>
    <col min="3081" max="3081" width="19.42578125" style="241" customWidth="1"/>
    <col min="3082" max="3082" width="42" style="241" customWidth="1"/>
    <col min="3083" max="3328" width="10.85546875" style="241"/>
    <col min="3329" max="3329" width="72" style="241" bestFit="1" customWidth="1"/>
    <col min="3330" max="3330" width="78.42578125" style="241" customWidth="1"/>
    <col min="3331" max="3331" width="10.85546875" style="241"/>
    <col min="3332" max="3332" width="31.140625" style="241" customWidth="1"/>
    <col min="3333" max="3333" width="70.140625" style="241" customWidth="1"/>
    <col min="3334" max="3334" width="17.42578125" style="241" customWidth="1"/>
    <col min="3335" max="3336" width="21.85546875" style="241" customWidth="1"/>
    <col min="3337" max="3337" width="19.42578125" style="241" customWidth="1"/>
    <col min="3338" max="3338" width="42" style="241" customWidth="1"/>
    <col min="3339" max="3584" width="10.85546875" style="241"/>
    <col min="3585" max="3585" width="72" style="241" bestFit="1" customWidth="1"/>
    <col min="3586" max="3586" width="78.42578125" style="241" customWidth="1"/>
    <col min="3587" max="3587" width="10.85546875" style="241"/>
    <col min="3588" max="3588" width="31.140625" style="241" customWidth="1"/>
    <col min="3589" max="3589" width="70.140625" style="241" customWidth="1"/>
    <col min="3590" max="3590" width="17.42578125" style="241" customWidth="1"/>
    <col min="3591" max="3592" width="21.85546875" style="241" customWidth="1"/>
    <col min="3593" max="3593" width="19.42578125" style="241" customWidth="1"/>
    <col min="3594" max="3594" width="42" style="241" customWidth="1"/>
    <col min="3595" max="3840" width="10.85546875" style="241"/>
    <col min="3841" max="3841" width="72" style="241" bestFit="1" customWidth="1"/>
    <col min="3842" max="3842" width="78.42578125" style="241" customWidth="1"/>
    <col min="3843" max="3843" width="10.85546875" style="241"/>
    <col min="3844" max="3844" width="31.140625" style="241" customWidth="1"/>
    <col min="3845" max="3845" width="70.140625" style="241" customWidth="1"/>
    <col min="3846" max="3846" width="17.42578125" style="241" customWidth="1"/>
    <col min="3847" max="3848" width="21.85546875" style="241" customWidth="1"/>
    <col min="3849" max="3849" width="19.42578125" style="241" customWidth="1"/>
    <col min="3850" max="3850" width="42" style="241" customWidth="1"/>
    <col min="3851" max="4096" width="10.85546875" style="241"/>
    <col min="4097" max="4097" width="72" style="241" bestFit="1" customWidth="1"/>
    <col min="4098" max="4098" width="78.42578125" style="241" customWidth="1"/>
    <col min="4099" max="4099" width="10.85546875" style="241"/>
    <col min="4100" max="4100" width="31.140625" style="241" customWidth="1"/>
    <col min="4101" max="4101" width="70.140625" style="241" customWidth="1"/>
    <col min="4102" max="4102" width="17.42578125" style="241" customWidth="1"/>
    <col min="4103" max="4104" width="21.85546875" style="241" customWidth="1"/>
    <col min="4105" max="4105" width="19.42578125" style="241" customWidth="1"/>
    <col min="4106" max="4106" width="42" style="241" customWidth="1"/>
    <col min="4107" max="4352" width="10.85546875" style="241"/>
    <col min="4353" max="4353" width="72" style="241" bestFit="1" customWidth="1"/>
    <col min="4354" max="4354" width="78.42578125" style="241" customWidth="1"/>
    <col min="4355" max="4355" width="10.85546875" style="241"/>
    <col min="4356" max="4356" width="31.140625" style="241" customWidth="1"/>
    <col min="4357" max="4357" width="70.140625" style="241" customWidth="1"/>
    <col min="4358" max="4358" width="17.42578125" style="241" customWidth="1"/>
    <col min="4359" max="4360" width="21.85546875" style="241" customWidth="1"/>
    <col min="4361" max="4361" width="19.42578125" style="241" customWidth="1"/>
    <col min="4362" max="4362" width="42" style="241" customWidth="1"/>
    <col min="4363" max="4608" width="10.85546875" style="241"/>
    <col min="4609" max="4609" width="72" style="241" bestFit="1" customWidth="1"/>
    <col min="4610" max="4610" width="78.42578125" style="241" customWidth="1"/>
    <col min="4611" max="4611" width="10.85546875" style="241"/>
    <col min="4612" max="4612" width="31.140625" style="241" customWidth="1"/>
    <col min="4613" max="4613" width="70.140625" style="241" customWidth="1"/>
    <col min="4614" max="4614" width="17.42578125" style="241" customWidth="1"/>
    <col min="4615" max="4616" width="21.85546875" style="241" customWidth="1"/>
    <col min="4617" max="4617" width="19.42578125" style="241" customWidth="1"/>
    <col min="4618" max="4618" width="42" style="241" customWidth="1"/>
    <col min="4619" max="4864" width="10.85546875" style="241"/>
    <col min="4865" max="4865" width="72" style="241" bestFit="1" customWidth="1"/>
    <col min="4866" max="4866" width="78.42578125" style="241" customWidth="1"/>
    <col min="4867" max="4867" width="10.85546875" style="241"/>
    <col min="4868" max="4868" width="31.140625" style="241" customWidth="1"/>
    <col min="4869" max="4869" width="70.140625" style="241" customWidth="1"/>
    <col min="4870" max="4870" width="17.42578125" style="241" customWidth="1"/>
    <col min="4871" max="4872" width="21.85546875" style="241" customWidth="1"/>
    <col min="4873" max="4873" width="19.42578125" style="241" customWidth="1"/>
    <col min="4874" max="4874" width="42" style="241" customWidth="1"/>
    <col min="4875" max="5120" width="10.85546875" style="241"/>
    <col min="5121" max="5121" width="72" style="241" bestFit="1" customWidth="1"/>
    <col min="5122" max="5122" width="78.42578125" style="241" customWidth="1"/>
    <col min="5123" max="5123" width="10.85546875" style="241"/>
    <col min="5124" max="5124" width="31.140625" style="241" customWidth="1"/>
    <col min="5125" max="5125" width="70.140625" style="241" customWidth="1"/>
    <col min="5126" max="5126" width="17.42578125" style="241" customWidth="1"/>
    <col min="5127" max="5128" width="21.85546875" style="241" customWidth="1"/>
    <col min="5129" max="5129" width="19.42578125" style="241" customWidth="1"/>
    <col min="5130" max="5130" width="42" style="241" customWidth="1"/>
    <col min="5131" max="5376" width="10.85546875" style="241"/>
    <col min="5377" max="5377" width="72" style="241" bestFit="1" customWidth="1"/>
    <col min="5378" max="5378" width="78.42578125" style="241" customWidth="1"/>
    <col min="5379" max="5379" width="10.85546875" style="241"/>
    <col min="5380" max="5380" width="31.140625" style="241" customWidth="1"/>
    <col min="5381" max="5381" width="70.140625" style="241" customWidth="1"/>
    <col min="5382" max="5382" width="17.42578125" style="241" customWidth="1"/>
    <col min="5383" max="5384" width="21.85546875" style="241" customWidth="1"/>
    <col min="5385" max="5385" width="19.42578125" style="241" customWidth="1"/>
    <col min="5386" max="5386" width="42" style="241" customWidth="1"/>
    <col min="5387" max="5632" width="10.85546875" style="241"/>
    <col min="5633" max="5633" width="72" style="241" bestFit="1" customWidth="1"/>
    <col min="5634" max="5634" width="78.42578125" style="241" customWidth="1"/>
    <col min="5635" max="5635" width="10.85546875" style="241"/>
    <col min="5636" max="5636" width="31.140625" style="241" customWidth="1"/>
    <col min="5637" max="5637" width="70.140625" style="241" customWidth="1"/>
    <col min="5638" max="5638" width="17.42578125" style="241" customWidth="1"/>
    <col min="5639" max="5640" width="21.85546875" style="241" customWidth="1"/>
    <col min="5641" max="5641" width="19.42578125" style="241" customWidth="1"/>
    <col min="5642" max="5642" width="42" style="241" customWidth="1"/>
    <col min="5643" max="5888" width="10.85546875" style="241"/>
    <col min="5889" max="5889" width="72" style="241" bestFit="1" customWidth="1"/>
    <col min="5890" max="5890" width="78.42578125" style="241" customWidth="1"/>
    <col min="5891" max="5891" width="10.85546875" style="241"/>
    <col min="5892" max="5892" width="31.140625" style="241" customWidth="1"/>
    <col min="5893" max="5893" width="70.140625" style="241" customWidth="1"/>
    <col min="5894" max="5894" width="17.42578125" style="241" customWidth="1"/>
    <col min="5895" max="5896" width="21.85546875" style="241" customWidth="1"/>
    <col min="5897" max="5897" width="19.42578125" style="241" customWidth="1"/>
    <col min="5898" max="5898" width="42" style="241" customWidth="1"/>
    <col min="5899" max="6144" width="10.85546875" style="241"/>
    <col min="6145" max="6145" width="72" style="241" bestFit="1" customWidth="1"/>
    <col min="6146" max="6146" width="78.42578125" style="241" customWidth="1"/>
    <col min="6147" max="6147" width="10.85546875" style="241"/>
    <col min="6148" max="6148" width="31.140625" style="241" customWidth="1"/>
    <col min="6149" max="6149" width="70.140625" style="241" customWidth="1"/>
    <col min="6150" max="6150" width="17.42578125" style="241" customWidth="1"/>
    <col min="6151" max="6152" width="21.85546875" style="241" customWidth="1"/>
    <col min="6153" max="6153" width="19.42578125" style="241" customWidth="1"/>
    <col min="6154" max="6154" width="42" style="241" customWidth="1"/>
    <col min="6155" max="6400" width="10.85546875" style="241"/>
    <col min="6401" max="6401" width="72" style="241" bestFit="1" customWidth="1"/>
    <col min="6402" max="6402" width="78.42578125" style="241" customWidth="1"/>
    <col min="6403" max="6403" width="10.85546875" style="241"/>
    <col min="6404" max="6404" width="31.140625" style="241" customWidth="1"/>
    <col min="6405" max="6405" width="70.140625" style="241" customWidth="1"/>
    <col min="6406" max="6406" width="17.42578125" style="241" customWidth="1"/>
    <col min="6407" max="6408" width="21.85546875" style="241" customWidth="1"/>
    <col min="6409" max="6409" width="19.42578125" style="241" customWidth="1"/>
    <col min="6410" max="6410" width="42" style="241" customWidth="1"/>
    <col min="6411" max="6656" width="10.85546875" style="241"/>
    <col min="6657" max="6657" width="72" style="241" bestFit="1" customWidth="1"/>
    <col min="6658" max="6658" width="78.42578125" style="241" customWidth="1"/>
    <col min="6659" max="6659" width="10.85546875" style="241"/>
    <col min="6660" max="6660" width="31.140625" style="241" customWidth="1"/>
    <col min="6661" max="6661" width="70.140625" style="241" customWidth="1"/>
    <col min="6662" max="6662" width="17.42578125" style="241" customWidth="1"/>
    <col min="6663" max="6664" width="21.85546875" style="241" customWidth="1"/>
    <col min="6665" max="6665" width="19.42578125" style="241" customWidth="1"/>
    <col min="6666" max="6666" width="42" style="241" customWidth="1"/>
    <col min="6667" max="6912" width="10.85546875" style="241"/>
    <col min="6913" max="6913" width="72" style="241" bestFit="1" customWidth="1"/>
    <col min="6914" max="6914" width="78.42578125" style="241" customWidth="1"/>
    <col min="6915" max="6915" width="10.85546875" style="241"/>
    <col min="6916" max="6916" width="31.140625" style="241" customWidth="1"/>
    <col min="6917" max="6917" width="70.140625" style="241" customWidth="1"/>
    <col min="6918" max="6918" width="17.42578125" style="241" customWidth="1"/>
    <col min="6919" max="6920" width="21.85546875" style="241" customWidth="1"/>
    <col min="6921" max="6921" width="19.42578125" style="241" customWidth="1"/>
    <col min="6922" max="6922" width="42" style="241" customWidth="1"/>
    <col min="6923" max="7168" width="10.85546875" style="241"/>
    <col min="7169" max="7169" width="72" style="241" bestFit="1" customWidth="1"/>
    <col min="7170" max="7170" width="78.42578125" style="241" customWidth="1"/>
    <col min="7171" max="7171" width="10.85546875" style="241"/>
    <col min="7172" max="7172" width="31.140625" style="241" customWidth="1"/>
    <col min="7173" max="7173" width="70.140625" style="241" customWidth="1"/>
    <col min="7174" max="7174" width="17.42578125" style="241" customWidth="1"/>
    <col min="7175" max="7176" width="21.85546875" style="241" customWidth="1"/>
    <col min="7177" max="7177" width="19.42578125" style="241" customWidth="1"/>
    <col min="7178" max="7178" width="42" style="241" customWidth="1"/>
    <col min="7179" max="7424" width="10.85546875" style="241"/>
    <col min="7425" max="7425" width="72" style="241" bestFit="1" customWidth="1"/>
    <col min="7426" max="7426" width="78.42578125" style="241" customWidth="1"/>
    <col min="7427" max="7427" width="10.85546875" style="241"/>
    <col min="7428" max="7428" width="31.140625" style="241" customWidth="1"/>
    <col min="7429" max="7429" width="70.140625" style="241" customWidth="1"/>
    <col min="7430" max="7430" width="17.42578125" style="241" customWidth="1"/>
    <col min="7431" max="7432" width="21.85546875" style="241" customWidth="1"/>
    <col min="7433" max="7433" width="19.42578125" style="241" customWidth="1"/>
    <col min="7434" max="7434" width="42" style="241" customWidth="1"/>
    <col min="7435" max="7680" width="10.85546875" style="241"/>
    <col min="7681" max="7681" width="72" style="241" bestFit="1" customWidth="1"/>
    <col min="7682" max="7682" width="78.42578125" style="241" customWidth="1"/>
    <col min="7683" max="7683" width="10.85546875" style="241"/>
    <col min="7684" max="7684" width="31.140625" style="241" customWidth="1"/>
    <col min="7685" max="7685" width="70.140625" style="241" customWidth="1"/>
    <col min="7686" max="7686" width="17.42578125" style="241" customWidth="1"/>
    <col min="7687" max="7688" width="21.85546875" style="241" customWidth="1"/>
    <col min="7689" max="7689" width="19.42578125" style="241" customWidth="1"/>
    <col min="7690" max="7690" width="42" style="241" customWidth="1"/>
    <col min="7691" max="7936" width="10.85546875" style="241"/>
    <col min="7937" max="7937" width="72" style="241" bestFit="1" customWidth="1"/>
    <col min="7938" max="7938" width="78.42578125" style="241" customWidth="1"/>
    <col min="7939" max="7939" width="10.85546875" style="241"/>
    <col min="7940" max="7940" width="31.140625" style="241" customWidth="1"/>
    <col min="7941" max="7941" width="70.140625" style="241" customWidth="1"/>
    <col min="7942" max="7942" width="17.42578125" style="241" customWidth="1"/>
    <col min="7943" max="7944" width="21.85546875" style="241" customWidth="1"/>
    <col min="7945" max="7945" width="19.42578125" style="241" customWidth="1"/>
    <col min="7946" max="7946" width="42" style="241" customWidth="1"/>
    <col min="7947" max="8192" width="10.85546875" style="241"/>
    <col min="8193" max="8193" width="72" style="241" bestFit="1" customWidth="1"/>
    <col min="8194" max="8194" width="78.42578125" style="241" customWidth="1"/>
    <col min="8195" max="8195" width="10.85546875" style="241"/>
    <col min="8196" max="8196" width="31.140625" style="241" customWidth="1"/>
    <col min="8197" max="8197" width="70.140625" style="241" customWidth="1"/>
    <col min="8198" max="8198" width="17.42578125" style="241" customWidth="1"/>
    <col min="8199" max="8200" width="21.85546875" style="241" customWidth="1"/>
    <col min="8201" max="8201" width="19.42578125" style="241" customWidth="1"/>
    <col min="8202" max="8202" width="42" style="241" customWidth="1"/>
    <col min="8203" max="8448" width="10.85546875" style="241"/>
    <col min="8449" max="8449" width="72" style="241" bestFit="1" customWidth="1"/>
    <col min="8450" max="8450" width="78.42578125" style="241" customWidth="1"/>
    <col min="8451" max="8451" width="10.85546875" style="241"/>
    <col min="8452" max="8452" width="31.140625" style="241" customWidth="1"/>
    <col min="8453" max="8453" width="70.140625" style="241" customWidth="1"/>
    <col min="8454" max="8454" width="17.42578125" style="241" customWidth="1"/>
    <col min="8455" max="8456" width="21.85546875" style="241" customWidth="1"/>
    <col min="8457" max="8457" width="19.42578125" style="241" customWidth="1"/>
    <col min="8458" max="8458" width="42" style="241" customWidth="1"/>
    <col min="8459" max="8704" width="10.85546875" style="241"/>
    <col min="8705" max="8705" width="72" style="241" bestFit="1" customWidth="1"/>
    <col min="8706" max="8706" width="78.42578125" style="241" customWidth="1"/>
    <col min="8707" max="8707" width="10.85546875" style="241"/>
    <col min="8708" max="8708" width="31.140625" style="241" customWidth="1"/>
    <col min="8709" max="8709" width="70.140625" style="241" customWidth="1"/>
    <col min="8710" max="8710" width="17.42578125" style="241" customWidth="1"/>
    <col min="8711" max="8712" width="21.85546875" style="241" customWidth="1"/>
    <col min="8713" max="8713" width="19.42578125" style="241" customWidth="1"/>
    <col min="8714" max="8714" width="42" style="241" customWidth="1"/>
    <col min="8715" max="8960" width="10.85546875" style="241"/>
    <col min="8961" max="8961" width="72" style="241" bestFit="1" customWidth="1"/>
    <col min="8962" max="8962" width="78.42578125" style="241" customWidth="1"/>
    <col min="8963" max="8963" width="10.85546875" style="241"/>
    <col min="8964" max="8964" width="31.140625" style="241" customWidth="1"/>
    <col min="8965" max="8965" width="70.140625" style="241" customWidth="1"/>
    <col min="8966" max="8966" width="17.42578125" style="241" customWidth="1"/>
    <col min="8967" max="8968" width="21.85546875" style="241" customWidth="1"/>
    <col min="8969" max="8969" width="19.42578125" style="241" customWidth="1"/>
    <col min="8970" max="8970" width="42" style="241" customWidth="1"/>
    <col min="8971" max="9216" width="10.85546875" style="241"/>
    <col min="9217" max="9217" width="72" style="241" bestFit="1" customWidth="1"/>
    <col min="9218" max="9218" width="78.42578125" style="241" customWidth="1"/>
    <col min="9219" max="9219" width="10.85546875" style="241"/>
    <col min="9220" max="9220" width="31.140625" style="241" customWidth="1"/>
    <col min="9221" max="9221" width="70.140625" style="241" customWidth="1"/>
    <col min="9222" max="9222" width="17.42578125" style="241" customWidth="1"/>
    <col min="9223" max="9224" width="21.85546875" style="241" customWidth="1"/>
    <col min="9225" max="9225" width="19.42578125" style="241" customWidth="1"/>
    <col min="9226" max="9226" width="42" style="241" customWidth="1"/>
    <col min="9227" max="9472" width="10.85546875" style="241"/>
    <col min="9473" max="9473" width="72" style="241" bestFit="1" customWidth="1"/>
    <col min="9474" max="9474" width="78.42578125" style="241" customWidth="1"/>
    <col min="9475" max="9475" width="10.85546875" style="241"/>
    <col min="9476" max="9476" width="31.140625" style="241" customWidth="1"/>
    <col min="9477" max="9477" width="70.140625" style="241" customWidth="1"/>
    <col min="9478" max="9478" width="17.42578125" style="241" customWidth="1"/>
    <col min="9479" max="9480" width="21.85546875" style="241" customWidth="1"/>
    <col min="9481" max="9481" width="19.42578125" style="241" customWidth="1"/>
    <col min="9482" max="9482" width="42" style="241" customWidth="1"/>
    <col min="9483" max="9728" width="10.85546875" style="241"/>
    <col min="9729" max="9729" width="72" style="241" bestFit="1" customWidth="1"/>
    <col min="9730" max="9730" width="78.42578125" style="241" customWidth="1"/>
    <col min="9731" max="9731" width="10.85546875" style="241"/>
    <col min="9732" max="9732" width="31.140625" style="241" customWidth="1"/>
    <col min="9733" max="9733" width="70.140625" style="241" customWidth="1"/>
    <col min="9734" max="9734" width="17.42578125" style="241" customWidth="1"/>
    <col min="9735" max="9736" width="21.85546875" style="241" customWidth="1"/>
    <col min="9737" max="9737" width="19.42578125" style="241" customWidth="1"/>
    <col min="9738" max="9738" width="42" style="241" customWidth="1"/>
    <col min="9739" max="9984" width="10.85546875" style="241"/>
    <col min="9985" max="9985" width="72" style="241" bestFit="1" customWidth="1"/>
    <col min="9986" max="9986" width="78.42578125" style="241" customWidth="1"/>
    <col min="9987" max="9987" width="10.85546875" style="241"/>
    <col min="9988" max="9988" width="31.140625" style="241" customWidth="1"/>
    <col min="9989" max="9989" width="70.140625" style="241" customWidth="1"/>
    <col min="9990" max="9990" width="17.42578125" style="241" customWidth="1"/>
    <col min="9991" max="9992" width="21.85546875" style="241" customWidth="1"/>
    <col min="9993" max="9993" width="19.42578125" style="241" customWidth="1"/>
    <col min="9994" max="9994" width="42" style="241" customWidth="1"/>
    <col min="9995" max="10240" width="10.85546875" style="241"/>
    <col min="10241" max="10241" width="72" style="241" bestFit="1" customWidth="1"/>
    <col min="10242" max="10242" width="78.42578125" style="241" customWidth="1"/>
    <col min="10243" max="10243" width="10.85546875" style="241"/>
    <col min="10244" max="10244" width="31.140625" style="241" customWidth="1"/>
    <col min="10245" max="10245" width="70.140625" style="241" customWidth="1"/>
    <col min="10246" max="10246" width="17.42578125" style="241" customWidth="1"/>
    <col min="10247" max="10248" width="21.85546875" style="241" customWidth="1"/>
    <col min="10249" max="10249" width="19.42578125" style="241" customWidth="1"/>
    <col min="10250" max="10250" width="42" style="241" customWidth="1"/>
    <col min="10251" max="10496" width="10.85546875" style="241"/>
    <col min="10497" max="10497" width="72" style="241" bestFit="1" customWidth="1"/>
    <col min="10498" max="10498" width="78.42578125" style="241" customWidth="1"/>
    <col min="10499" max="10499" width="10.85546875" style="241"/>
    <col min="10500" max="10500" width="31.140625" style="241" customWidth="1"/>
    <col min="10501" max="10501" width="70.140625" style="241" customWidth="1"/>
    <col min="10502" max="10502" width="17.42578125" style="241" customWidth="1"/>
    <col min="10503" max="10504" width="21.85546875" style="241" customWidth="1"/>
    <col min="10505" max="10505" width="19.42578125" style="241" customWidth="1"/>
    <col min="10506" max="10506" width="42" style="241" customWidth="1"/>
    <col min="10507" max="10752" width="10.85546875" style="241"/>
    <col min="10753" max="10753" width="72" style="241" bestFit="1" customWidth="1"/>
    <col min="10754" max="10754" width="78.42578125" style="241" customWidth="1"/>
    <col min="10755" max="10755" width="10.85546875" style="241"/>
    <col min="10756" max="10756" width="31.140625" style="241" customWidth="1"/>
    <col min="10757" max="10757" width="70.140625" style="241" customWidth="1"/>
    <col min="10758" max="10758" width="17.42578125" style="241" customWidth="1"/>
    <col min="10759" max="10760" width="21.85546875" style="241" customWidth="1"/>
    <col min="10761" max="10761" width="19.42578125" style="241" customWidth="1"/>
    <col min="10762" max="10762" width="42" style="241" customWidth="1"/>
    <col min="10763" max="11008" width="10.85546875" style="241"/>
    <col min="11009" max="11009" width="72" style="241" bestFit="1" customWidth="1"/>
    <col min="11010" max="11010" width="78.42578125" style="241" customWidth="1"/>
    <col min="11011" max="11011" width="10.85546875" style="241"/>
    <col min="11012" max="11012" width="31.140625" style="241" customWidth="1"/>
    <col min="11013" max="11013" width="70.140625" style="241" customWidth="1"/>
    <col min="11014" max="11014" width="17.42578125" style="241" customWidth="1"/>
    <col min="11015" max="11016" width="21.85546875" style="241" customWidth="1"/>
    <col min="11017" max="11017" width="19.42578125" style="241" customWidth="1"/>
    <col min="11018" max="11018" width="42" style="241" customWidth="1"/>
    <col min="11019" max="11264" width="10.85546875" style="241"/>
    <col min="11265" max="11265" width="72" style="241" bestFit="1" customWidth="1"/>
    <col min="11266" max="11266" width="78.42578125" style="241" customWidth="1"/>
    <col min="11267" max="11267" width="10.85546875" style="241"/>
    <col min="11268" max="11268" width="31.140625" style="241" customWidth="1"/>
    <col min="11269" max="11269" width="70.140625" style="241" customWidth="1"/>
    <col min="11270" max="11270" width="17.42578125" style="241" customWidth="1"/>
    <col min="11271" max="11272" width="21.85546875" style="241" customWidth="1"/>
    <col min="11273" max="11273" width="19.42578125" style="241" customWidth="1"/>
    <col min="11274" max="11274" width="42" style="241" customWidth="1"/>
    <col min="11275" max="11520" width="10.85546875" style="241"/>
    <col min="11521" max="11521" width="72" style="241" bestFit="1" customWidth="1"/>
    <col min="11522" max="11522" width="78.42578125" style="241" customWidth="1"/>
    <col min="11523" max="11523" width="10.85546875" style="241"/>
    <col min="11524" max="11524" width="31.140625" style="241" customWidth="1"/>
    <col min="11525" max="11525" width="70.140625" style="241" customWidth="1"/>
    <col min="11526" max="11526" width="17.42578125" style="241" customWidth="1"/>
    <col min="11527" max="11528" width="21.85546875" style="241" customWidth="1"/>
    <col min="11529" max="11529" width="19.42578125" style="241" customWidth="1"/>
    <col min="11530" max="11530" width="42" style="241" customWidth="1"/>
    <col min="11531" max="11776" width="10.85546875" style="241"/>
    <col min="11777" max="11777" width="72" style="241" bestFit="1" customWidth="1"/>
    <col min="11778" max="11778" width="78.42578125" style="241" customWidth="1"/>
    <col min="11779" max="11779" width="10.85546875" style="241"/>
    <col min="11780" max="11780" width="31.140625" style="241" customWidth="1"/>
    <col min="11781" max="11781" width="70.140625" style="241" customWidth="1"/>
    <col min="11782" max="11782" width="17.42578125" style="241" customWidth="1"/>
    <col min="11783" max="11784" width="21.85546875" style="241" customWidth="1"/>
    <col min="11785" max="11785" width="19.42578125" style="241" customWidth="1"/>
    <col min="11786" max="11786" width="42" style="241" customWidth="1"/>
    <col min="11787" max="12032" width="10.85546875" style="241"/>
    <col min="12033" max="12033" width="72" style="241" bestFit="1" customWidth="1"/>
    <col min="12034" max="12034" width="78.42578125" style="241" customWidth="1"/>
    <col min="12035" max="12035" width="10.85546875" style="241"/>
    <col min="12036" max="12036" width="31.140625" style="241" customWidth="1"/>
    <col min="12037" max="12037" width="70.140625" style="241" customWidth="1"/>
    <col min="12038" max="12038" width="17.42578125" style="241" customWidth="1"/>
    <col min="12039" max="12040" width="21.85546875" style="241" customWidth="1"/>
    <col min="12041" max="12041" width="19.42578125" style="241" customWidth="1"/>
    <col min="12042" max="12042" width="42" style="241" customWidth="1"/>
    <col min="12043" max="12288" width="10.85546875" style="241"/>
    <col min="12289" max="12289" width="72" style="241" bestFit="1" customWidth="1"/>
    <col min="12290" max="12290" width="78.42578125" style="241" customWidth="1"/>
    <col min="12291" max="12291" width="10.85546875" style="241"/>
    <col min="12292" max="12292" width="31.140625" style="241" customWidth="1"/>
    <col min="12293" max="12293" width="70.140625" style="241" customWidth="1"/>
    <col min="12294" max="12294" width="17.42578125" style="241" customWidth="1"/>
    <col min="12295" max="12296" width="21.85546875" style="241" customWidth="1"/>
    <col min="12297" max="12297" width="19.42578125" style="241" customWidth="1"/>
    <col min="12298" max="12298" width="42" style="241" customWidth="1"/>
    <col min="12299" max="12544" width="10.85546875" style="241"/>
    <col min="12545" max="12545" width="72" style="241" bestFit="1" customWidth="1"/>
    <col min="12546" max="12546" width="78.42578125" style="241" customWidth="1"/>
    <col min="12547" max="12547" width="10.85546875" style="241"/>
    <col min="12548" max="12548" width="31.140625" style="241" customWidth="1"/>
    <col min="12549" max="12549" width="70.140625" style="241" customWidth="1"/>
    <col min="12550" max="12550" width="17.42578125" style="241" customWidth="1"/>
    <col min="12551" max="12552" width="21.85546875" style="241" customWidth="1"/>
    <col min="12553" max="12553" width="19.42578125" style="241" customWidth="1"/>
    <col min="12554" max="12554" width="42" style="241" customWidth="1"/>
    <col min="12555" max="12800" width="10.85546875" style="241"/>
    <col min="12801" max="12801" width="72" style="241" bestFit="1" customWidth="1"/>
    <col min="12802" max="12802" width="78.42578125" style="241" customWidth="1"/>
    <col min="12803" max="12803" width="10.85546875" style="241"/>
    <col min="12804" max="12804" width="31.140625" style="241" customWidth="1"/>
    <col min="12805" max="12805" width="70.140625" style="241" customWidth="1"/>
    <col min="12806" max="12806" width="17.42578125" style="241" customWidth="1"/>
    <col min="12807" max="12808" width="21.85546875" style="241" customWidth="1"/>
    <col min="12809" max="12809" width="19.42578125" style="241" customWidth="1"/>
    <col min="12810" max="12810" width="42" style="241" customWidth="1"/>
    <col min="12811" max="13056" width="10.85546875" style="241"/>
    <col min="13057" max="13057" width="72" style="241" bestFit="1" customWidth="1"/>
    <col min="13058" max="13058" width="78.42578125" style="241" customWidth="1"/>
    <col min="13059" max="13059" width="10.85546875" style="241"/>
    <col min="13060" max="13060" width="31.140625" style="241" customWidth="1"/>
    <col min="13061" max="13061" width="70.140625" style="241" customWidth="1"/>
    <col min="13062" max="13062" width="17.42578125" style="241" customWidth="1"/>
    <col min="13063" max="13064" width="21.85546875" style="241" customWidth="1"/>
    <col min="13065" max="13065" width="19.42578125" style="241" customWidth="1"/>
    <col min="13066" max="13066" width="42" style="241" customWidth="1"/>
    <col min="13067" max="13312" width="10.85546875" style="241"/>
    <col min="13313" max="13313" width="72" style="241" bestFit="1" customWidth="1"/>
    <col min="13314" max="13314" width="78.42578125" style="241" customWidth="1"/>
    <col min="13315" max="13315" width="10.85546875" style="241"/>
    <col min="13316" max="13316" width="31.140625" style="241" customWidth="1"/>
    <col min="13317" max="13317" width="70.140625" style="241" customWidth="1"/>
    <col min="13318" max="13318" width="17.42578125" style="241" customWidth="1"/>
    <col min="13319" max="13320" width="21.85546875" style="241" customWidth="1"/>
    <col min="13321" max="13321" width="19.42578125" style="241" customWidth="1"/>
    <col min="13322" max="13322" width="42" style="241" customWidth="1"/>
    <col min="13323" max="13568" width="10.85546875" style="241"/>
    <col min="13569" max="13569" width="72" style="241" bestFit="1" customWidth="1"/>
    <col min="13570" max="13570" width="78.42578125" style="241" customWidth="1"/>
    <col min="13571" max="13571" width="10.85546875" style="241"/>
    <col min="13572" max="13572" width="31.140625" style="241" customWidth="1"/>
    <col min="13573" max="13573" width="70.140625" style="241" customWidth="1"/>
    <col min="13574" max="13574" width="17.42578125" style="241" customWidth="1"/>
    <col min="13575" max="13576" width="21.85546875" style="241" customWidth="1"/>
    <col min="13577" max="13577" width="19.42578125" style="241" customWidth="1"/>
    <col min="13578" max="13578" width="42" style="241" customWidth="1"/>
    <col min="13579" max="13824" width="10.85546875" style="241"/>
    <col min="13825" max="13825" width="72" style="241" bestFit="1" customWidth="1"/>
    <col min="13826" max="13826" width="78.42578125" style="241" customWidth="1"/>
    <col min="13827" max="13827" width="10.85546875" style="241"/>
    <col min="13828" max="13828" width="31.140625" style="241" customWidth="1"/>
    <col min="13829" max="13829" width="70.140625" style="241" customWidth="1"/>
    <col min="13830" max="13830" width="17.42578125" style="241" customWidth="1"/>
    <col min="13831" max="13832" width="21.85546875" style="241" customWidth="1"/>
    <col min="13833" max="13833" width="19.42578125" style="241" customWidth="1"/>
    <col min="13834" max="13834" width="42" style="241" customWidth="1"/>
    <col min="13835" max="14080" width="10.85546875" style="241"/>
    <col min="14081" max="14081" width="72" style="241" bestFit="1" customWidth="1"/>
    <col min="14082" max="14082" width="78.42578125" style="241" customWidth="1"/>
    <col min="14083" max="14083" width="10.85546875" style="241"/>
    <col min="14084" max="14084" width="31.140625" style="241" customWidth="1"/>
    <col min="14085" max="14085" width="70.140625" style="241" customWidth="1"/>
    <col min="14086" max="14086" width="17.42578125" style="241" customWidth="1"/>
    <col min="14087" max="14088" width="21.85546875" style="241" customWidth="1"/>
    <col min="14089" max="14089" width="19.42578125" style="241" customWidth="1"/>
    <col min="14090" max="14090" width="42" style="241" customWidth="1"/>
    <col min="14091" max="14336" width="10.85546875" style="241"/>
    <col min="14337" max="14337" width="72" style="241" bestFit="1" customWidth="1"/>
    <col min="14338" max="14338" width="78.42578125" style="241" customWidth="1"/>
    <col min="14339" max="14339" width="10.85546875" style="241"/>
    <col min="14340" max="14340" width="31.140625" style="241" customWidth="1"/>
    <col min="14341" max="14341" width="70.140625" style="241" customWidth="1"/>
    <col min="14342" max="14342" width="17.42578125" style="241" customWidth="1"/>
    <col min="14343" max="14344" width="21.85546875" style="241" customWidth="1"/>
    <col min="14345" max="14345" width="19.42578125" style="241" customWidth="1"/>
    <col min="14346" max="14346" width="42" style="241" customWidth="1"/>
    <col min="14347" max="14592" width="10.85546875" style="241"/>
    <col min="14593" max="14593" width="72" style="241" bestFit="1" customWidth="1"/>
    <col min="14594" max="14594" width="78.42578125" style="241" customWidth="1"/>
    <col min="14595" max="14595" width="10.85546875" style="241"/>
    <col min="14596" max="14596" width="31.140625" style="241" customWidth="1"/>
    <col min="14597" max="14597" width="70.140625" style="241" customWidth="1"/>
    <col min="14598" max="14598" width="17.42578125" style="241" customWidth="1"/>
    <col min="14599" max="14600" width="21.85546875" style="241" customWidth="1"/>
    <col min="14601" max="14601" width="19.42578125" style="241" customWidth="1"/>
    <col min="14602" max="14602" width="42" style="241" customWidth="1"/>
    <col min="14603" max="14848" width="10.85546875" style="241"/>
    <col min="14849" max="14849" width="72" style="241" bestFit="1" customWidth="1"/>
    <col min="14850" max="14850" width="78.42578125" style="241" customWidth="1"/>
    <col min="14851" max="14851" width="10.85546875" style="241"/>
    <col min="14852" max="14852" width="31.140625" style="241" customWidth="1"/>
    <col min="14853" max="14853" width="70.140625" style="241" customWidth="1"/>
    <col min="14854" max="14854" width="17.42578125" style="241" customWidth="1"/>
    <col min="14855" max="14856" width="21.85546875" style="241" customWidth="1"/>
    <col min="14857" max="14857" width="19.42578125" style="241" customWidth="1"/>
    <col min="14858" max="14858" width="42" style="241" customWidth="1"/>
    <col min="14859" max="15104" width="10.85546875" style="241"/>
    <col min="15105" max="15105" width="72" style="241" bestFit="1" customWidth="1"/>
    <col min="15106" max="15106" width="78.42578125" style="241" customWidth="1"/>
    <col min="15107" max="15107" width="10.85546875" style="241"/>
    <col min="15108" max="15108" width="31.140625" style="241" customWidth="1"/>
    <col min="15109" max="15109" width="70.140625" style="241" customWidth="1"/>
    <col min="15110" max="15110" width="17.42578125" style="241" customWidth="1"/>
    <col min="15111" max="15112" width="21.85546875" style="241" customWidth="1"/>
    <col min="15113" max="15113" width="19.42578125" style="241" customWidth="1"/>
    <col min="15114" max="15114" width="42" style="241" customWidth="1"/>
    <col min="15115" max="15360" width="10.85546875" style="241"/>
    <col min="15361" max="15361" width="72" style="241" bestFit="1" customWidth="1"/>
    <col min="15362" max="15362" width="78.42578125" style="241" customWidth="1"/>
    <col min="15363" max="15363" width="10.85546875" style="241"/>
    <col min="15364" max="15364" width="31.140625" style="241" customWidth="1"/>
    <col min="15365" max="15365" width="70.140625" style="241" customWidth="1"/>
    <col min="15366" max="15366" width="17.42578125" style="241" customWidth="1"/>
    <col min="15367" max="15368" width="21.85546875" style="241" customWidth="1"/>
    <col min="15369" max="15369" width="19.42578125" style="241" customWidth="1"/>
    <col min="15370" max="15370" width="42" style="241" customWidth="1"/>
    <col min="15371" max="15616" width="10.85546875" style="241"/>
    <col min="15617" max="15617" width="72" style="241" bestFit="1" customWidth="1"/>
    <col min="15618" max="15618" width="78.42578125" style="241" customWidth="1"/>
    <col min="15619" max="15619" width="10.85546875" style="241"/>
    <col min="15620" max="15620" width="31.140625" style="241" customWidth="1"/>
    <col min="15621" max="15621" width="70.140625" style="241" customWidth="1"/>
    <col min="15622" max="15622" width="17.42578125" style="241" customWidth="1"/>
    <col min="15623" max="15624" width="21.85546875" style="241" customWidth="1"/>
    <col min="15625" max="15625" width="19.42578125" style="241" customWidth="1"/>
    <col min="15626" max="15626" width="42" style="241" customWidth="1"/>
    <col min="15627" max="15872" width="10.85546875" style="241"/>
    <col min="15873" max="15873" width="72" style="241" bestFit="1" customWidth="1"/>
    <col min="15874" max="15874" width="78.42578125" style="241" customWidth="1"/>
    <col min="15875" max="15875" width="10.85546875" style="241"/>
    <col min="15876" max="15876" width="31.140625" style="241" customWidth="1"/>
    <col min="15877" max="15877" width="70.140625" style="241" customWidth="1"/>
    <col min="15878" max="15878" width="17.42578125" style="241" customWidth="1"/>
    <col min="15879" max="15880" width="21.85546875" style="241" customWidth="1"/>
    <col min="15881" max="15881" width="19.42578125" style="241" customWidth="1"/>
    <col min="15882" max="15882" width="42" style="241" customWidth="1"/>
    <col min="15883" max="16128" width="10.85546875" style="241"/>
    <col min="16129" max="16129" width="72" style="241" bestFit="1" customWidth="1"/>
    <col min="16130" max="16130" width="78.42578125" style="241" customWidth="1"/>
    <col min="16131" max="16131" width="10.85546875" style="241"/>
    <col min="16132" max="16132" width="31.140625" style="241" customWidth="1"/>
    <col min="16133" max="16133" width="70.140625" style="241" customWidth="1"/>
    <col min="16134" max="16134" width="17.42578125" style="241" customWidth="1"/>
    <col min="16135" max="16136" width="21.85546875" style="241" customWidth="1"/>
    <col min="16137" max="16137" width="19.42578125" style="241" customWidth="1"/>
    <col min="16138" max="16138" width="42" style="241" customWidth="1"/>
    <col min="16139" max="16384" width="10.85546875" style="241"/>
  </cols>
  <sheetData>
    <row r="1" spans="1:2" ht="25.5" customHeight="1" x14ac:dyDescent="0.25">
      <c r="A1" s="368" t="s">
        <v>0</v>
      </c>
      <c r="B1" s="369"/>
    </row>
    <row r="2" spans="1:2" ht="25.5" customHeight="1" x14ac:dyDescent="0.25">
      <c r="A2" s="370" t="s">
        <v>287</v>
      </c>
      <c r="B2" s="371"/>
    </row>
    <row r="3" spans="1:2" ht="15" x14ac:dyDescent="0.25">
      <c r="A3" s="242" t="s">
        <v>288</v>
      </c>
      <c r="B3" s="243" t="s">
        <v>289</v>
      </c>
    </row>
    <row r="4" spans="1:2" ht="40.5" customHeight="1" x14ac:dyDescent="0.25">
      <c r="A4" s="244" t="s">
        <v>1</v>
      </c>
      <c r="B4" s="245" t="s">
        <v>290</v>
      </c>
    </row>
    <row r="5" spans="1:2" ht="28.5" x14ac:dyDescent="0.25">
      <c r="A5" s="244" t="s">
        <v>2</v>
      </c>
      <c r="B5" s="246" t="s">
        <v>291</v>
      </c>
    </row>
    <row r="6" spans="1:2" ht="124.5" customHeight="1" x14ac:dyDescent="0.25">
      <c r="A6" s="244" t="s">
        <v>3</v>
      </c>
      <c r="B6" s="246" t="s">
        <v>292</v>
      </c>
    </row>
    <row r="7" spans="1:2" ht="26.45" customHeight="1" x14ac:dyDescent="0.25">
      <c r="A7" s="366" t="s">
        <v>293</v>
      </c>
      <c r="B7" s="367"/>
    </row>
    <row r="8" spans="1:2" ht="42.75" x14ac:dyDescent="0.25">
      <c r="A8" s="244" t="s">
        <v>294</v>
      </c>
      <c r="B8" s="246" t="s">
        <v>295</v>
      </c>
    </row>
    <row r="9" spans="1:2" ht="28.5" x14ac:dyDescent="0.25">
      <c r="A9" s="244" t="s">
        <v>4</v>
      </c>
      <c r="B9" s="246" t="s">
        <v>296</v>
      </c>
    </row>
    <row r="10" spans="1:2" ht="42.75" x14ac:dyDescent="0.25">
      <c r="A10" s="244" t="s">
        <v>5</v>
      </c>
      <c r="B10" s="246" t="s">
        <v>297</v>
      </c>
    </row>
    <row r="11" spans="1:2" ht="40.5" customHeight="1" x14ac:dyDescent="0.25">
      <c r="A11" s="244" t="s">
        <v>6</v>
      </c>
      <c r="B11" s="245" t="s">
        <v>298</v>
      </c>
    </row>
    <row r="12" spans="1:2" ht="38.25" customHeight="1" x14ac:dyDescent="0.25">
      <c r="A12" s="244" t="s">
        <v>7</v>
      </c>
      <c r="B12" s="245" t="s">
        <v>299</v>
      </c>
    </row>
    <row r="13" spans="1:2" ht="42.75" x14ac:dyDescent="0.25">
      <c r="A13" s="244" t="s">
        <v>8</v>
      </c>
      <c r="B13" s="247" t="s">
        <v>300</v>
      </c>
    </row>
    <row r="14" spans="1:2" ht="23.45" customHeight="1" x14ac:dyDescent="0.25">
      <c r="A14" s="248" t="s">
        <v>9</v>
      </c>
      <c r="B14" s="249"/>
    </row>
    <row r="15" spans="1:2" ht="42.75" x14ac:dyDescent="0.25">
      <c r="A15" s="244" t="s">
        <v>10</v>
      </c>
      <c r="B15" s="250" t="s">
        <v>301</v>
      </c>
    </row>
    <row r="16" spans="1:2" ht="42.75" x14ac:dyDescent="0.25">
      <c r="A16" s="244" t="s">
        <v>11</v>
      </c>
      <c r="B16" s="250" t="s">
        <v>302</v>
      </c>
    </row>
    <row r="17" spans="1:3" ht="42.75" x14ac:dyDescent="0.25">
      <c r="A17" s="244" t="s">
        <v>12</v>
      </c>
      <c r="B17" s="250" t="s">
        <v>303</v>
      </c>
    </row>
    <row r="18" spans="1:3" ht="8.25" customHeight="1" x14ac:dyDescent="0.25">
      <c r="A18" s="248"/>
      <c r="B18" s="251"/>
    </row>
    <row r="19" spans="1:3" ht="28.5" x14ac:dyDescent="0.25">
      <c r="A19" s="244" t="s">
        <v>304</v>
      </c>
      <c r="B19" s="250" t="s">
        <v>305</v>
      </c>
    </row>
    <row r="20" spans="1:3" ht="28.5" x14ac:dyDescent="0.25">
      <c r="A20" s="244" t="s">
        <v>306</v>
      </c>
      <c r="B20" s="250" t="s">
        <v>307</v>
      </c>
    </row>
    <row r="21" spans="1:3" ht="42.75" x14ac:dyDescent="0.25">
      <c r="A21" s="244" t="s">
        <v>13</v>
      </c>
      <c r="B21" s="250" t="s">
        <v>308</v>
      </c>
    </row>
    <row r="22" spans="1:3" ht="20.25" customHeight="1" x14ac:dyDescent="0.25">
      <c r="A22" s="372" t="s">
        <v>309</v>
      </c>
      <c r="B22" s="373"/>
    </row>
    <row r="23" spans="1:3" ht="42.75" x14ac:dyDescent="0.25">
      <c r="A23" s="244" t="s">
        <v>310</v>
      </c>
      <c r="B23" s="250" t="s">
        <v>311</v>
      </c>
    </row>
    <row r="24" spans="1:3" ht="54" customHeight="1" x14ac:dyDescent="0.25">
      <c r="A24" s="244" t="s">
        <v>14</v>
      </c>
      <c r="B24" s="250" t="s">
        <v>312</v>
      </c>
    </row>
    <row r="25" spans="1:3" ht="144" customHeight="1" x14ac:dyDescent="0.25">
      <c r="A25" s="244" t="s">
        <v>15</v>
      </c>
      <c r="B25" s="250" t="s">
        <v>313</v>
      </c>
    </row>
    <row r="26" spans="1:3" ht="57" x14ac:dyDescent="0.25">
      <c r="A26" s="244" t="s">
        <v>16</v>
      </c>
      <c r="B26" s="250" t="s">
        <v>314</v>
      </c>
    </row>
    <row r="27" spans="1:3" ht="57" x14ac:dyDescent="0.25">
      <c r="A27" s="244" t="s">
        <v>315</v>
      </c>
      <c r="B27" s="250" t="s">
        <v>316</v>
      </c>
    </row>
    <row r="28" spans="1:3" ht="28.5" x14ac:dyDescent="0.25">
      <c r="A28" s="244" t="s">
        <v>317</v>
      </c>
      <c r="B28" s="250" t="s">
        <v>318</v>
      </c>
    </row>
    <row r="29" spans="1:3" ht="57" x14ac:dyDescent="0.25">
      <c r="A29" s="244" t="s">
        <v>319</v>
      </c>
      <c r="B29" s="250" t="s">
        <v>320</v>
      </c>
      <c r="C29" s="252"/>
    </row>
    <row r="30" spans="1:3" ht="90" customHeight="1" x14ac:dyDescent="0.25">
      <c r="A30" s="253" t="s">
        <v>321</v>
      </c>
      <c r="B30" s="250" t="s">
        <v>322</v>
      </c>
    </row>
    <row r="31" spans="1:3" ht="81.75" customHeight="1" x14ac:dyDescent="0.25">
      <c r="A31" s="253" t="s">
        <v>323</v>
      </c>
      <c r="B31" s="250" t="s">
        <v>324</v>
      </c>
    </row>
    <row r="32" spans="1:3" ht="54" customHeight="1" x14ac:dyDescent="0.25">
      <c r="A32" s="253" t="s">
        <v>325</v>
      </c>
      <c r="B32" s="250" t="s">
        <v>326</v>
      </c>
    </row>
    <row r="33" spans="1:3" ht="28.5" customHeight="1" x14ac:dyDescent="0.25">
      <c r="A33" s="374" t="s">
        <v>17</v>
      </c>
      <c r="B33" s="375"/>
    </row>
    <row r="34" spans="1:3" ht="71.25" x14ac:dyDescent="0.25">
      <c r="A34" s="253" t="s">
        <v>18</v>
      </c>
      <c r="B34" s="250" t="s">
        <v>327</v>
      </c>
    </row>
    <row r="35" spans="1:3" ht="57" x14ac:dyDescent="0.25">
      <c r="A35" s="253" t="s">
        <v>328</v>
      </c>
      <c r="B35" s="250" t="s">
        <v>329</v>
      </c>
    </row>
    <row r="36" spans="1:3" ht="36" customHeight="1" x14ac:dyDescent="0.25">
      <c r="A36" s="253" t="s">
        <v>330</v>
      </c>
      <c r="B36" s="250" t="s">
        <v>331</v>
      </c>
      <c r="C36" s="254"/>
    </row>
    <row r="37" spans="1:3" ht="28.5" x14ac:dyDescent="0.25">
      <c r="A37" s="253" t="s">
        <v>332</v>
      </c>
      <c r="B37" s="250" t="s">
        <v>333</v>
      </c>
    </row>
    <row r="38" spans="1:3" ht="71.25" x14ac:dyDescent="0.25">
      <c r="A38" s="253" t="s">
        <v>334</v>
      </c>
      <c r="B38" s="250" t="s">
        <v>335</v>
      </c>
    </row>
    <row r="39" spans="1:3" ht="28.5" x14ac:dyDescent="0.25">
      <c r="A39" s="244" t="s">
        <v>336</v>
      </c>
      <c r="B39" s="250" t="s">
        <v>337</v>
      </c>
    </row>
    <row r="40" spans="1:3" ht="25.5" customHeight="1" x14ac:dyDescent="0.25">
      <c r="A40" s="366" t="s">
        <v>338</v>
      </c>
      <c r="B40" s="367"/>
    </row>
    <row r="41" spans="1:3" ht="24" customHeight="1" x14ac:dyDescent="0.25">
      <c r="A41" s="248" t="s">
        <v>288</v>
      </c>
      <c r="B41" s="255" t="s">
        <v>289</v>
      </c>
    </row>
    <row r="42" spans="1:3" ht="28.5" x14ac:dyDescent="0.25">
      <c r="A42" s="244" t="s">
        <v>8</v>
      </c>
      <c r="B42" s="256" t="s">
        <v>339</v>
      </c>
    </row>
    <row r="43" spans="1:3" ht="42.75" x14ac:dyDescent="0.25">
      <c r="A43" s="244" t="s">
        <v>19</v>
      </c>
      <c r="B43" s="256" t="s">
        <v>340</v>
      </c>
    </row>
    <row r="44" spans="1:3" ht="42.75" x14ac:dyDescent="0.25">
      <c r="A44" s="244" t="s">
        <v>20</v>
      </c>
      <c r="B44" s="256" t="s">
        <v>341</v>
      </c>
    </row>
    <row r="45" spans="1:3" ht="42.75" x14ac:dyDescent="0.25">
      <c r="A45" s="244" t="s">
        <v>21</v>
      </c>
      <c r="B45" s="256" t="s">
        <v>342</v>
      </c>
    </row>
    <row r="46" spans="1:3" ht="42.75" x14ac:dyDescent="0.25">
      <c r="A46" s="244" t="s">
        <v>22</v>
      </c>
      <c r="B46" s="256" t="s">
        <v>343</v>
      </c>
    </row>
    <row r="47" spans="1:3" ht="28.5" x14ac:dyDescent="0.25">
      <c r="A47" s="244" t="s">
        <v>23</v>
      </c>
      <c r="B47" s="256" t="s">
        <v>344</v>
      </c>
    </row>
    <row r="48" spans="1:3" ht="152.25" customHeight="1" x14ac:dyDescent="0.25">
      <c r="A48" s="244" t="s">
        <v>24</v>
      </c>
      <c r="B48" s="256" t="s">
        <v>345</v>
      </c>
    </row>
    <row r="49" spans="1:2" ht="23.25" customHeight="1" x14ac:dyDescent="0.25">
      <c r="A49" s="372" t="s">
        <v>346</v>
      </c>
      <c r="B49" s="373"/>
    </row>
    <row r="50" spans="1:2" ht="71.25" x14ac:dyDescent="0.25">
      <c r="A50" s="244" t="s">
        <v>25</v>
      </c>
      <c r="B50" s="250" t="s">
        <v>347</v>
      </c>
    </row>
    <row r="51" spans="1:2" ht="28.5" x14ac:dyDescent="0.25">
      <c r="A51" s="244" t="s">
        <v>26</v>
      </c>
      <c r="B51" s="250" t="s">
        <v>348</v>
      </c>
    </row>
    <row r="52" spans="1:2" ht="57" x14ac:dyDescent="0.25">
      <c r="A52" s="244" t="s">
        <v>27</v>
      </c>
      <c r="B52" s="250" t="s">
        <v>349</v>
      </c>
    </row>
    <row r="53" spans="1:2" ht="99.75" x14ac:dyDescent="0.25">
      <c r="A53" s="244" t="s">
        <v>28</v>
      </c>
      <c r="B53" s="250" t="s">
        <v>350</v>
      </c>
    </row>
    <row r="54" spans="1:2" ht="85.5" x14ac:dyDescent="0.25">
      <c r="A54" s="244" t="s">
        <v>29</v>
      </c>
      <c r="B54" s="250" t="s">
        <v>324</v>
      </c>
    </row>
    <row r="55" spans="1:2" ht="71.25" x14ac:dyDescent="0.25">
      <c r="A55" s="244" t="s">
        <v>30</v>
      </c>
      <c r="B55" s="250" t="s">
        <v>351</v>
      </c>
    </row>
    <row r="56" spans="1:2" ht="28.5" x14ac:dyDescent="0.25">
      <c r="A56" s="244" t="s">
        <v>31</v>
      </c>
      <c r="B56" s="250" t="s">
        <v>352</v>
      </c>
    </row>
    <row r="57" spans="1:2" ht="24" customHeight="1" x14ac:dyDescent="0.25">
      <c r="A57" s="378" t="s">
        <v>353</v>
      </c>
      <c r="B57" s="379"/>
    </row>
    <row r="58" spans="1:2" ht="23.45" customHeight="1" x14ac:dyDescent="0.25">
      <c r="A58" s="372" t="s">
        <v>354</v>
      </c>
      <c r="B58" s="373"/>
    </row>
    <row r="59" spans="1:2" ht="42.75" x14ac:dyDescent="0.25">
      <c r="A59" s="244" t="s">
        <v>355</v>
      </c>
      <c r="B59" s="256" t="s">
        <v>356</v>
      </c>
    </row>
    <row r="60" spans="1:2" ht="28.5" x14ac:dyDescent="0.25">
      <c r="A60" s="244" t="s">
        <v>32</v>
      </c>
      <c r="B60" s="256" t="s">
        <v>357</v>
      </c>
    </row>
    <row r="61" spans="1:2" ht="42.75" x14ac:dyDescent="0.25">
      <c r="A61" s="244" t="s">
        <v>4</v>
      </c>
      <c r="B61" s="256" t="s">
        <v>358</v>
      </c>
    </row>
    <row r="62" spans="1:2" ht="57" x14ac:dyDescent="0.25">
      <c r="A62" s="244" t="s">
        <v>11</v>
      </c>
      <c r="B62" s="250" t="s">
        <v>359</v>
      </c>
    </row>
    <row r="63" spans="1:2" ht="57" x14ac:dyDescent="0.25">
      <c r="A63" s="244" t="s">
        <v>12</v>
      </c>
      <c r="B63" s="250" t="s">
        <v>360</v>
      </c>
    </row>
    <row r="64" spans="1:2" ht="42.75" x14ac:dyDescent="0.25">
      <c r="A64" s="244" t="s">
        <v>33</v>
      </c>
      <c r="B64" s="256" t="s">
        <v>361</v>
      </c>
    </row>
    <row r="65" spans="1:2" ht="25.5" customHeight="1" x14ac:dyDescent="0.25">
      <c r="A65" s="366" t="s">
        <v>362</v>
      </c>
      <c r="B65" s="367"/>
    </row>
    <row r="66" spans="1:2" ht="23.25" customHeight="1" x14ac:dyDescent="0.25">
      <c r="A66" s="380" t="s">
        <v>363</v>
      </c>
      <c r="B66" s="381"/>
    </row>
    <row r="67" spans="1:2" ht="94.5" customHeight="1" x14ac:dyDescent="0.25">
      <c r="A67" s="382" t="s">
        <v>364</v>
      </c>
      <c r="B67" s="383"/>
    </row>
    <row r="68" spans="1:2" ht="39.75" customHeight="1" x14ac:dyDescent="0.25">
      <c r="A68" s="244" t="s">
        <v>365</v>
      </c>
      <c r="B68" s="257" t="s">
        <v>366</v>
      </c>
    </row>
    <row r="69" spans="1:2" ht="42.75" x14ac:dyDescent="0.25">
      <c r="A69" s="244" t="s">
        <v>367</v>
      </c>
      <c r="B69" s="258" t="s">
        <v>368</v>
      </c>
    </row>
    <row r="70" spans="1:2" ht="37.5" customHeight="1" x14ac:dyDescent="0.25">
      <c r="A70" s="253" t="s">
        <v>369</v>
      </c>
      <c r="B70" s="258" t="s">
        <v>370</v>
      </c>
    </row>
    <row r="71" spans="1:2" ht="37.5" customHeight="1" x14ac:dyDescent="0.25">
      <c r="A71" s="244" t="s">
        <v>371</v>
      </c>
      <c r="B71" s="258" t="s">
        <v>372</v>
      </c>
    </row>
    <row r="72" spans="1:2" ht="37.5" customHeight="1" x14ac:dyDescent="0.25">
      <c r="A72" s="253" t="s">
        <v>373</v>
      </c>
      <c r="B72" s="258" t="s">
        <v>374</v>
      </c>
    </row>
    <row r="73" spans="1:2" ht="25.5" customHeight="1" x14ac:dyDescent="0.25">
      <c r="A73" s="366" t="s">
        <v>375</v>
      </c>
      <c r="B73" s="367"/>
    </row>
    <row r="74" spans="1:2" ht="28.5" x14ac:dyDescent="0.25">
      <c r="A74" s="244" t="s">
        <v>34</v>
      </c>
      <c r="B74" s="256" t="s">
        <v>376</v>
      </c>
    </row>
    <row r="75" spans="1:2" ht="28.5" x14ac:dyDescent="0.25">
      <c r="A75" s="244" t="s">
        <v>35</v>
      </c>
      <c r="B75" s="256" t="s">
        <v>377</v>
      </c>
    </row>
    <row r="76" spans="1:2" ht="28.5" x14ac:dyDescent="0.25">
      <c r="A76" s="244" t="s">
        <v>378</v>
      </c>
      <c r="B76" s="256" t="s">
        <v>379</v>
      </c>
    </row>
    <row r="77" spans="1:2" ht="28.5" x14ac:dyDescent="0.25">
      <c r="A77" s="244" t="s">
        <v>36</v>
      </c>
      <c r="B77" s="256" t="s">
        <v>380</v>
      </c>
    </row>
    <row r="78" spans="1:2" ht="28.5" x14ac:dyDescent="0.25">
      <c r="A78" s="244" t="s">
        <v>37</v>
      </c>
      <c r="B78" s="256" t="s">
        <v>381</v>
      </c>
    </row>
    <row r="79" spans="1:2" ht="42.75" x14ac:dyDescent="0.25">
      <c r="A79" s="244" t="s">
        <v>38</v>
      </c>
      <c r="B79" s="256" t="s">
        <v>382</v>
      </c>
    </row>
    <row r="80" spans="1:2" ht="28.5" x14ac:dyDescent="0.25">
      <c r="A80" s="244" t="s">
        <v>39</v>
      </c>
      <c r="B80" s="256" t="s">
        <v>383</v>
      </c>
    </row>
    <row r="81" spans="1:2" ht="15" x14ac:dyDescent="0.25">
      <c r="A81" s="244" t="s">
        <v>40</v>
      </c>
      <c r="B81" s="256" t="s">
        <v>384</v>
      </c>
    </row>
    <row r="82" spans="1:2" ht="42.75" x14ac:dyDescent="0.25">
      <c r="A82" s="259" t="s">
        <v>385</v>
      </c>
      <c r="B82" s="256" t="s">
        <v>386</v>
      </c>
    </row>
    <row r="83" spans="1:2" ht="42.75" x14ac:dyDescent="0.25">
      <c r="A83" s="253" t="s">
        <v>387</v>
      </c>
      <c r="B83" s="256" t="s">
        <v>388</v>
      </c>
    </row>
    <row r="84" spans="1:2" ht="42.75" x14ac:dyDescent="0.25">
      <c r="A84" s="244" t="s">
        <v>41</v>
      </c>
      <c r="B84" s="256" t="s">
        <v>389</v>
      </c>
    </row>
    <row r="85" spans="1:2" ht="28.5" x14ac:dyDescent="0.25">
      <c r="A85" s="244" t="s">
        <v>315</v>
      </c>
      <c r="B85" s="256" t="s">
        <v>390</v>
      </c>
    </row>
    <row r="86" spans="1:2" ht="28.5" x14ac:dyDescent="0.25">
      <c r="A86" s="244" t="s">
        <v>391</v>
      </c>
      <c r="B86" s="256" t="s">
        <v>392</v>
      </c>
    </row>
    <row r="87" spans="1:2" ht="42.75" x14ac:dyDescent="0.25">
      <c r="A87" s="244" t="s">
        <v>42</v>
      </c>
      <c r="B87" s="256" t="s">
        <v>393</v>
      </c>
    </row>
    <row r="88" spans="1:2" ht="18.75" customHeight="1" x14ac:dyDescent="0.25">
      <c r="A88" s="366" t="s">
        <v>394</v>
      </c>
      <c r="B88" s="367"/>
    </row>
    <row r="89" spans="1:2" ht="28.5" x14ac:dyDescent="0.25">
      <c r="A89" s="260" t="s">
        <v>157</v>
      </c>
      <c r="B89" s="261" t="s">
        <v>395</v>
      </c>
    </row>
    <row r="90" spans="1:2" ht="15" x14ac:dyDescent="0.25">
      <c r="A90" s="260" t="s">
        <v>158</v>
      </c>
      <c r="B90" s="261" t="s">
        <v>396</v>
      </c>
    </row>
    <row r="91" spans="1:2" ht="15" x14ac:dyDescent="0.25">
      <c r="A91" s="260" t="s">
        <v>159</v>
      </c>
      <c r="B91" s="261" t="s">
        <v>397</v>
      </c>
    </row>
    <row r="92" spans="1:2" ht="28.5" x14ac:dyDescent="0.25">
      <c r="A92" s="260" t="s">
        <v>160</v>
      </c>
      <c r="B92" s="261" t="s">
        <v>398</v>
      </c>
    </row>
    <row r="93" spans="1:2" ht="15" x14ac:dyDescent="0.25">
      <c r="A93" s="376" t="s">
        <v>399</v>
      </c>
      <c r="B93" s="377"/>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P126"/>
  <sheetViews>
    <sheetView showGridLines="0" topLeftCell="A61" zoomScale="70" zoomScaleNormal="70" workbookViewId="0">
      <selection activeCell="A66" sqref="A66"/>
    </sheetView>
  </sheetViews>
  <sheetFormatPr baseColWidth="10" defaultColWidth="71" defaultRowHeight="14.25" x14ac:dyDescent="0.25"/>
  <cols>
    <col min="1" max="3" width="71" style="1"/>
    <col min="4" max="4" width="83" style="1" customWidth="1"/>
    <col min="5" max="5" width="75" style="1" customWidth="1"/>
    <col min="6" max="6" width="92.42578125" style="1" customWidth="1"/>
    <col min="7" max="7" width="83" style="1" customWidth="1"/>
    <col min="8" max="8" width="71" style="1"/>
    <col min="9" max="9" width="99.140625" style="1" customWidth="1"/>
    <col min="10" max="12" width="71" style="1"/>
    <col min="13" max="13" width="35.42578125" style="1" customWidth="1"/>
    <col min="14" max="14" width="37.85546875" style="1" customWidth="1"/>
    <col min="15" max="15" width="22.42578125" style="1" customWidth="1"/>
    <col min="16" max="16384" width="71" style="1"/>
  </cols>
  <sheetData>
    <row r="1" spans="1:15" s="64" customFormat="1" ht="22.5" customHeight="1" thickBot="1" x14ac:dyDescent="0.3">
      <c r="A1" s="441"/>
      <c r="B1" s="422" t="s">
        <v>43</v>
      </c>
      <c r="C1" s="423"/>
      <c r="D1" s="423"/>
      <c r="E1" s="423"/>
      <c r="F1" s="423"/>
      <c r="G1" s="423"/>
      <c r="H1" s="423"/>
      <c r="I1" s="423"/>
      <c r="J1" s="423"/>
      <c r="K1" s="423"/>
      <c r="L1" s="424"/>
      <c r="M1" s="419" t="s">
        <v>161</v>
      </c>
      <c r="N1" s="420"/>
      <c r="O1" s="421"/>
    </row>
    <row r="2" spans="1:15" s="64" customFormat="1" ht="18" customHeight="1" thickBot="1" x14ac:dyDescent="0.3">
      <c r="A2" s="442"/>
      <c r="B2" s="425" t="s">
        <v>44</v>
      </c>
      <c r="C2" s="426"/>
      <c r="D2" s="426"/>
      <c r="E2" s="426"/>
      <c r="F2" s="426"/>
      <c r="G2" s="426"/>
      <c r="H2" s="426"/>
      <c r="I2" s="426"/>
      <c r="J2" s="426"/>
      <c r="K2" s="426"/>
      <c r="L2" s="427"/>
      <c r="M2" s="419" t="s">
        <v>162</v>
      </c>
      <c r="N2" s="420"/>
      <c r="O2" s="421"/>
    </row>
    <row r="3" spans="1:15" s="64" customFormat="1" ht="20.25" customHeight="1" thickBot="1" x14ac:dyDescent="0.3">
      <c r="A3" s="442"/>
      <c r="B3" s="425" t="s">
        <v>0</v>
      </c>
      <c r="C3" s="426"/>
      <c r="D3" s="426"/>
      <c r="E3" s="426"/>
      <c r="F3" s="426"/>
      <c r="G3" s="426"/>
      <c r="H3" s="426"/>
      <c r="I3" s="426"/>
      <c r="J3" s="426"/>
      <c r="K3" s="426"/>
      <c r="L3" s="427"/>
      <c r="M3" s="419" t="s">
        <v>163</v>
      </c>
      <c r="N3" s="420"/>
      <c r="O3" s="421"/>
    </row>
    <row r="4" spans="1:15" s="64" customFormat="1" ht="21.75" customHeight="1" thickBot="1" x14ac:dyDescent="0.3">
      <c r="A4" s="443"/>
      <c r="B4" s="428" t="s">
        <v>45</v>
      </c>
      <c r="C4" s="429"/>
      <c r="D4" s="429"/>
      <c r="E4" s="429"/>
      <c r="F4" s="429"/>
      <c r="G4" s="429"/>
      <c r="H4" s="429"/>
      <c r="I4" s="429"/>
      <c r="J4" s="429"/>
      <c r="K4" s="429"/>
      <c r="L4" s="430"/>
      <c r="M4" s="419" t="s">
        <v>164</v>
      </c>
      <c r="N4" s="420"/>
      <c r="O4" s="421"/>
    </row>
    <row r="5" spans="1:15" s="64" customFormat="1" ht="16.5" customHeight="1" thickBot="1" x14ac:dyDescent="0.3">
      <c r="A5" s="65"/>
      <c r="B5" s="66"/>
      <c r="C5" s="66"/>
      <c r="D5" s="66"/>
      <c r="E5" s="66"/>
      <c r="F5" s="66"/>
      <c r="G5" s="66"/>
      <c r="H5" s="66"/>
      <c r="I5" s="66"/>
      <c r="J5" s="66"/>
      <c r="K5" s="66"/>
      <c r="L5" s="66"/>
      <c r="M5" s="67"/>
      <c r="N5" s="67"/>
      <c r="O5" s="67"/>
    </row>
    <row r="6" spans="1:15" ht="40.5" customHeight="1" thickBot="1" x14ac:dyDescent="0.3">
      <c r="A6" s="45" t="s">
        <v>47</v>
      </c>
      <c r="B6" s="452" t="s">
        <v>171</v>
      </c>
      <c r="C6" s="453"/>
      <c r="D6" s="453"/>
      <c r="E6" s="453"/>
      <c r="F6" s="453"/>
      <c r="G6" s="453"/>
      <c r="H6" s="453"/>
      <c r="I6" s="453"/>
      <c r="J6" s="453"/>
      <c r="K6" s="454"/>
      <c r="L6" s="136" t="s">
        <v>48</v>
      </c>
      <c r="M6" s="455">
        <v>2024110010308</v>
      </c>
      <c r="N6" s="456"/>
      <c r="O6" s="457"/>
    </row>
    <row r="7" spans="1:15" s="64" customFormat="1" ht="18"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445" t="s">
        <v>2</v>
      </c>
      <c r="B8" s="136" t="s">
        <v>49</v>
      </c>
      <c r="C8" s="181">
        <v>45688</v>
      </c>
      <c r="D8" s="136" t="s">
        <v>50</v>
      </c>
      <c r="E8" s="182">
        <v>45716</v>
      </c>
      <c r="F8" s="136" t="s">
        <v>51</v>
      </c>
      <c r="G8" s="181">
        <v>45747</v>
      </c>
      <c r="H8" s="136" t="s">
        <v>52</v>
      </c>
      <c r="I8" s="181">
        <v>45777</v>
      </c>
      <c r="J8" s="403" t="s">
        <v>3</v>
      </c>
      <c r="K8" s="444"/>
      <c r="L8" s="135" t="s">
        <v>53</v>
      </c>
      <c r="M8" s="399"/>
      <c r="N8" s="399"/>
      <c r="O8" s="399"/>
    </row>
    <row r="9" spans="1:15" s="64" customFormat="1" ht="21.75" customHeight="1" thickBot="1" x14ac:dyDescent="0.3">
      <c r="A9" s="445"/>
      <c r="B9" s="137" t="s">
        <v>54</v>
      </c>
      <c r="C9" s="182">
        <v>45808</v>
      </c>
      <c r="D9" s="136" t="s">
        <v>55</v>
      </c>
      <c r="E9" s="272">
        <v>45838</v>
      </c>
      <c r="F9" s="136" t="s">
        <v>56</v>
      </c>
      <c r="G9" s="281">
        <v>45869</v>
      </c>
      <c r="H9" s="136" t="s">
        <v>57</v>
      </c>
      <c r="I9" s="298">
        <v>45900</v>
      </c>
      <c r="J9" s="403"/>
      <c r="K9" s="444"/>
      <c r="L9" s="135" t="s">
        <v>58</v>
      </c>
      <c r="M9" s="400" t="s">
        <v>173</v>
      </c>
      <c r="N9" s="400"/>
      <c r="O9" s="400"/>
    </row>
    <row r="10" spans="1:15" s="64" customFormat="1" ht="21.75" customHeight="1" thickBot="1" x14ac:dyDescent="0.3">
      <c r="A10" s="445"/>
      <c r="B10" s="136" t="s">
        <v>59</v>
      </c>
      <c r="C10" s="302">
        <v>45930</v>
      </c>
      <c r="D10" s="136" t="s">
        <v>60</v>
      </c>
      <c r="E10" s="272">
        <v>45961</v>
      </c>
      <c r="F10" s="136" t="s">
        <v>61</v>
      </c>
      <c r="G10" s="272">
        <v>45991</v>
      </c>
      <c r="H10" s="136" t="s">
        <v>62</v>
      </c>
      <c r="I10" s="355">
        <v>46022</v>
      </c>
      <c r="J10" s="403"/>
      <c r="K10" s="444"/>
      <c r="L10" s="135" t="s">
        <v>63</v>
      </c>
      <c r="M10" s="400" t="s">
        <v>173</v>
      </c>
      <c r="N10" s="400"/>
      <c r="O10" s="400"/>
    </row>
    <row r="11" spans="1:15" ht="15" customHeight="1" thickBot="1" x14ac:dyDescent="0.3">
      <c r="A11" s="6"/>
      <c r="B11" s="7"/>
      <c r="C11" s="7"/>
      <c r="D11" s="9"/>
      <c r="E11" s="8"/>
      <c r="F11" s="8"/>
      <c r="G11" s="175"/>
      <c r="H11" s="175"/>
      <c r="J11" s="10"/>
      <c r="K11" s="7"/>
      <c r="L11" s="7"/>
      <c r="M11" s="7"/>
      <c r="N11" s="7"/>
      <c r="O11" s="7"/>
    </row>
    <row r="12" spans="1:15" ht="15" customHeight="1" x14ac:dyDescent="0.25">
      <c r="A12" s="449" t="s">
        <v>64</v>
      </c>
      <c r="B12" s="431" t="s">
        <v>174</v>
      </c>
      <c r="C12" s="432"/>
      <c r="D12" s="432"/>
      <c r="E12" s="432"/>
      <c r="F12" s="432"/>
      <c r="G12" s="432"/>
      <c r="H12" s="432"/>
      <c r="I12" s="432"/>
      <c r="J12" s="432"/>
      <c r="K12" s="432"/>
      <c r="L12" s="432"/>
      <c r="M12" s="432"/>
      <c r="N12" s="432"/>
      <c r="O12" s="433"/>
    </row>
    <row r="13" spans="1:15" ht="15" customHeight="1" x14ac:dyDescent="0.25">
      <c r="A13" s="450"/>
      <c r="B13" s="434"/>
      <c r="C13" s="435"/>
      <c r="D13" s="435"/>
      <c r="E13" s="435"/>
      <c r="F13" s="435"/>
      <c r="G13" s="435"/>
      <c r="H13" s="435"/>
      <c r="I13" s="435"/>
      <c r="J13" s="435"/>
      <c r="K13" s="435"/>
      <c r="L13" s="435"/>
      <c r="M13" s="435"/>
      <c r="N13" s="435"/>
      <c r="O13" s="436"/>
    </row>
    <row r="14" spans="1:15" ht="15" customHeight="1" thickBot="1" x14ac:dyDescent="0.3">
      <c r="A14" s="451"/>
      <c r="B14" s="437"/>
      <c r="C14" s="438"/>
      <c r="D14" s="438"/>
      <c r="E14" s="438"/>
      <c r="F14" s="438"/>
      <c r="G14" s="438"/>
      <c r="H14" s="438"/>
      <c r="I14" s="438"/>
      <c r="J14" s="438"/>
      <c r="K14" s="438"/>
      <c r="L14" s="438"/>
      <c r="M14" s="438"/>
      <c r="N14" s="438"/>
      <c r="O14" s="439"/>
    </row>
    <row r="15" spans="1:15" ht="9" customHeight="1" thickBot="1" x14ac:dyDescent="0.3">
      <c r="A15" s="14"/>
      <c r="B15" s="63"/>
      <c r="C15" s="15"/>
      <c r="D15" s="15"/>
      <c r="E15" s="15"/>
      <c r="F15" s="15"/>
      <c r="G15" s="16"/>
      <c r="H15" s="16"/>
      <c r="I15" s="16"/>
      <c r="J15" s="16"/>
      <c r="K15" s="16"/>
      <c r="L15" s="17"/>
      <c r="M15" s="17"/>
      <c r="N15" s="17"/>
      <c r="O15" s="17"/>
    </row>
    <row r="16" spans="1:15" s="18" customFormat="1" ht="37.5" customHeight="1" thickBot="1" x14ac:dyDescent="0.3">
      <c r="A16" s="45" t="s">
        <v>4</v>
      </c>
      <c r="B16" s="440" t="s">
        <v>175</v>
      </c>
      <c r="C16" s="440"/>
      <c r="D16" s="440"/>
      <c r="E16" s="440"/>
      <c r="F16" s="440"/>
      <c r="G16" s="445" t="s">
        <v>5</v>
      </c>
      <c r="H16" s="445"/>
      <c r="I16" s="440" t="s">
        <v>177</v>
      </c>
      <c r="J16" s="440"/>
      <c r="K16" s="440"/>
      <c r="L16" s="440"/>
      <c r="M16" s="440"/>
      <c r="N16" s="440"/>
      <c r="O16" s="440"/>
    </row>
    <row r="17" spans="1:16" ht="9" customHeight="1" x14ac:dyDescent="0.25">
      <c r="A17" s="14"/>
      <c r="B17" s="180"/>
      <c r="C17" s="183"/>
      <c r="D17" s="183"/>
      <c r="E17" s="183"/>
      <c r="F17" s="183"/>
      <c r="G17" s="16"/>
      <c r="H17" s="16"/>
      <c r="I17" s="16"/>
      <c r="J17" s="16"/>
      <c r="K17" s="16"/>
      <c r="L17" s="17"/>
      <c r="M17" s="17"/>
      <c r="N17" s="17"/>
      <c r="O17" s="17"/>
    </row>
    <row r="18" spans="1:16" ht="56.25" customHeight="1" x14ac:dyDescent="0.25">
      <c r="A18" s="45" t="s">
        <v>6</v>
      </c>
      <c r="B18" s="447" t="s">
        <v>176</v>
      </c>
      <c r="C18" s="447"/>
      <c r="D18" s="447"/>
      <c r="E18" s="447"/>
      <c r="F18" s="179" t="s">
        <v>7</v>
      </c>
      <c r="G18" s="446" t="s">
        <v>178</v>
      </c>
      <c r="H18" s="446"/>
      <c r="I18" s="446"/>
      <c r="J18" s="179" t="s">
        <v>8</v>
      </c>
      <c r="K18" s="440" t="s">
        <v>590</v>
      </c>
      <c r="L18" s="440"/>
      <c r="M18" s="440"/>
      <c r="N18" s="440"/>
      <c r="O18" s="440"/>
    </row>
    <row r="19" spans="1:16" ht="9" customHeight="1" x14ac:dyDescent="0.25">
      <c r="A19" s="5"/>
      <c r="B19" s="2"/>
      <c r="C19" s="448"/>
      <c r="D19" s="448"/>
      <c r="E19" s="448"/>
      <c r="F19" s="448"/>
      <c r="G19" s="448"/>
      <c r="H19" s="448"/>
      <c r="I19" s="448"/>
      <c r="J19" s="448"/>
      <c r="K19" s="448"/>
      <c r="L19" s="448"/>
      <c r="M19" s="448"/>
      <c r="N19" s="448"/>
      <c r="O19" s="448"/>
    </row>
    <row r="20" spans="1:16" ht="16.5" customHeight="1" thickBot="1" x14ac:dyDescent="0.3">
      <c r="A20" s="61"/>
      <c r="B20" s="62"/>
      <c r="C20" s="62"/>
      <c r="D20" s="62"/>
      <c r="E20" s="62"/>
      <c r="F20" s="62"/>
      <c r="G20" s="62"/>
      <c r="H20" s="62"/>
      <c r="I20" s="62"/>
      <c r="J20" s="62"/>
      <c r="K20" s="62"/>
      <c r="L20" s="62"/>
      <c r="M20" s="62"/>
      <c r="N20" s="62"/>
      <c r="O20" s="62"/>
    </row>
    <row r="21" spans="1:16" ht="32.25" customHeight="1" thickBot="1" x14ac:dyDescent="0.3">
      <c r="A21" s="401" t="s">
        <v>9</v>
      </c>
      <c r="B21" s="402"/>
      <c r="C21" s="402"/>
      <c r="D21" s="402"/>
      <c r="E21" s="402"/>
      <c r="F21" s="402"/>
      <c r="G21" s="402"/>
      <c r="H21" s="402"/>
      <c r="I21" s="402"/>
      <c r="J21" s="402"/>
      <c r="K21" s="402"/>
      <c r="L21" s="402"/>
      <c r="M21" s="402"/>
      <c r="N21" s="402"/>
      <c r="O21" s="403"/>
    </row>
    <row r="22" spans="1:16" ht="32.25" customHeight="1" thickBot="1" x14ac:dyDescent="0.3">
      <c r="A22" s="401" t="s">
        <v>65</v>
      </c>
      <c r="B22" s="402"/>
      <c r="C22" s="402"/>
      <c r="D22" s="402"/>
      <c r="E22" s="402"/>
      <c r="F22" s="402"/>
      <c r="G22" s="402"/>
      <c r="H22" s="402"/>
      <c r="I22" s="402"/>
      <c r="J22" s="402"/>
      <c r="K22" s="402"/>
      <c r="L22" s="402"/>
      <c r="M22" s="402"/>
      <c r="N22" s="402"/>
      <c r="O22" s="403"/>
    </row>
    <row r="23" spans="1:16" ht="32.25"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ht="32.25" customHeight="1" x14ac:dyDescent="0.25">
      <c r="A24" s="21" t="s">
        <v>10</v>
      </c>
      <c r="B24" s="184">
        <v>656087070</v>
      </c>
      <c r="C24" s="185"/>
      <c r="D24" s="184">
        <v>61371000</v>
      </c>
      <c r="E24" s="184">
        <v>166100929</v>
      </c>
      <c r="F24" s="184">
        <v>65784173</v>
      </c>
      <c r="G24" s="184">
        <v>1080000</v>
      </c>
      <c r="H24" s="320"/>
      <c r="I24" s="320"/>
      <c r="J24" s="321">
        <v>381000</v>
      </c>
      <c r="K24" s="321">
        <v>191200</v>
      </c>
      <c r="L24" s="321">
        <v>-69166969</v>
      </c>
      <c r="M24" s="320"/>
      <c r="N24" s="363">
        <f>B24+C24+D24+E24+F24+G24+H24+I24+J24+K24+L24+M24</f>
        <v>881828403</v>
      </c>
      <c r="O24" s="344"/>
      <c r="P24" s="325"/>
    </row>
    <row r="25" spans="1:16" ht="32.25" customHeight="1" x14ac:dyDescent="0.25">
      <c r="A25" s="21" t="s">
        <v>11</v>
      </c>
      <c r="B25" s="184">
        <v>428846683</v>
      </c>
      <c r="C25" s="184">
        <f>619031299-B25</f>
        <v>190184616</v>
      </c>
      <c r="D25" s="184">
        <f>620167426-B25-C25</f>
        <v>1136127</v>
      </c>
      <c r="E25" s="184">
        <f>606246767-B25-C25-D25</f>
        <v>-13920659</v>
      </c>
      <c r="F25" s="184">
        <f>706752973-B25-C25-D25-E25</f>
        <v>100506206</v>
      </c>
      <c r="G25" s="184">
        <f>707375513-B25-C25-D25-E25-F25</f>
        <v>622540</v>
      </c>
      <c r="H25" s="187">
        <f>718538232-B25-C25-D25-E25-F25-G25</f>
        <v>11162719</v>
      </c>
      <c r="I25" s="187">
        <f>783321088-B25-C25-D25-E25-F25-G25-H25</f>
        <v>64782856</v>
      </c>
      <c r="J25" s="187">
        <f>795976671-B25-C25-D25-E25-F25-G25-H25-I25</f>
        <v>12655583</v>
      </c>
      <c r="K25" s="187">
        <f>823300624-B25-C25-D25-E25-F25-G25-H25-I25-J25</f>
        <v>27323953</v>
      </c>
      <c r="L25" s="187">
        <f>855305685-B25-C25-D25-E25-F25-G25-H25-I25-J25-K25</f>
        <v>32005061</v>
      </c>
      <c r="M25" s="187">
        <f>866392476-B25-C25-D25-E25-F25-G25-H25-I25-J25-K25-L25</f>
        <v>11086791</v>
      </c>
      <c r="N25" s="301">
        <f t="shared" ref="N25:N29" si="0">B25+C25+D25+E25+F25+G25+H25+I25+J25+K25+L25+M25</f>
        <v>866392476</v>
      </c>
      <c r="O25" s="322">
        <f>N25/N24</f>
        <v>0.98249554341016165</v>
      </c>
      <c r="P25" s="358"/>
    </row>
    <row r="26" spans="1:16" ht="32.25" customHeight="1" x14ac:dyDescent="0.25">
      <c r="A26" s="21" t="s">
        <v>12</v>
      </c>
      <c r="B26" s="184">
        <v>462190</v>
      </c>
      <c r="C26" s="184">
        <f>5965166-B26</f>
        <v>5502976</v>
      </c>
      <c r="D26" s="184">
        <f>44932730-B26-C26</f>
        <v>38967564</v>
      </c>
      <c r="E26" s="184">
        <f>101055625-B26-C26-D26</f>
        <v>56122895</v>
      </c>
      <c r="F26" s="184">
        <f>161962737-B26-C26-D26-E26</f>
        <v>60907112</v>
      </c>
      <c r="G26" s="184">
        <f>228855175-B26-C26-D26-E26-F26</f>
        <v>66892438</v>
      </c>
      <c r="H26" s="187">
        <f>316419744-B26-C26-D26-E26-F26-G26</f>
        <v>87564569</v>
      </c>
      <c r="I26" s="187">
        <f>379631777-B26-C26-D26-E26-F26-G26-H26</f>
        <v>63212033</v>
      </c>
      <c r="J26" s="187">
        <f>446841055-B26-C26-D26-E26-F26-G26-H26-I26</f>
        <v>67209278</v>
      </c>
      <c r="K26" s="187">
        <f>514205106-B26-C26-D26-E26-F26-G26-I26-H26-J26</f>
        <v>67364051</v>
      </c>
      <c r="L26" s="187">
        <f>579905013-B26-C26-D26-E26-F26-G26-H26-I26-J26-K26</f>
        <v>65699907</v>
      </c>
      <c r="M26" s="187">
        <f>771273833-B26-C26-D26-E26-F26-G26-H26-I26-J26-K26-L26</f>
        <v>191368820</v>
      </c>
      <c r="N26" s="301">
        <f t="shared" si="0"/>
        <v>771273833</v>
      </c>
      <c r="O26" s="345"/>
    </row>
    <row r="27" spans="1:16" ht="32.25" customHeight="1" x14ac:dyDescent="0.25">
      <c r="A27" s="21" t="s">
        <v>68</v>
      </c>
      <c r="B27" s="188">
        <v>14808727</v>
      </c>
      <c r="C27" s="184">
        <v>47300219</v>
      </c>
      <c r="D27" s="184">
        <v>10921809</v>
      </c>
      <c r="E27" s="185"/>
      <c r="F27" s="185"/>
      <c r="G27" s="185"/>
      <c r="H27" s="186"/>
      <c r="I27" s="186"/>
      <c r="J27" s="186"/>
      <c r="K27" s="186"/>
      <c r="L27" s="186"/>
      <c r="M27" s="186"/>
      <c r="N27" s="301">
        <f t="shared" si="0"/>
        <v>73030755</v>
      </c>
      <c r="O27" s="345"/>
    </row>
    <row r="28" spans="1:16" ht="32.25" customHeight="1" x14ac:dyDescent="0.25">
      <c r="A28" s="21" t="s">
        <v>69</v>
      </c>
      <c r="B28" s="189">
        <v>0</v>
      </c>
      <c r="C28" s="189">
        <v>0</v>
      </c>
      <c r="D28" s="189"/>
      <c r="E28" s="280"/>
      <c r="F28" s="280"/>
      <c r="G28" s="280"/>
      <c r="H28" s="211"/>
      <c r="I28" s="211">
        <v>0</v>
      </c>
      <c r="J28" s="211">
        <v>0</v>
      </c>
      <c r="K28" s="211"/>
      <c r="L28" s="211">
        <v>238080</v>
      </c>
      <c r="M28" s="187">
        <v>990000</v>
      </c>
      <c r="N28" s="301">
        <f t="shared" si="0"/>
        <v>1228080</v>
      </c>
      <c r="O28" s="345"/>
      <c r="P28" s="325"/>
    </row>
    <row r="29" spans="1:16" ht="32.25" customHeight="1" thickBot="1" x14ac:dyDescent="0.3">
      <c r="A29" s="22" t="s">
        <v>13</v>
      </c>
      <c r="B29" s="191">
        <v>21266879</v>
      </c>
      <c r="C29" s="184">
        <f>57154754-B29</f>
        <v>35887875</v>
      </c>
      <c r="D29" s="184">
        <f>57387675-B29-C29</f>
        <v>232921</v>
      </c>
      <c r="E29" s="184">
        <f>70755648-B29-C29-D29</f>
        <v>13367973</v>
      </c>
      <c r="F29" s="184">
        <f>71465246-B29-C29-D29-E29</f>
        <v>709598</v>
      </c>
      <c r="G29" s="280"/>
      <c r="H29" s="323">
        <v>0</v>
      </c>
      <c r="I29" s="187">
        <v>90900</v>
      </c>
      <c r="J29" s="324"/>
      <c r="K29" s="324"/>
      <c r="L29" s="347">
        <v>246529</v>
      </c>
      <c r="M29" s="202">
        <v>0</v>
      </c>
      <c r="N29" s="346">
        <f t="shared" si="0"/>
        <v>71802675</v>
      </c>
      <c r="O29" s="359">
        <f>N29/N27</f>
        <v>0.98318407087534565</v>
      </c>
    </row>
    <row r="30" spans="1:16" s="23" customFormat="1" ht="16.5" customHeight="1" x14ac:dyDescent="0.2"/>
    <row r="31" spans="1:16" s="23" customFormat="1" ht="17.25" customHeight="1" x14ac:dyDescent="0.2"/>
    <row r="32" spans="1:16" ht="12" customHeight="1" thickBot="1" x14ac:dyDescent="0.3"/>
    <row r="33" spans="1:13" ht="48" customHeight="1" thickBot="1" x14ac:dyDescent="0.3">
      <c r="A33" s="470" t="s">
        <v>70</v>
      </c>
      <c r="B33" s="471"/>
      <c r="C33" s="471"/>
      <c r="D33" s="471"/>
      <c r="E33" s="471"/>
      <c r="F33" s="471"/>
      <c r="G33" s="471"/>
      <c r="H33" s="471"/>
      <c r="I33" s="472"/>
      <c r="J33" s="27"/>
    </row>
    <row r="34" spans="1:13" ht="50.25" customHeight="1" thickBot="1" x14ac:dyDescent="0.3">
      <c r="A34" s="33" t="s">
        <v>71</v>
      </c>
      <c r="B34" s="473" t="str">
        <f>+B12</f>
        <v>Realizar el 100% de atenciones psicosociales (valoraciones iniciales, asesoría, seguimientos y cierres) a mujeres que realizan actividades sexuales pagadas.</v>
      </c>
      <c r="C34" s="474"/>
      <c r="D34" s="474"/>
      <c r="E34" s="474"/>
      <c r="F34" s="474"/>
      <c r="G34" s="474"/>
      <c r="H34" s="474"/>
      <c r="I34" s="475"/>
      <c r="J34" s="25"/>
      <c r="M34" s="164"/>
    </row>
    <row r="35" spans="1:13" ht="27.95" customHeight="1" thickBot="1" x14ac:dyDescent="0.3">
      <c r="A35" s="485" t="s">
        <v>14</v>
      </c>
      <c r="B35" s="70">
        <v>2024</v>
      </c>
      <c r="C35" s="70">
        <v>2025</v>
      </c>
      <c r="D35" s="70">
        <v>2026</v>
      </c>
      <c r="E35" s="70">
        <v>2027</v>
      </c>
      <c r="F35" s="70" t="s">
        <v>72</v>
      </c>
      <c r="G35" s="487" t="s">
        <v>15</v>
      </c>
      <c r="H35" s="487"/>
      <c r="I35" s="487"/>
      <c r="J35" s="25"/>
      <c r="M35" s="164"/>
    </row>
    <row r="36" spans="1:13" ht="33.75" customHeight="1" thickBot="1" x14ac:dyDescent="0.3">
      <c r="A36" s="486"/>
      <c r="B36" s="192">
        <v>1</v>
      </c>
      <c r="C36" s="192">
        <v>1</v>
      </c>
      <c r="D36" s="192">
        <v>1</v>
      </c>
      <c r="E36" s="192">
        <v>1</v>
      </c>
      <c r="F36" s="193">
        <v>1</v>
      </c>
      <c r="G36" s="487"/>
      <c r="H36" s="487"/>
      <c r="I36" s="487"/>
      <c r="J36" s="25"/>
      <c r="M36" s="165"/>
    </row>
    <row r="37" spans="1:13" ht="40.5" customHeight="1" thickBot="1" x14ac:dyDescent="0.3">
      <c r="A37" s="34" t="s">
        <v>16</v>
      </c>
      <c r="B37" s="476">
        <v>0.3</v>
      </c>
      <c r="C37" s="477"/>
      <c r="D37" s="481" t="s">
        <v>73</v>
      </c>
      <c r="E37" s="482"/>
      <c r="F37" s="482"/>
      <c r="G37" s="482"/>
      <c r="H37" s="482"/>
      <c r="I37" s="483"/>
    </row>
    <row r="38" spans="1:13" s="26" customFormat="1" ht="80.25" customHeight="1" thickBot="1" x14ac:dyDescent="0.3">
      <c r="A38" s="485" t="s">
        <v>74</v>
      </c>
      <c r="B38" s="34" t="s">
        <v>75</v>
      </c>
      <c r="C38" s="33" t="s">
        <v>26</v>
      </c>
      <c r="D38" s="468" t="s">
        <v>27</v>
      </c>
      <c r="E38" s="469"/>
      <c r="F38" s="468" t="s">
        <v>28</v>
      </c>
      <c r="G38" s="469"/>
      <c r="H38" s="35" t="s">
        <v>29</v>
      </c>
      <c r="I38" s="37" t="s">
        <v>30</v>
      </c>
      <c r="M38" s="166"/>
    </row>
    <row r="39" spans="1:13" s="289" customFormat="1" ht="231" customHeight="1" thickBot="1" x14ac:dyDescent="0.3">
      <c r="A39" s="486"/>
      <c r="B39" s="194">
        <v>1</v>
      </c>
      <c r="C39" s="195">
        <v>1</v>
      </c>
      <c r="D39" s="386" t="s">
        <v>179</v>
      </c>
      <c r="E39" s="478"/>
      <c r="F39" s="386" t="s">
        <v>180</v>
      </c>
      <c r="G39" s="478"/>
      <c r="H39" s="287" t="s">
        <v>181</v>
      </c>
      <c r="I39" s="288" t="s">
        <v>182</v>
      </c>
      <c r="M39" s="290"/>
    </row>
    <row r="40" spans="1:13" s="26" customFormat="1" ht="68.25" customHeight="1" thickBot="1" x14ac:dyDescent="0.3">
      <c r="A40" s="485" t="s">
        <v>76</v>
      </c>
      <c r="B40" s="36" t="s">
        <v>75</v>
      </c>
      <c r="C40" s="35" t="s">
        <v>26</v>
      </c>
      <c r="D40" s="468" t="s">
        <v>27</v>
      </c>
      <c r="E40" s="469"/>
      <c r="F40" s="468" t="s">
        <v>28</v>
      </c>
      <c r="G40" s="469"/>
      <c r="H40" s="35" t="s">
        <v>29</v>
      </c>
      <c r="I40" s="37" t="s">
        <v>30</v>
      </c>
    </row>
    <row r="41" spans="1:13" s="289" customFormat="1" ht="200.25" customHeight="1" thickBot="1" x14ac:dyDescent="0.3">
      <c r="A41" s="486"/>
      <c r="B41" s="194">
        <v>1</v>
      </c>
      <c r="C41" s="195">
        <v>1</v>
      </c>
      <c r="D41" s="386" t="s">
        <v>183</v>
      </c>
      <c r="E41" s="478"/>
      <c r="F41" s="386" t="s">
        <v>475</v>
      </c>
      <c r="G41" s="478"/>
      <c r="H41" s="287" t="s">
        <v>181</v>
      </c>
      <c r="I41" s="288" t="s">
        <v>184</v>
      </c>
    </row>
    <row r="42" spans="1:13" s="26" customFormat="1" ht="71.25" customHeight="1" thickBot="1" x14ac:dyDescent="0.3">
      <c r="A42" s="485" t="s">
        <v>77</v>
      </c>
      <c r="B42" s="36" t="s">
        <v>75</v>
      </c>
      <c r="C42" s="35" t="s">
        <v>26</v>
      </c>
      <c r="D42" s="468" t="s">
        <v>27</v>
      </c>
      <c r="E42" s="469"/>
      <c r="F42" s="468" t="s">
        <v>28</v>
      </c>
      <c r="G42" s="469"/>
      <c r="H42" s="35" t="s">
        <v>29</v>
      </c>
      <c r="I42" s="37" t="s">
        <v>30</v>
      </c>
    </row>
    <row r="43" spans="1:13" s="292" customFormat="1" ht="278.10000000000002" customHeight="1" thickBot="1" x14ac:dyDescent="0.3">
      <c r="A43" s="486"/>
      <c r="B43" s="196">
        <v>1</v>
      </c>
      <c r="C43" s="197">
        <v>1</v>
      </c>
      <c r="D43" s="479" t="s">
        <v>457</v>
      </c>
      <c r="E43" s="480"/>
      <c r="F43" s="484" t="s">
        <v>476</v>
      </c>
      <c r="G43" s="480"/>
      <c r="H43" s="291" t="s">
        <v>181</v>
      </c>
      <c r="I43" s="293" t="s">
        <v>185</v>
      </c>
    </row>
    <row r="44" spans="1:13" s="26" customFormat="1" ht="84" customHeight="1" thickBot="1" x14ac:dyDescent="0.3">
      <c r="A44" s="485" t="s">
        <v>78</v>
      </c>
      <c r="B44" s="36" t="s">
        <v>75</v>
      </c>
      <c r="C44" s="36" t="s">
        <v>26</v>
      </c>
      <c r="D44" s="468" t="s">
        <v>27</v>
      </c>
      <c r="E44" s="469"/>
      <c r="F44" s="468" t="s">
        <v>28</v>
      </c>
      <c r="G44" s="469"/>
      <c r="H44" s="35" t="s">
        <v>29</v>
      </c>
      <c r="I44" s="35" t="s">
        <v>30</v>
      </c>
    </row>
    <row r="45" spans="1:13" s="289" customFormat="1" ht="261.75" customHeight="1" thickBot="1" x14ac:dyDescent="0.3">
      <c r="A45" s="486"/>
      <c r="B45" s="194">
        <v>1</v>
      </c>
      <c r="C45" s="199">
        <v>1</v>
      </c>
      <c r="D45" s="488" t="s">
        <v>459</v>
      </c>
      <c r="E45" s="489"/>
      <c r="F45" s="488" t="s">
        <v>477</v>
      </c>
      <c r="G45" s="489"/>
      <c r="H45" s="287" t="s">
        <v>181</v>
      </c>
      <c r="I45" s="288" t="s">
        <v>185</v>
      </c>
    </row>
    <row r="46" spans="1:13" s="26" customFormat="1" ht="47.25" customHeight="1" thickBot="1" x14ac:dyDescent="0.3">
      <c r="A46" s="485" t="s">
        <v>79</v>
      </c>
      <c r="B46" s="36" t="s">
        <v>75</v>
      </c>
      <c r="C46" s="35" t="s">
        <v>26</v>
      </c>
      <c r="D46" s="468" t="s">
        <v>27</v>
      </c>
      <c r="E46" s="469"/>
      <c r="F46" s="468" t="s">
        <v>28</v>
      </c>
      <c r="G46" s="469"/>
      <c r="H46" s="35" t="s">
        <v>29</v>
      </c>
      <c r="I46" s="37" t="s">
        <v>30</v>
      </c>
    </row>
    <row r="47" spans="1:13" s="289" customFormat="1" ht="298.5" customHeight="1" thickBot="1" x14ac:dyDescent="0.3">
      <c r="A47" s="486"/>
      <c r="B47" s="194">
        <v>1</v>
      </c>
      <c r="C47" s="199">
        <v>1</v>
      </c>
      <c r="D47" s="386" t="s">
        <v>458</v>
      </c>
      <c r="E47" s="387"/>
      <c r="F47" s="386" t="s">
        <v>478</v>
      </c>
      <c r="G47" s="387"/>
      <c r="H47" s="287" t="s">
        <v>181</v>
      </c>
      <c r="I47" s="288" t="s">
        <v>185</v>
      </c>
    </row>
    <row r="48" spans="1:13" s="26" customFormat="1" ht="52.5" customHeight="1" thickBot="1" x14ac:dyDescent="0.3">
      <c r="A48" s="485" t="s">
        <v>80</v>
      </c>
      <c r="B48" s="36" t="s">
        <v>75</v>
      </c>
      <c r="C48" s="35" t="s">
        <v>26</v>
      </c>
      <c r="D48" s="468" t="s">
        <v>27</v>
      </c>
      <c r="E48" s="469"/>
      <c r="F48" s="468" t="s">
        <v>28</v>
      </c>
      <c r="G48" s="469"/>
      <c r="H48" s="35" t="s">
        <v>29</v>
      </c>
      <c r="I48" s="37" t="s">
        <v>30</v>
      </c>
    </row>
    <row r="49" spans="1:9" s="289" customFormat="1" ht="408.95" customHeight="1" thickBot="1" x14ac:dyDescent="0.3">
      <c r="A49" s="486"/>
      <c r="B49" s="209">
        <v>1</v>
      </c>
      <c r="C49" s="275">
        <v>1</v>
      </c>
      <c r="D49" s="386" t="s">
        <v>460</v>
      </c>
      <c r="E49" s="387"/>
      <c r="F49" s="386" t="s">
        <v>479</v>
      </c>
      <c r="G49" s="387"/>
      <c r="H49" s="287" t="s">
        <v>181</v>
      </c>
      <c r="I49" s="288" t="s">
        <v>185</v>
      </c>
    </row>
    <row r="50" spans="1:9" ht="35.25" customHeight="1" thickBot="1" x14ac:dyDescent="0.3">
      <c r="A50" s="485" t="s">
        <v>81</v>
      </c>
      <c r="B50" s="34" t="s">
        <v>75</v>
      </c>
      <c r="C50" s="33" t="s">
        <v>26</v>
      </c>
      <c r="D50" s="468" t="s">
        <v>27</v>
      </c>
      <c r="E50" s="469"/>
      <c r="F50" s="468" t="s">
        <v>28</v>
      </c>
      <c r="G50" s="469"/>
      <c r="H50" s="35" t="s">
        <v>29</v>
      </c>
      <c r="I50" s="37" t="s">
        <v>30</v>
      </c>
    </row>
    <row r="51" spans="1:9" s="289" customFormat="1" ht="409.5" customHeight="1" thickBot="1" x14ac:dyDescent="0.3">
      <c r="A51" s="486"/>
      <c r="B51" s="209">
        <v>1</v>
      </c>
      <c r="C51" s="275">
        <v>1</v>
      </c>
      <c r="D51" s="386" t="s">
        <v>453</v>
      </c>
      <c r="E51" s="490"/>
      <c r="F51" s="386" t="s">
        <v>551</v>
      </c>
      <c r="G51" s="387"/>
      <c r="H51" s="287" t="s">
        <v>181</v>
      </c>
      <c r="I51" s="288" t="s">
        <v>182</v>
      </c>
    </row>
    <row r="52" spans="1:9" ht="35.25" customHeight="1" thickBot="1" x14ac:dyDescent="0.3">
      <c r="A52" s="485" t="s">
        <v>82</v>
      </c>
      <c r="B52" s="34" t="s">
        <v>75</v>
      </c>
      <c r="C52" s="33" t="s">
        <v>26</v>
      </c>
      <c r="D52" s="468" t="s">
        <v>27</v>
      </c>
      <c r="E52" s="469"/>
      <c r="F52" s="468" t="s">
        <v>28</v>
      </c>
      <c r="G52" s="469"/>
      <c r="H52" s="35" t="s">
        <v>29</v>
      </c>
      <c r="I52" s="37" t="s">
        <v>30</v>
      </c>
    </row>
    <row r="53" spans="1:9" ht="409.5" customHeight="1" thickBot="1" x14ac:dyDescent="0.3">
      <c r="A53" s="486"/>
      <c r="B53" s="209">
        <v>1</v>
      </c>
      <c r="C53" s="275">
        <v>1</v>
      </c>
      <c r="D53" s="386" t="s">
        <v>564</v>
      </c>
      <c r="E53" s="490"/>
      <c r="F53" s="386" t="s">
        <v>552</v>
      </c>
      <c r="G53" s="387"/>
      <c r="H53" s="287" t="s">
        <v>181</v>
      </c>
      <c r="I53" s="288" t="s">
        <v>182</v>
      </c>
    </row>
    <row r="54" spans="1:9" ht="35.25" customHeight="1" thickBot="1" x14ac:dyDescent="0.3">
      <c r="A54" s="485" t="s">
        <v>83</v>
      </c>
      <c r="B54" s="34" t="s">
        <v>75</v>
      </c>
      <c r="C54" s="33" t="s">
        <v>26</v>
      </c>
      <c r="D54" s="468" t="s">
        <v>27</v>
      </c>
      <c r="E54" s="469"/>
      <c r="F54" s="468" t="s">
        <v>28</v>
      </c>
      <c r="G54" s="469"/>
      <c r="H54" s="35" t="s">
        <v>29</v>
      </c>
      <c r="I54" s="37" t="s">
        <v>30</v>
      </c>
    </row>
    <row r="55" spans="1:9" ht="409.5" customHeight="1" thickBot="1" x14ac:dyDescent="0.3">
      <c r="A55" s="486"/>
      <c r="B55" s="209">
        <v>1</v>
      </c>
      <c r="C55" s="275">
        <v>1</v>
      </c>
      <c r="D55" s="386" t="s">
        <v>562</v>
      </c>
      <c r="E55" s="387"/>
      <c r="F55" s="386" t="s">
        <v>563</v>
      </c>
      <c r="G55" s="387"/>
      <c r="H55" s="287" t="s">
        <v>181</v>
      </c>
      <c r="I55" s="288" t="s">
        <v>182</v>
      </c>
    </row>
    <row r="56" spans="1:9" ht="35.25" customHeight="1" thickBot="1" x14ac:dyDescent="0.3">
      <c r="A56" s="485" t="s">
        <v>84</v>
      </c>
      <c r="B56" s="34" t="s">
        <v>75</v>
      </c>
      <c r="C56" s="33" t="s">
        <v>26</v>
      </c>
      <c r="D56" s="468" t="s">
        <v>27</v>
      </c>
      <c r="E56" s="469"/>
      <c r="F56" s="468" t="s">
        <v>28</v>
      </c>
      <c r="G56" s="469"/>
      <c r="H56" s="35" t="s">
        <v>29</v>
      </c>
      <c r="I56" s="37" t="s">
        <v>30</v>
      </c>
    </row>
    <row r="57" spans="1:9" ht="409.5" customHeight="1" thickBot="1" x14ac:dyDescent="0.3">
      <c r="A57" s="486"/>
      <c r="B57" s="209">
        <v>1</v>
      </c>
      <c r="C57" s="275">
        <v>1</v>
      </c>
      <c r="D57" s="386" t="s">
        <v>600</v>
      </c>
      <c r="E57" s="387"/>
      <c r="F57" s="386" t="s">
        <v>622</v>
      </c>
      <c r="G57" s="387"/>
      <c r="H57" s="287" t="s">
        <v>181</v>
      </c>
      <c r="I57" s="288" t="s">
        <v>182</v>
      </c>
    </row>
    <row r="58" spans="1:9" ht="35.25" customHeight="1" thickBot="1" x14ac:dyDescent="0.3">
      <c r="A58" s="485" t="s">
        <v>85</v>
      </c>
      <c r="B58" s="34" t="s">
        <v>75</v>
      </c>
      <c r="C58" s="33" t="s">
        <v>26</v>
      </c>
      <c r="D58" s="468" t="s">
        <v>27</v>
      </c>
      <c r="E58" s="469"/>
      <c r="F58" s="468" t="s">
        <v>28</v>
      </c>
      <c r="G58" s="469"/>
      <c r="H58" s="35" t="s">
        <v>29</v>
      </c>
      <c r="I58" s="37" t="s">
        <v>30</v>
      </c>
    </row>
    <row r="59" spans="1:9" ht="409.5" customHeight="1" thickBot="1" x14ac:dyDescent="0.3">
      <c r="A59" s="486"/>
      <c r="B59" s="209">
        <v>1</v>
      </c>
      <c r="C59" s="275">
        <v>1</v>
      </c>
      <c r="D59" s="386" t="s">
        <v>649</v>
      </c>
      <c r="E59" s="387"/>
      <c r="F59" s="496" t="s">
        <v>630</v>
      </c>
      <c r="G59" s="497"/>
      <c r="H59" s="287" t="s">
        <v>181</v>
      </c>
      <c r="I59" s="288" t="s">
        <v>182</v>
      </c>
    </row>
    <row r="60" spans="1:9" ht="35.25" customHeight="1" thickBot="1" x14ac:dyDescent="0.3">
      <c r="A60" s="485" t="s">
        <v>86</v>
      </c>
      <c r="B60" s="34" t="s">
        <v>75</v>
      </c>
      <c r="C60" s="33" t="s">
        <v>26</v>
      </c>
      <c r="D60" s="468" t="s">
        <v>27</v>
      </c>
      <c r="E60" s="469"/>
      <c r="F60" s="468" t="s">
        <v>28</v>
      </c>
      <c r="G60" s="469"/>
      <c r="H60" s="35" t="s">
        <v>29</v>
      </c>
      <c r="I60" s="37" t="s">
        <v>30</v>
      </c>
    </row>
    <row r="61" spans="1:9" ht="409.5" customHeight="1" thickBot="1" x14ac:dyDescent="0.3">
      <c r="A61" s="486"/>
      <c r="B61" s="209">
        <v>1</v>
      </c>
      <c r="C61" s="275">
        <v>1</v>
      </c>
      <c r="D61" s="386" t="s">
        <v>661</v>
      </c>
      <c r="E61" s="387"/>
      <c r="F61" s="386" t="s">
        <v>662</v>
      </c>
      <c r="G61" s="387"/>
      <c r="H61" s="287" t="s">
        <v>181</v>
      </c>
      <c r="I61" s="288" t="s">
        <v>663</v>
      </c>
    </row>
    <row r="62" spans="1:9" x14ac:dyDescent="0.25">
      <c r="B62" s="157"/>
    </row>
    <row r="64" spans="1:9" s="25" customFormat="1" ht="30" customHeight="1" x14ac:dyDescent="0.25">
      <c r="A64" s="1"/>
      <c r="B64" s="1"/>
      <c r="C64" s="1"/>
      <c r="D64" s="1"/>
      <c r="E64" s="1"/>
      <c r="F64" s="1"/>
      <c r="G64" s="1"/>
      <c r="H64" s="1"/>
      <c r="I64" s="1"/>
    </row>
    <row r="65" spans="1:9" ht="34.5" customHeight="1" x14ac:dyDescent="0.25">
      <c r="A65" s="404" t="s">
        <v>17</v>
      </c>
      <c r="B65" s="404"/>
      <c r="C65" s="404"/>
      <c r="D65" s="404"/>
      <c r="E65" s="404"/>
      <c r="F65" s="404"/>
      <c r="G65" s="404"/>
      <c r="H65" s="404"/>
      <c r="I65" s="404"/>
    </row>
    <row r="66" spans="1:9" ht="114.95" customHeight="1" x14ac:dyDescent="0.25">
      <c r="A66" s="38" t="s">
        <v>18</v>
      </c>
      <c r="B66" s="405" t="s">
        <v>201</v>
      </c>
      <c r="C66" s="406"/>
      <c r="D66" s="405" t="s">
        <v>202</v>
      </c>
      <c r="E66" s="406"/>
      <c r="F66" s="405" t="s">
        <v>203</v>
      </c>
      <c r="G66" s="406"/>
      <c r="H66" s="407" t="s">
        <v>90</v>
      </c>
      <c r="I66" s="408"/>
    </row>
    <row r="67" spans="1:9" ht="45.75" customHeight="1" x14ac:dyDescent="0.25">
      <c r="A67" s="38" t="s">
        <v>91</v>
      </c>
      <c r="B67" s="415">
        <v>0.15</v>
      </c>
      <c r="C67" s="416"/>
      <c r="D67" s="415">
        <v>0.1</v>
      </c>
      <c r="E67" s="416"/>
      <c r="F67" s="415">
        <v>0.05</v>
      </c>
      <c r="G67" s="416"/>
      <c r="H67" s="417"/>
      <c r="I67" s="418"/>
    </row>
    <row r="68" spans="1:9" ht="30" customHeight="1" x14ac:dyDescent="0.25">
      <c r="A68" s="384" t="s">
        <v>49</v>
      </c>
      <c r="B68" s="74" t="s">
        <v>25</v>
      </c>
      <c r="C68" s="74" t="s">
        <v>26</v>
      </c>
      <c r="D68" s="74" t="s">
        <v>25</v>
      </c>
      <c r="E68" s="74" t="s">
        <v>26</v>
      </c>
      <c r="F68" s="74" t="s">
        <v>25</v>
      </c>
      <c r="G68" s="74" t="s">
        <v>26</v>
      </c>
      <c r="H68" s="74" t="s">
        <v>25</v>
      </c>
      <c r="I68" s="74" t="s">
        <v>26</v>
      </c>
    </row>
    <row r="69" spans="1:9" ht="30" customHeight="1" x14ac:dyDescent="0.25">
      <c r="A69" s="385"/>
      <c r="B69" s="210">
        <v>8.3299999999999999E-2</v>
      </c>
      <c r="C69" s="210">
        <v>8.3299999999999999E-2</v>
      </c>
      <c r="D69" s="210">
        <v>0.02</v>
      </c>
      <c r="E69" s="40">
        <v>0.02</v>
      </c>
      <c r="F69" s="43">
        <v>0</v>
      </c>
      <c r="G69" s="40">
        <v>0</v>
      </c>
      <c r="H69" s="43"/>
      <c r="I69" s="40"/>
    </row>
    <row r="70" spans="1:9" ht="161.25" customHeight="1" x14ac:dyDescent="0.25">
      <c r="A70" s="38" t="s">
        <v>92</v>
      </c>
      <c r="B70" s="409" t="s">
        <v>480</v>
      </c>
      <c r="C70" s="410"/>
      <c r="D70" s="411" t="s">
        <v>486</v>
      </c>
      <c r="E70" s="412"/>
      <c r="F70" s="411" t="s">
        <v>204</v>
      </c>
      <c r="G70" s="412"/>
      <c r="H70" s="413"/>
      <c r="I70" s="414"/>
    </row>
    <row r="71" spans="1:9" ht="80.25" customHeight="1" x14ac:dyDescent="0.25">
      <c r="A71" s="38" t="s">
        <v>93</v>
      </c>
      <c r="B71" s="388" t="s">
        <v>205</v>
      </c>
      <c r="C71" s="389"/>
      <c r="D71" s="388" t="s">
        <v>206</v>
      </c>
      <c r="E71" s="389"/>
      <c r="F71" s="458"/>
      <c r="G71" s="459"/>
      <c r="H71" s="466"/>
      <c r="I71" s="398"/>
    </row>
    <row r="72" spans="1:9" ht="30.75" customHeight="1" x14ac:dyDescent="0.25">
      <c r="A72" s="384" t="s">
        <v>50</v>
      </c>
      <c r="B72" s="74" t="s">
        <v>25</v>
      </c>
      <c r="C72" s="74" t="s">
        <v>26</v>
      </c>
      <c r="D72" s="74" t="s">
        <v>25</v>
      </c>
      <c r="E72" s="74" t="s">
        <v>26</v>
      </c>
      <c r="F72" s="74" t="s">
        <v>25</v>
      </c>
      <c r="G72" s="74" t="s">
        <v>26</v>
      </c>
      <c r="H72" s="74" t="s">
        <v>25</v>
      </c>
      <c r="I72" s="74" t="s">
        <v>26</v>
      </c>
    </row>
    <row r="73" spans="1:9" ht="30.75" customHeight="1" x14ac:dyDescent="0.25">
      <c r="A73" s="385"/>
      <c r="B73" s="210">
        <v>8.3299999999999999E-2</v>
      </c>
      <c r="C73" s="210">
        <v>8.3299999999999999E-2</v>
      </c>
      <c r="D73" s="210">
        <v>0.03</v>
      </c>
      <c r="E73" s="40">
        <v>0.03</v>
      </c>
      <c r="F73" s="43">
        <v>0.02</v>
      </c>
      <c r="G73" s="40">
        <v>0.02</v>
      </c>
      <c r="H73" s="43"/>
      <c r="I73" s="41"/>
    </row>
    <row r="74" spans="1:9" ht="201" customHeight="1" x14ac:dyDescent="0.25">
      <c r="A74" s="38" t="s">
        <v>92</v>
      </c>
      <c r="B74" s="464" t="s">
        <v>481</v>
      </c>
      <c r="C74" s="465"/>
      <c r="D74" s="464" t="s">
        <v>487</v>
      </c>
      <c r="E74" s="465"/>
      <c r="F74" s="460" t="s">
        <v>207</v>
      </c>
      <c r="G74" s="461"/>
      <c r="H74" s="462"/>
      <c r="I74" s="463"/>
    </row>
    <row r="75" spans="1:9" ht="96" customHeight="1" x14ac:dyDescent="0.25">
      <c r="A75" s="38" t="s">
        <v>93</v>
      </c>
      <c r="B75" s="388" t="s">
        <v>205</v>
      </c>
      <c r="C75" s="389"/>
      <c r="D75" s="388" t="s">
        <v>206</v>
      </c>
      <c r="E75" s="389"/>
      <c r="F75" s="458" t="s">
        <v>208</v>
      </c>
      <c r="G75" s="459"/>
      <c r="H75" s="466"/>
      <c r="I75" s="398"/>
    </row>
    <row r="76" spans="1:9" ht="30.75" customHeight="1" x14ac:dyDescent="0.25">
      <c r="A76" s="384" t="s">
        <v>51</v>
      </c>
      <c r="B76" s="74" t="s">
        <v>25</v>
      </c>
      <c r="C76" s="74" t="s">
        <v>26</v>
      </c>
      <c r="D76" s="74" t="s">
        <v>25</v>
      </c>
      <c r="E76" s="74" t="s">
        <v>26</v>
      </c>
      <c r="F76" s="74" t="s">
        <v>25</v>
      </c>
      <c r="G76" s="74" t="s">
        <v>26</v>
      </c>
      <c r="H76" s="74" t="s">
        <v>25</v>
      </c>
      <c r="I76" s="74" t="s">
        <v>26</v>
      </c>
    </row>
    <row r="77" spans="1:9" ht="30.75" customHeight="1" x14ac:dyDescent="0.25">
      <c r="A77" s="385"/>
      <c r="B77" s="210">
        <v>8.3299999999999999E-2</v>
      </c>
      <c r="C77" s="210">
        <v>8.3299999999999999E-2</v>
      </c>
      <c r="D77" s="210">
        <v>0.03</v>
      </c>
      <c r="E77" s="40">
        <v>0.03</v>
      </c>
      <c r="F77" s="43">
        <v>0.05</v>
      </c>
      <c r="G77" s="40">
        <v>0.05</v>
      </c>
      <c r="H77" s="43"/>
      <c r="I77" s="41"/>
    </row>
    <row r="78" spans="1:9" ht="242.25" customHeight="1" x14ac:dyDescent="0.25">
      <c r="A78" s="38" t="s">
        <v>92</v>
      </c>
      <c r="B78" s="409" t="s">
        <v>482</v>
      </c>
      <c r="C78" s="410"/>
      <c r="D78" s="409" t="s">
        <v>488</v>
      </c>
      <c r="E78" s="410"/>
      <c r="F78" s="492" t="s">
        <v>209</v>
      </c>
      <c r="G78" s="493"/>
      <c r="H78" s="466"/>
      <c r="I78" s="398"/>
    </row>
    <row r="79" spans="1:9" ht="99.95" customHeight="1" x14ac:dyDescent="0.25">
      <c r="A79" s="38" t="s">
        <v>93</v>
      </c>
      <c r="B79" s="388" t="s">
        <v>210</v>
      </c>
      <c r="C79" s="389"/>
      <c r="D79" s="388" t="s">
        <v>211</v>
      </c>
      <c r="E79" s="389"/>
      <c r="F79" s="388" t="s">
        <v>212</v>
      </c>
      <c r="G79" s="398"/>
      <c r="H79" s="466"/>
      <c r="I79" s="398"/>
    </row>
    <row r="80" spans="1:9" ht="30.75" customHeight="1" x14ac:dyDescent="0.25">
      <c r="A80" s="384" t="s">
        <v>52</v>
      </c>
      <c r="B80" s="74" t="s">
        <v>25</v>
      </c>
      <c r="C80" s="74" t="s">
        <v>26</v>
      </c>
      <c r="D80" s="74" t="s">
        <v>25</v>
      </c>
      <c r="E80" s="74" t="s">
        <v>26</v>
      </c>
      <c r="F80" s="74" t="s">
        <v>25</v>
      </c>
      <c r="G80" s="74" t="s">
        <v>26</v>
      </c>
      <c r="H80" s="74" t="s">
        <v>25</v>
      </c>
      <c r="I80" s="74" t="s">
        <v>26</v>
      </c>
    </row>
    <row r="81" spans="1:9" ht="30.75" customHeight="1" x14ac:dyDescent="0.25">
      <c r="A81" s="385"/>
      <c r="B81" s="210">
        <v>8.3299999999999999E-2</v>
      </c>
      <c r="C81" s="210">
        <v>8.3299999999999999E-2</v>
      </c>
      <c r="D81" s="210">
        <v>0.09</v>
      </c>
      <c r="E81" s="40">
        <v>0.09</v>
      </c>
      <c r="F81" s="43">
        <v>0.09</v>
      </c>
      <c r="G81" s="40">
        <v>0.09</v>
      </c>
      <c r="H81" s="43"/>
      <c r="I81" s="41"/>
    </row>
    <row r="82" spans="1:9" ht="237" customHeight="1" x14ac:dyDescent="0.25">
      <c r="A82" s="38" t="s">
        <v>92</v>
      </c>
      <c r="B82" s="411" t="s">
        <v>483</v>
      </c>
      <c r="C82" s="412"/>
      <c r="D82" s="411" t="s">
        <v>489</v>
      </c>
      <c r="E82" s="412"/>
      <c r="F82" s="411" t="s">
        <v>270</v>
      </c>
      <c r="G82" s="412"/>
      <c r="H82" s="466"/>
      <c r="I82" s="398"/>
    </row>
    <row r="83" spans="1:9" ht="63" customHeight="1" x14ac:dyDescent="0.25">
      <c r="A83" s="38" t="s">
        <v>93</v>
      </c>
      <c r="B83" s="388" t="s">
        <v>271</v>
      </c>
      <c r="C83" s="396"/>
      <c r="D83" s="388" t="s">
        <v>272</v>
      </c>
      <c r="E83" s="389"/>
      <c r="F83" s="388" t="s">
        <v>273</v>
      </c>
      <c r="G83" s="398"/>
      <c r="H83" s="466"/>
      <c r="I83" s="398"/>
    </row>
    <row r="84" spans="1:9" ht="30" customHeight="1" x14ac:dyDescent="0.25">
      <c r="A84" s="384" t="s">
        <v>54</v>
      </c>
      <c r="B84" s="74" t="s">
        <v>25</v>
      </c>
      <c r="C84" s="74" t="s">
        <v>26</v>
      </c>
      <c r="D84" s="74" t="s">
        <v>25</v>
      </c>
      <c r="E84" s="74" t="s">
        <v>26</v>
      </c>
      <c r="F84" s="74" t="s">
        <v>25</v>
      </c>
      <c r="G84" s="74" t="s">
        <v>26</v>
      </c>
      <c r="H84" s="74" t="s">
        <v>25</v>
      </c>
      <c r="I84" s="74" t="s">
        <v>26</v>
      </c>
    </row>
    <row r="85" spans="1:9" ht="30" customHeight="1" x14ac:dyDescent="0.25">
      <c r="A85" s="385"/>
      <c r="B85" s="210">
        <v>8.3299999999999999E-2</v>
      </c>
      <c r="C85" s="210">
        <v>8.3299999999999999E-2</v>
      </c>
      <c r="D85" s="210">
        <v>0.09</v>
      </c>
      <c r="E85" s="210">
        <v>0.12</v>
      </c>
      <c r="F85" s="43">
        <v>0.09</v>
      </c>
      <c r="G85" s="43">
        <v>0.12</v>
      </c>
      <c r="H85" s="43"/>
      <c r="I85" s="41"/>
    </row>
    <row r="86" spans="1:9" ht="249" customHeight="1" x14ac:dyDescent="0.25">
      <c r="A86" s="38" t="s">
        <v>92</v>
      </c>
      <c r="B86" s="467" t="s">
        <v>484</v>
      </c>
      <c r="C86" s="467"/>
      <c r="D86" s="467" t="s">
        <v>490</v>
      </c>
      <c r="E86" s="467"/>
      <c r="F86" s="467" t="s">
        <v>400</v>
      </c>
      <c r="G86" s="467"/>
      <c r="H86" s="397"/>
      <c r="I86" s="397"/>
    </row>
    <row r="87" spans="1:9" ht="80.25" customHeight="1" x14ac:dyDescent="0.25">
      <c r="A87" s="38" t="s">
        <v>93</v>
      </c>
      <c r="B87" s="388" t="s">
        <v>401</v>
      </c>
      <c r="C87" s="389"/>
      <c r="D87" s="388" t="s">
        <v>402</v>
      </c>
      <c r="E87" s="389"/>
      <c r="F87" s="388" t="s">
        <v>403</v>
      </c>
      <c r="G87" s="389"/>
      <c r="H87" s="391"/>
      <c r="I87" s="392"/>
    </row>
    <row r="88" spans="1:9" ht="29.25" customHeight="1" x14ac:dyDescent="0.25">
      <c r="A88" s="384" t="s">
        <v>55</v>
      </c>
      <c r="B88" s="74" t="s">
        <v>25</v>
      </c>
      <c r="C88" s="74" t="s">
        <v>26</v>
      </c>
      <c r="D88" s="74" t="s">
        <v>25</v>
      </c>
      <c r="E88" s="74" t="s">
        <v>26</v>
      </c>
      <c r="F88" s="74" t="s">
        <v>25</v>
      </c>
      <c r="G88" s="74" t="s">
        <v>26</v>
      </c>
      <c r="H88" s="74" t="s">
        <v>25</v>
      </c>
      <c r="I88" s="74" t="s">
        <v>26</v>
      </c>
    </row>
    <row r="89" spans="1:9" ht="29.25" customHeight="1" x14ac:dyDescent="0.25">
      <c r="A89" s="385"/>
      <c r="B89" s="210">
        <v>8.3299999999999999E-2</v>
      </c>
      <c r="C89" s="210">
        <v>8.3299999999999999E-2</v>
      </c>
      <c r="D89" s="210">
        <v>0.09</v>
      </c>
      <c r="E89" s="273">
        <v>0.11</v>
      </c>
      <c r="F89" s="43">
        <v>0.1</v>
      </c>
      <c r="G89" s="273">
        <v>0.12</v>
      </c>
      <c r="H89" s="43"/>
      <c r="I89" s="41"/>
    </row>
    <row r="90" spans="1:9" ht="251.25" customHeight="1" x14ac:dyDescent="0.25">
      <c r="A90" s="38" t="s">
        <v>92</v>
      </c>
      <c r="B90" s="393" t="s">
        <v>415</v>
      </c>
      <c r="C90" s="394"/>
      <c r="D90" s="393" t="s">
        <v>491</v>
      </c>
      <c r="E90" s="394"/>
      <c r="F90" s="393" t="s">
        <v>416</v>
      </c>
      <c r="G90" s="393"/>
      <c r="H90" s="395"/>
      <c r="I90" s="395"/>
    </row>
    <row r="91" spans="1:9" s="274" customFormat="1" ht="80.25" customHeight="1" x14ac:dyDescent="0.25">
      <c r="A91" s="38" t="s">
        <v>93</v>
      </c>
      <c r="B91" s="388" t="s">
        <v>417</v>
      </c>
      <c r="C91" s="389"/>
      <c r="D91" s="388" t="s">
        <v>418</v>
      </c>
      <c r="E91" s="389"/>
      <c r="F91" s="388" t="s">
        <v>419</v>
      </c>
      <c r="G91" s="389"/>
      <c r="H91" s="390"/>
      <c r="I91" s="389"/>
    </row>
    <row r="92" spans="1:9" ht="24.95" customHeight="1" x14ac:dyDescent="0.25">
      <c r="A92" s="384" t="s">
        <v>56</v>
      </c>
      <c r="B92" s="74" t="s">
        <v>25</v>
      </c>
      <c r="C92" s="74" t="s">
        <v>26</v>
      </c>
      <c r="D92" s="74" t="s">
        <v>25</v>
      </c>
      <c r="E92" s="74" t="s">
        <v>26</v>
      </c>
      <c r="F92" s="74" t="s">
        <v>25</v>
      </c>
      <c r="G92" s="74" t="s">
        <v>26</v>
      </c>
      <c r="H92" s="74" t="s">
        <v>25</v>
      </c>
      <c r="I92" s="74" t="s">
        <v>26</v>
      </c>
    </row>
    <row r="93" spans="1:9" ht="24.95" customHeight="1" x14ac:dyDescent="0.25">
      <c r="A93" s="385"/>
      <c r="B93" s="210">
        <v>8.3299999999999999E-2</v>
      </c>
      <c r="C93" s="210">
        <v>8.3299999999999999E-2</v>
      </c>
      <c r="D93" s="210">
        <v>0.1</v>
      </c>
      <c r="E93" s="40">
        <v>0.12</v>
      </c>
      <c r="F93" s="43">
        <v>0.1</v>
      </c>
      <c r="G93" s="40">
        <v>0.1</v>
      </c>
      <c r="H93" s="43"/>
      <c r="I93" s="41"/>
    </row>
    <row r="94" spans="1:9" ht="317.10000000000002" customHeight="1" x14ac:dyDescent="0.25">
      <c r="A94" s="38" t="s">
        <v>92</v>
      </c>
      <c r="B94" s="393" t="s">
        <v>485</v>
      </c>
      <c r="C94" s="393"/>
      <c r="D94" s="393" t="s">
        <v>492</v>
      </c>
      <c r="E94" s="394"/>
      <c r="F94" s="393" t="s">
        <v>440</v>
      </c>
      <c r="G94" s="393"/>
      <c r="H94" s="395"/>
      <c r="I94" s="395"/>
    </row>
    <row r="95" spans="1:9" ht="80.25" customHeight="1" x14ac:dyDescent="0.25">
      <c r="A95" s="38" t="s">
        <v>93</v>
      </c>
      <c r="B95" s="388" t="s">
        <v>441</v>
      </c>
      <c r="C95" s="389"/>
      <c r="D95" s="491" t="s">
        <v>442</v>
      </c>
      <c r="E95" s="392"/>
      <c r="F95" s="491" t="s">
        <v>443</v>
      </c>
      <c r="G95" s="392"/>
      <c r="H95" s="391"/>
      <c r="I95" s="392"/>
    </row>
    <row r="96" spans="1:9" ht="24.95" customHeight="1" x14ac:dyDescent="0.25">
      <c r="A96" s="384" t="s">
        <v>57</v>
      </c>
      <c r="B96" s="74" t="s">
        <v>25</v>
      </c>
      <c r="C96" s="74" t="s">
        <v>26</v>
      </c>
      <c r="D96" s="74" t="s">
        <v>25</v>
      </c>
      <c r="E96" s="74" t="s">
        <v>26</v>
      </c>
      <c r="F96" s="74" t="s">
        <v>25</v>
      </c>
      <c r="G96" s="74" t="s">
        <v>26</v>
      </c>
      <c r="H96" s="74" t="s">
        <v>25</v>
      </c>
      <c r="I96" s="74" t="s">
        <v>26</v>
      </c>
    </row>
    <row r="97" spans="1:9" ht="24.95" customHeight="1" x14ac:dyDescent="0.25">
      <c r="A97" s="385"/>
      <c r="B97" s="210">
        <v>8.3299999999999999E-2</v>
      </c>
      <c r="C97" s="210">
        <v>8.3299999999999999E-2</v>
      </c>
      <c r="D97" s="210">
        <v>0.1</v>
      </c>
      <c r="E97" s="40">
        <v>0.1</v>
      </c>
      <c r="F97" s="43">
        <v>0.1</v>
      </c>
      <c r="G97" s="40">
        <v>0.1</v>
      </c>
      <c r="H97" s="43"/>
      <c r="I97" s="41"/>
    </row>
    <row r="98" spans="1:9" ht="257.10000000000002" customHeight="1" x14ac:dyDescent="0.25">
      <c r="A98" s="38" t="s">
        <v>92</v>
      </c>
      <c r="B98" s="393" t="s">
        <v>537</v>
      </c>
      <c r="C98" s="393"/>
      <c r="D98" s="393" t="s">
        <v>538</v>
      </c>
      <c r="E98" s="394"/>
      <c r="F98" s="393" t="s">
        <v>539</v>
      </c>
      <c r="G98" s="393"/>
      <c r="H98" s="395"/>
      <c r="I98" s="395"/>
    </row>
    <row r="99" spans="1:9" s="274" customFormat="1" ht="80.25" customHeight="1" x14ac:dyDescent="0.25">
      <c r="A99" s="38" t="s">
        <v>93</v>
      </c>
      <c r="B99" s="388" t="s">
        <v>541</v>
      </c>
      <c r="C99" s="389"/>
      <c r="D99" s="388" t="s">
        <v>542</v>
      </c>
      <c r="E99" s="389"/>
      <c r="F99" s="388" t="s">
        <v>543</v>
      </c>
      <c r="G99" s="389"/>
      <c r="H99" s="390"/>
      <c r="I99" s="389"/>
    </row>
    <row r="100" spans="1:9" ht="24.95" customHeight="1" x14ac:dyDescent="0.25">
      <c r="A100" s="384" t="s">
        <v>59</v>
      </c>
      <c r="B100" s="74" t="s">
        <v>25</v>
      </c>
      <c r="C100" s="74" t="s">
        <v>26</v>
      </c>
      <c r="D100" s="74" t="s">
        <v>25</v>
      </c>
      <c r="E100" s="74" t="s">
        <v>26</v>
      </c>
      <c r="F100" s="74" t="s">
        <v>25</v>
      </c>
      <c r="G100" s="74" t="s">
        <v>26</v>
      </c>
      <c r="H100" s="74" t="s">
        <v>25</v>
      </c>
      <c r="I100" s="74" t="s">
        <v>26</v>
      </c>
    </row>
    <row r="101" spans="1:9" ht="24.95" customHeight="1" x14ac:dyDescent="0.25">
      <c r="A101" s="385"/>
      <c r="B101" s="210">
        <v>8.3299999999999999E-2</v>
      </c>
      <c r="C101" s="210">
        <v>8.3299999999999999E-2</v>
      </c>
      <c r="D101" s="210">
        <v>0.1</v>
      </c>
      <c r="E101" s="40">
        <v>0.13</v>
      </c>
      <c r="F101" s="43">
        <v>0.1</v>
      </c>
      <c r="G101" s="40">
        <v>0.1</v>
      </c>
      <c r="H101" s="43"/>
      <c r="I101" s="41"/>
    </row>
    <row r="102" spans="1:9" ht="332.1" customHeight="1" x14ac:dyDescent="0.25">
      <c r="A102" s="38" t="s">
        <v>92</v>
      </c>
      <c r="B102" s="393" t="s">
        <v>560</v>
      </c>
      <c r="C102" s="394"/>
      <c r="D102" s="393" t="s">
        <v>575</v>
      </c>
      <c r="E102" s="394"/>
      <c r="F102" s="494" t="s">
        <v>561</v>
      </c>
      <c r="G102" s="495"/>
      <c r="H102" s="395"/>
      <c r="I102" s="395"/>
    </row>
    <row r="103" spans="1:9" ht="80.25" customHeight="1" x14ac:dyDescent="0.25">
      <c r="A103" s="38" t="s">
        <v>93</v>
      </c>
      <c r="B103" s="388" t="s">
        <v>565</v>
      </c>
      <c r="C103" s="389"/>
      <c r="D103" s="491" t="s">
        <v>566</v>
      </c>
      <c r="E103" s="392"/>
      <c r="F103" s="499" t="s">
        <v>567</v>
      </c>
      <c r="G103" s="500"/>
      <c r="H103" s="391"/>
      <c r="I103" s="392"/>
    </row>
    <row r="104" spans="1:9" ht="24.95" customHeight="1" x14ac:dyDescent="0.25">
      <c r="A104" s="384" t="s">
        <v>60</v>
      </c>
      <c r="B104" s="74" t="s">
        <v>25</v>
      </c>
      <c r="C104" s="74" t="s">
        <v>26</v>
      </c>
      <c r="D104" s="74" t="s">
        <v>25</v>
      </c>
      <c r="E104" s="74" t="s">
        <v>26</v>
      </c>
      <c r="F104" s="74" t="s">
        <v>25</v>
      </c>
      <c r="G104" s="74" t="s">
        <v>26</v>
      </c>
      <c r="H104" s="74" t="s">
        <v>25</v>
      </c>
      <c r="I104" s="74" t="s">
        <v>26</v>
      </c>
    </row>
    <row r="105" spans="1:9" ht="24.95" customHeight="1" x14ac:dyDescent="0.25">
      <c r="A105" s="385"/>
      <c r="B105" s="210">
        <v>8.3299999999999999E-2</v>
      </c>
      <c r="C105" s="210">
        <v>8.3299999999999999E-2</v>
      </c>
      <c r="D105" s="210">
        <v>0.15</v>
      </c>
      <c r="E105" s="40">
        <v>0.15</v>
      </c>
      <c r="F105" s="43">
        <v>0.15</v>
      </c>
      <c r="G105" s="40">
        <v>0.25</v>
      </c>
      <c r="H105" s="43"/>
      <c r="I105" s="41"/>
    </row>
    <row r="106" spans="1:9" ht="317.10000000000002" customHeight="1" x14ac:dyDescent="0.25">
      <c r="A106" s="38" t="s">
        <v>92</v>
      </c>
      <c r="B106" s="393" t="s">
        <v>597</v>
      </c>
      <c r="C106" s="394"/>
      <c r="D106" s="393" t="s">
        <v>598</v>
      </c>
      <c r="E106" s="394"/>
      <c r="F106" s="393" t="s">
        <v>599</v>
      </c>
      <c r="G106" s="393"/>
      <c r="H106" s="395"/>
      <c r="I106" s="395"/>
    </row>
    <row r="107" spans="1:9" s="274" customFormat="1" ht="80.25" customHeight="1" x14ac:dyDescent="0.25">
      <c r="A107" s="38" t="s">
        <v>93</v>
      </c>
      <c r="B107" s="388" t="s">
        <v>601</v>
      </c>
      <c r="C107" s="389"/>
      <c r="D107" s="388" t="s">
        <v>602</v>
      </c>
      <c r="E107" s="389"/>
      <c r="F107" s="388" t="s">
        <v>603</v>
      </c>
      <c r="G107" s="389"/>
      <c r="H107" s="390"/>
      <c r="I107" s="389"/>
    </row>
    <row r="108" spans="1:9" ht="24.95" customHeight="1" x14ac:dyDescent="0.25">
      <c r="A108" s="384" t="s">
        <v>61</v>
      </c>
      <c r="B108" s="74" t="s">
        <v>25</v>
      </c>
      <c r="C108" s="74" t="s">
        <v>26</v>
      </c>
      <c r="D108" s="74" t="s">
        <v>25</v>
      </c>
      <c r="E108" s="74" t="s">
        <v>26</v>
      </c>
      <c r="F108" s="74" t="s">
        <v>25</v>
      </c>
      <c r="G108" s="74" t="s">
        <v>26</v>
      </c>
      <c r="H108" s="74" t="s">
        <v>25</v>
      </c>
      <c r="I108" s="74" t="s">
        <v>26</v>
      </c>
    </row>
    <row r="109" spans="1:9" ht="24.95" customHeight="1" x14ac:dyDescent="0.25">
      <c r="A109" s="385"/>
      <c r="B109" s="210">
        <v>8.3299999999999999E-2</v>
      </c>
      <c r="C109" s="210">
        <v>8.3299999999999999E-2</v>
      </c>
      <c r="D109" s="210">
        <v>0.15</v>
      </c>
      <c r="E109" s="40">
        <v>0.08</v>
      </c>
      <c r="F109" s="43">
        <v>0.15</v>
      </c>
      <c r="G109" s="40">
        <v>0.05</v>
      </c>
      <c r="H109" s="43"/>
      <c r="I109" s="41"/>
    </row>
    <row r="110" spans="1:9" ht="339" customHeight="1" x14ac:dyDescent="0.25">
      <c r="A110" s="38" t="s">
        <v>92</v>
      </c>
      <c r="B110" s="393" t="s">
        <v>631</v>
      </c>
      <c r="C110" s="394"/>
      <c r="D110" s="393" t="s">
        <v>650</v>
      </c>
      <c r="E110" s="394"/>
      <c r="F110" s="393" t="s">
        <v>632</v>
      </c>
      <c r="G110" s="393"/>
      <c r="H110" s="395"/>
      <c r="I110" s="395"/>
    </row>
    <row r="111" spans="1:9" ht="80.25" customHeight="1" x14ac:dyDescent="0.25">
      <c r="A111" s="38" t="s">
        <v>93</v>
      </c>
      <c r="B111" s="388" t="s">
        <v>633</v>
      </c>
      <c r="C111" s="389"/>
      <c r="D111" s="388" t="s">
        <v>634</v>
      </c>
      <c r="E111" s="389"/>
      <c r="F111" s="388" t="s">
        <v>635</v>
      </c>
      <c r="G111" s="389"/>
      <c r="H111" s="391"/>
      <c r="I111" s="392"/>
    </row>
    <row r="112" spans="1:9" ht="24.95" customHeight="1" x14ac:dyDescent="0.25">
      <c r="A112" s="384" t="s">
        <v>62</v>
      </c>
      <c r="B112" s="74" t="s">
        <v>25</v>
      </c>
      <c r="C112" s="74" t="s">
        <v>26</v>
      </c>
      <c r="D112" s="74" t="s">
        <v>25</v>
      </c>
      <c r="E112" s="74" t="s">
        <v>26</v>
      </c>
      <c r="F112" s="74" t="s">
        <v>25</v>
      </c>
      <c r="G112" s="74" t="s">
        <v>26</v>
      </c>
      <c r="H112" s="74" t="s">
        <v>25</v>
      </c>
      <c r="I112" s="74" t="s">
        <v>26</v>
      </c>
    </row>
    <row r="113" spans="1:9" ht="24.95" customHeight="1" x14ac:dyDescent="0.25">
      <c r="A113" s="385"/>
      <c r="B113" s="210">
        <v>8.3299999999999999E-2</v>
      </c>
      <c r="C113" s="40">
        <v>8.3299999999999999E-2</v>
      </c>
      <c r="D113" s="210">
        <v>0.05</v>
      </c>
      <c r="E113" s="40">
        <v>0.02</v>
      </c>
      <c r="F113" s="43">
        <v>0.05</v>
      </c>
      <c r="G113" s="40">
        <v>0</v>
      </c>
      <c r="H113" s="146"/>
      <c r="I113" s="147"/>
    </row>
    <row r="114" spans="1:9" ht="401.1" customHeight="1" x14ac:dyDescent="0.25">
      <c r="A114" s="38" t="s">
        <v>92</v>
      </c>
      <c r="B114" s="393" t="s">
        <v>655</v>
      </c>
      <c r="C114" s="394"/>
      <c r="D114" s="393" t="s">
        <v>656</v>
      </c>
      <c r="E114" s="394"/>
      <c r="F114" s="393" t="s">
        <v>657</v>
      </c>
      <c r="G114" s="394"/>
      <c r="H114" s="498"/>
      <c r="I114" s="498"/>
    </row>
    <row r="115" spans="1:9" ht="80.25" customHeight="1" x14ac:dyDescent="0.25">
      <c r="A115" s="38" t="s">
        <v>93</v>
      </c>
      <c r="B115" s="491" t="s">
        <v>658</v>
      </c>
      <c r="C115" s="392"/>
      <c r="D115" s="491" t="s">
        <v>659</v>
      </c>
      <c r="E115" s="392"/>
      <c r="F115" s="491" t="s">
        <v>660</v>
      </c>
      <c r="G115" s="392"/>
      <c r="H115" s="391"/>
      <c r="I115" s="392"/>
    </row>
    <row r="116" spans="1:9" ht="58.7" customHeight="1" x14ac:dyDescent="0.25">
      <c r="A116" s="39" t="s">
        <v>94</v>
      </c>
      <c r="B116" s="297">
        <f t="shared" ref="B116:I116" si="1">(B69+B73+B77+B81+B85+B89+B93+B97+B101+B105+B109+B113)</f>
        <v>0.99960000000000016</v>
      </c>
      <c r="C116" s="297">
        <f t="shared" si="1"/>
        <v>0.99960000000000016</v>
      </c>
      <c r="D116" s="297">
        <f t="shared" si="1"/>
        <v>1</v>
      </c>
      <c r="E116" s="297">
        <f t="shared" si="1"/>
        <v>1</v>
      </c>
      <c r="F116" s="297">
        <f t="shared" si="1"/>
        <v>1</v>
      </c>
      <c r="G116" s="297">
        <f t="shared" si="1"/>
        <v>1</v>
      </c>
      <c r="H116" s="297">
        <f t="shared" si="1"/>
        <v>0</v>
      </c>
      <c r="I116" s="29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3:G103"/>
    <mergeCell ref="H102:I102"/>
    <mergeCell ref="F95:G95"/>
    <mergeCell ref="H95:I95"/>
    <mergeCell ref="B103:C103"/>
    <mergeCell ref="F54:G54"/>
    <mergeCell ref="D56:E56"/>
    <mergeCell ref="F56:G56"/>
    <mergeCell ref="D51:E51"/>
    <mergeCell ref="D55:E55"/>
    <mergeCell ref="F61:G61"/>
    <mergeCell ref="F59:G59"/>
    <mergeCell ref="B66:C66"/>
    <mergeCell ref="D66:E66"/>
    <mergeCell ref="F58:G58"/>
    <mergeCell ref="F60:G60"/>
    <mergeCell ref="F53:G53"/>
    <mergeCell ref="D103:E103"/>
    <mergeCell ref="B75:C75"/>
    <mergeCell ref="D75:E75"/>
    <mergeCell ref="F75:G75"/>
    <mergeCell ref="B78:C78"/>
    <mergeCell ref="D78:E78"/>
    <mergeCell ref="F78:G78"/>
    <mergeCell ref="F98:G98"/>
    <mergeCell ref="D86:E86"/>
    <mergeCell ref="F86:G86"/>
    <mergeCell ref="B98:C98"/>
    <mergeCell ref="D98:E98"/>
    <mergeCell ref="F102:G102"/>
    <mergeCell ref="F83:G83"/>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s>
  <phoneticPr fontId="34" type="noConversion"/>
  <dataValidations disablePrompts="1"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 ref="B95" r:id="rId18" xr:uid="{702217DF-C491-CE44-B696-38B197E73862}"/>
    <hyperlink ref="D95" r:id="rId19" xr:uid="{900963AB-E49A-984B-8CFB-8399D0E85BBD}"/>
    <hyperlink ref="F95" r:id="rId20" xr:uid="{1F038829-66A8-3F40-B6AD-717057E8C57E}"/>
    <hyperlink ref="B99" r:id="rId21" xr:uid="{0601A632-9301-054E-9B8D-26594BD2D2C6}"/>
    <hyperlink ref="D99" r:id="rId22" xr:uid="{C995E039-1D8D-E94F-B59D-2488751FD7C0}"/>
    <hyperlink ref="F99" r:id="rId23" xr:uid="{25724C56-197C-A64A-A2B0-CA5BD9D3D1D0}"/>
    <hyperlink ref="B103" r:id="rId24" xr:uid="{E7A758C1-3A53-AC4D-9DD2-23E5CD69B0F1}"/>
    <hyperlink ref="D103" r:id="rId25" xr:uid="{16A7B9D9-EB76-1E48-B65F-16D3A225DB6F}"/>
    <hyperlink ref="F103" r:id="rId26" xr:uid="{0AD389D7-CE2B-AC4A-B707-E6A2D5785C09}"/>
    <hyperlink ref="B107" r:id="rId27" xr:uid="{6B1C89D4-2591-EF4D-AB78-C71F016DFC1B}"/>
    <hyperlink ref="D107" r:id="rId28" xr:uid="{92670E11-8D01-584B-B385-493C4A6E7F95}"/>
    <hyperlink ref="F107" r:id="rId29" xr:uid="{4958BA9C-BB07-DB4D-AA48-73BC5AC4450D}"/>
    <hyperlink ref="B111" r:id="rId30" xr:uid="{83A2F138-38F0-1044-9782-309BF6607104}"/>
    <hyperlink ref="D111" r:id="rId31" xr:uid="{09665DBD-F960-0844-B4C1-AC8F2A346C78}"/>
    <hyperlink ref="F111" r:id="rId32" xr:uid="{071FC54C-0F17-174A-9034-9C2F36F36481}"/>
    <hyperlink ref="B115" r:id="rId33" xr:uid="{85E6BE39-387E-EA4F-91C3-CA07C05A5B2D}"/>
    <hyperlink ref="D115" r:id="rId34" xr:uid="{A359A142-9218-EE41-8883-5D723CED8F6D}"/>
    <hyperlink ref="F115" r:id="rId35" xr:uid="{7B70E5F7-D1CE-3E4C-9B6B-F3DC535DC7EB}"/>
  </hyperlinks>
  <pageMargins left="0.25" right="0.25" top="0.75" bottom="0.75" header="0.3" footer="0.3"/>
  <pageSetup scale="21" orientation="landscape" r:id="rId36"/>
  <drawing r:id="rId37"/>
  <legacyDrawing r:id="rId3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P119"/>
  <sheetViews>
    <sheetView topLeftCell="A59" zoomScale="55" zoomScaleNormal="55" workbookViewId="0">
      <selection activeCell="D67" sqref="D67:E67"/>
    </sheetView>
  </sheetViews>
  <sheetFormatPr baseColWidth="10" defaultColWidth="53.85546875" defaultRowHeight="15" x14ac:dyDescent="0.25"/>
  <cols>
    <col min="1" max="1" width="37.7109375" customWidth="1"/>
    <col min="4" max="4" width="67.28515625" customWidth="1"/>
    <col min="5" max="5" width="65.7109375" customWidth="1"/>
    <col min="9" max="9" width="68.28515625" customWidth="1"/>
    <col min="13" max="13" width="27.28515625" customWidth="1"/>
    <col min="14" max="14" width="25.7109375" customWidth="1"/>
    <col min="15" max="15" width="21.7109375" customWidth="1"/>
  </cols>
  <sheetData>
    <row r="1" spans="1:15" s="64" customFormat="1" ht="16.5" thickBot="1" x14ac:dyDescent="0.3">
      <c r="A1" s="441"/>
      <c r="B1" s="422" t="s">
        <v>43</v>
      </c>
      <c r="C1" s="423"/>
      <c r="D1" s="423"/>
      <c r="E1" s="423"/>
      <c r="F1" s="423"/>
      <c r="G1" s="423"/>
      <c r="H1" s="423"/>
      <c r="I1" s="423"/>
      <c r="J1" s="423"/>
      <c r="K1" s="423"/>
      <c r="L1" s="424"/>
      <c r="M1" s="419" t="s">
        <v>161</v>
      </c>
      <c r="N1" s="420"/>
      <c r="O1" s="421"/>
    </row>
    <row r="2" spans="1:15" s="64" customFormat="1" ht="16.5" thickBot="1" x14ac:dyDescent="0.3">
      <c r="A2" s="442"/>
      <c r="B2" s="425" t="s">
        <v>44</v>
      </c>
      <c r="C2" s="426"/>
      <c r="D2" s="426"/>
      <c r="E2" s="426"/>
      <c r="F2" s="426"/>
      <c r="G2" s="426"/>
      <c r="H2" s="426"/>
      <c r="I2" s="426"/>
      <c r="J2" s="426"/>
      <c r="K2" s="426"/>
      <c r="L2" s="427"/>
      <c r="M2" s="419" t="s">
        <v>162</v>
      </c>
      <c r="N2" s="420"/>
      <c r="O2" s="421"/>
    </row>
    <row r="3" spans="1:15" s="64" customFormat="1" ht="16.5" thickBot="1" x14ac:dyDescent="0.3">
      <c r="A3" s="442"/>
      <c r="B3" s="425" t="s">
        <v>0</v>
      </c>
      <c r="C3" s="426"/>
      <c r="D3" s="426"/>
      <c r="E3" s="426"/>
      <c r="F3" s="426"/>
      <c r="G3" s="426"/>
      <c r="H3" s="426"/>
      <c r="I3" s="426"/>
      <c r="J3" s="426"/>
      <c r="K3" s="426"/>
      <c r="L3" s="427"/>
      <c r="M3" s="419" t="s">
        <v>163</v>
      </c>
      <c r="N3" s="420"/>
      <c r="O3" s="421"/>
    </row>
    <row r="4" spans="1:15" s="64" customFormat="1" ht="16.5" thickBot="1" x14ac:dyDescent="0.3">
      <c r="A4" s="443"/>
      <c r="B4" s="428" t="s">
        <v>45</v>
      </c>
      <c r="C4" s="429"/>
      <c r="D4" s="429"/>
      <c r="E4" s="429"/>
      <c r="F4" s="429"/>
      <c r="G4" s="429"/>
      <c r="H4" s="429"/>
      <c r="I4" s="429"/>
      <c r="J4" s="429"/>
      <c r="K4" s="429"/>
      <c r="L4" s="430"/>
      <c r="M4" s="419" t="s">
        <v>164</v>
      </c>
      <c r="N4" s="420"/>
      <c r="O4" s="421"/>
    </row>
    <row r="5" spans="1:15" s="64" customFormat="1" ht="16.5" thickBot="1" x14ac:dyDescent="0.3">
      <c r="A5" s="65"/>
      <c r="B5" s="66"/>
      <c r="C5" s="66"/>
      <c r="D5" s="66"/>
      <c r="E5" s="66"/>
      <c r="F5" s="66"/>
      <c r="G5" s="66"/>
      <c r="H5" s="66"/>
      <c r="I5" s="66"/>
      <c r="J5" s="66"/>
      <c r="K5" s="66"/>
      <c r="L5" s="66"/>
      <c r="M5" s="67"/>
      <c r="N5" s="67"/>
      <c r="O5" s="67"/>
    </row>
    <row r="6" spans="1:15" s="1" customFormat="1" ht="18.75" thickBot="1" x14ac:dyDescent="0.3">
      <c r="A6" s="45" t="s">
        <v>47</v>
      </c>
      <c r="B6" s="452" t="s">
        <v>171</v>
      </c>
      <c r="C6" s="453"/>
      <c r="D6" s="453"/>
      <c r="E6" s="453"/>
      <c r="F6" s="453"/>
      <c r="G6" s="453"/>
      <c r="H6" s="453"/>
      <c r="I6" s="453"/>
      <c r="J6" s="453"/>
      <c r="K6" s="454"/>
      <c r="L6" s="136" t="s">
        <v>48</v>
      </c>
      <c r="M6" s="455" t="s">
        <v>172</v>
      </c>
      <c r="N6" s="456"/>
      <c r="O6" s="457"/>
    </row>
    <row r="7" spans="1:15" s="64" customFormat="1" ht="16.5" thickBot="1" x14ac:dyDescent="0.3">
      <c r="A7" s="65"/>
      <c r="B7" s="66"/>
      <c r="C7" s="66"/>
      <c r="D7" s="66"/>
      <c r="E7" s="66"/>
      <c r="F7" s="66"/>
      <c r="G7" s="66"/>
      <c r="H7" s="66"/>
      <c r="I7" s="66"/>
      <c r="J7" s="66"/>
      <c r="K7" s="66"/>
      <c r="L7" s="66"/>
      <c r="M7" s="67"/>
      <c r="N7" s="67"/>
      <c r="O7" s="67"/>
    </row>
    <row r="8" spans="1:15" s="64" customFormat="1" ht="18.75" thickBot="1" x14ac:dyDescent="0.3">
      <c r="A8" s="445" t="s">
        <v>2</v>
      </c>
      <c r="B8" s="136" t="s">
        <v>49</v>
      </c>
      <c r="C8" s="264">
        <v>45688</v>
      </c>
      <c r="D8" s="136" t="s">
        <v>50</v>
      </c>
      <c r="E8" s="265">
        <v>45716</v>
      </c>
      <c r="F8" s="136" t="s">
        <v>51</v>
      </c>
      <c r="G8" s="264">
        <v>45747</v>
      </c>
      <c r="H8" s="136" t="s">
        <v>52</v>
      </c>
      <c r="I8" s="264">
        <v>45777</v>
      </c>
      <c r="J8" s="403" t="s">
        <v>3</v>
      </c>
      <c r="K8" s="444"/>
      <c r="L8" s="135" t="s">
        <v>53</v>
      </c>
      <c r="M8" s="399"/>
      <c r="N8" s="399"/>
      <c r="O8" s="399"/>
    </row>
    <row r="9" spans="1:15" s="64" customFormat="1" ht="18.75" thickBot="1" x14ac:dyDescent="0.3">
      <c r="A9" s="445"/>
      <c r="B9" s="137" t="s">
        <v>54</v>
      </c>
      <c r="C9" s="265">
        <v>45808</v>
      </c>
      <c r="D9" s="136" t="s">
        <v>55</v>
      </c>
      <c r="E9" s="272">
        <v>45838</v>
      </c>
      <c r="F9" s="136" t="s">
        <v>56</v>
      </c>
      <c r="G9" s="281">
        <v>45869</v>
      </c>
      <c r="H9" s="136" t="s">
        <v>57</v>
      </c>
      <c r="I9" s="298">
        <v>45900</v>
      </c>
      <c r="J9" s="403"/>
      <c r="K9" s="444"/>
      <c r="L9" s="135" t="s">
        <v>58</v>
      </c>
      <c r="M9" s="399" t="s">
        <v>173</v>
      </c>
      <c r="N9" s="399"/>
      <c r="O9" s="399"/>
    </row>
    <row r="10" spans="1:15" s="64" customFormat="1" ht="18.75" thickBot="1" x14ac:dyDescent="0.3">
      <c r="A10" s="445"/>
      <c r="B10" s="136" t="s">
        <v>59</v>
      </c>
      <c r="C10" s="302">
        <v>45930</v>
      </c>
      <c r="D10" s="136" t="s">
        <v>60</v>
      </c>
      <c r="E10" s="272">
        <v>45961</v>
      </c>
      <c r="F10" s="136" t="s">
        <v>61</v>
      </c>
      <c r="G10" s="272">
        <v>45991</v>
      </c>
      <c r="H10" s="136" t="s">
        <v>62</v>
      </c>
      <c r="I10" s="298">
        <v>46022</v>
      </c>
      <c r="J10" s="403"/>
      <c r="K10" s="444"/>
      <c r="L10" s="135" t="s">
        <v>63</v>
      </c>
      <c r="M10" s="399" t="s">
        <v>173</v>
      </c>
      <c r="N10" s="399"/>
      <c r="O10" s="399"/>
    </row>
    <row r="11" spans="1:15" s="1" customFormat="1" ht="15.75" thickBot="1" x14ac:dyDescent="0.3">
      <c r="A11" s="6"/>
      <c r="B11" s="7"/>
      <c r="C11" s="7"/>
      <c r="D11" s="9"/>
      <c r="E11" s="8"/>
      <c r="F11" s="8"/>
      <c r="G11" s="175"/>
      <c r="H11" s="175"/>
      <c r="I11" s="10"/>
      <c r="J11" s="10"/>
      <c r="K11" s="7"/>
      <c r="L11" s="7"/>
      <c r="M11" s="7"/>
      <c r="N11" s="7"/>
      <c r="O11" s="7"/>
    </row>
    <row r="12" spans="1:15" s="1" customFormat="1" ht="14.25" x14ac:dyDescent="0.25">
      <c r="A12" s="449" t="s">
        <v>64</v>
      </c>
      <c r="B12" s="431" t="s">
        <v>186</v>
      </c>
      <c r="C12" s="432"/>
      <c r="D12" s="432"/>
      <c r="E12" s="432"/>
      <c r="F12" s="432"/>
      <c r="G12" s="432"/>
      <c r="H12" s="432"/>
      <c r="I12" s="432"/>
      <c r="J12" s="432"/>
      <c r="K12" s="432"/>
      <c r="L12" s="432"/>
      <c r="M12" s="432"/>
      <c r="N12" s="432"/>
      <c r="O12" s="433"/>
    </row>
    <row r="13" spans="1:15" s="1" customFormat="1" ht="14.25" x14ac:dyDescent="0.25">
      <c r="A13" s="450"/>
      <c r="B13" s="434"/>
      <c r="C13" s="435"/>
      <c r="D13" s="435"/>
      <c r="E13" s="435"/>
      <c r="F13" s="435"/>
      <c r="G13" s="435"/>
      <c r="H13" s="435"/>
      <c r="I13" s="435"/>
      <c r="J13" s="435"/>
      <c r="K13" s="435"/>
      <c r="L13" s="435"/>
      <c r="M13" s="435"/>
      <c r="N13" s="435"/>
      <c r="O13" s="436"/>
    </row>
    <row r="14" spans="1:15" s="1" customFormat="1" thickBot="1" x14ac:dyDescent="0.3">
      <c r="A14" s="451"/>
      <c r="B14" s="437"/>
      <c r="C14" s="438"/>
      <c r="D14" s="438"/>
      <c r="E14" s="438"/>
      <c r="F14" s="438"/>
      <c r="G14" s="438"/>
      <c r="H14" s="438"/>
      <c r="I14" s="438"/>
      <c r="J14" s="438"/>
      <c r="K14" s="438"/>
      <c r="L14" s="438"/>
      <c r="M14" s="438"/>
      <c r="N14" s="438"/>
      <c r="O14" s="439"/>
    </row>
    <row r="15" spans="1:15" s="1" customFormat="1" ht="15.75" thickBot="1" x14ac:dyDescent="0.3">
      <c r="A15" s="14"/>
      <c r="B15" s="63"/>
      <c r="C15" s="15"/>
      <c r="D15" s="15"/>
      <c r="E15" s="15"/>
      <c r="F15" s="15"/>
      <c r="G15" s="16"/>
      <c r="H15" s="16"/>
      <c r="I15" s="16"/>
      <c r="J15" s="16"/>
      <c r="K15" s="16"/>
      <c r="L15" s="17"/>
      <c r="M15" s="17"/>
      <c r="N15" s="17"/>
      <c r="O15" s="17"/>
    </row>
    <row r="16" spans="1:15" s="18" customFormat="1" ht="30.95" customHeight="1" thickBot="1" x14ac:dyDescent="0.3">
      <c r="A16" s="45" t="s">
        <v>4</v>
      </c>
      <c r="B16" s="501" t="s">
        <v>175</v>
      </c>
      <c r="C16" s="501"/>
      <c r="D16" s="501"/>
      <c r="E16" s="501"/>
      <c r="F16" s="501"/>
      <c r="G16" s="445" t="s">
        <v>5</v>
      </c>
      <c r="H16" s="445"/>
      <c r="I16" s="440" t="s">
        <v>187</v>
      </c>
      <c r="J16" s="440"/>
      <c r="K16" s="440"/>
      <c r="L16" s="440"/>
      <c r="M16" s="440"/>
      <c r="N16" s="440"/>
      <c r="O16" s="440"/>
    </row>
    <row r="17" spans="1:16" s="1" customFormat="1" ht="15.75" thickBot="1" x14ac:dyDescent="0.3">
      <c r="A17" s="14"/>
      <c r="B17" s="16"/>
      <c r="C17" s="15"/>
      <c r="D17" s="15"/>
      <c r="E17" s="15"/>
      <c r="F17" s="15"/>
      <c r="G17" s="16"/>
      <c r="H17" s="16"/>
      <c r="I17" s="16"/>
      <c r="J17" s="16"/>
      <c r="K17" s="16"/>
      <c r="L17" s="17"/>
      <c r="M17" s="17"/>
      <c r="N17" s="17"/>
      <c r="O17" s="17"/>
    </row>
    <row r="18" spans="1:16" s="1" customFormat="1" ht="30.95" customHeight="1" thickBot="1" x14ac:dyDescent="0.3">
      <c r="A18" s="45" t="s">
        <v>6</v>
      </c>
      <c r="B18" s="502" t="s">
        <v>176</v>
      </c>
      <c r="C18" s="502"/>
      <c r="D18" s="502"/>
      <c r="E18" s="502"/>
      <c r="F18" s="45" t="s">
        <v>7</v>
      </c>
      <c r="G18" s="503" t="s">
        <v>178</v>
      </c>
      <c r="H18" s="503"/>
      <c r="I18" s="503"/>
      <c r="J18" s="45" t="s">
        <v>8</v>
      </c>
      <c r="K18" s="501" t="s">
        <v>590</v>
      </c>
      <c r="L18" s="501"/>
      <c r="M18" s="501"/>
      <c r="N18" s="501"/>
      <c r="O18" s="501"/>
    </row>
    <row r="19" spans="1:16" s="1" customFormat="1" x14ac:dyDescent="0.25">
      <c r="A19" s="5"/>
      <c r="B19" s="2"/>
      <c r="C19" s="448"/>
      <c r="D19" s="448"/>
      <c r="E19" s="448"/>
      <c r="F19" s="448"/>
      <c r="G19" s="448"/>
      <c r="H19" s="448"/>
      <c r="I19" s="448"/>
      <c r="J19" s="448"/>
      <c r="K19" s="448"/>
      <c r="L19" s="448"/>
      <c r="M19" s="448"/>
      <c r="N19" s="448"/>
      <c r="O19" s="448"/>
    </row>
    <row r="20" spans="1:16" s="1" customFormat="1" thickBot="1" x14ac:dyDescent="0.3">
      <c r="A20" s="61"/>
      <c r="B20" s="62"/>
      <c r="C20" s="62"/>
      <c r="D20" s="62"/>
      <c r="E20" s="62"/>
      <c r="F20" s="62"/>
      <c r="G20" s="62"/>
      <c r="H20" s="62"/>
      <c r="I20" s="62"/>
      <c r="J20" s="62"/>
      <c r="K20" s="62"/>
      <c r="L20" s="62"/>
      <c r="M20" s="62"/>
      <c r="N20" s="62"/>
      <c r="O20" s="62"/>
    </row>
    <row r="21" spans="1:16" s="1" customFormat="1" ht="15.75" thickBot="1" x14ac:dyDescent="0.3">
      <c r="A21" s="401" t="s">
        <v>9</v>
      </c>
      <c r="B21" s="402"/>
      <c r="C21" s="402"/>
      <c r="D21" s="402"/>
      <c r="E21" s="402"/>
      <c r="F21" s="402"/>
      <c r="G21" s="402"/>
      <c r="H21" s="402"/>
      <c r="I21" s="402"/>
      <c r="J21" s="402"/>
      <c r="K21" s="402"/>
      <c r="L21" s="402"/>
      <c r="M21" s="402"/>
      <c r="N21" s="402"/>
      <c r="O21" s="403"/>
    </row>
    <row r="22" spans="1:16" s="1" customFormat="1" ht="15.75" thickBot="1" x14ac:dyDescent="0.3">
      <c r="A22" s="401" t="s">
        <v>65</v>
      </c>
      <c r="B22" s="402"/>
      <c r="C22" s="402"/>
      <c r="D22" s="402"/>
      <c r="E22" s="402"/>
      <c r="F22" s="402"/>
      <c r="G22" s="402"/>
      <c r="H22" s="402"/>
      <c r="I22" s="402"/>
      <c r="J22" s="402"/>
      <c r="K22" s="402"/>
      <c r="L22" s="402"/>
      <c r="M22" s="402"/>
      <c r="N22" s="402"/>
      <c r="O22" s="403"/>
    </row>
    <row r="23" spans="1:16" s="1" customFormat="1" ht="30.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s="1" customFormat="1" ht="30" customHeight="1" x14ac:dyDescent="0.2">
      <c r="A24" s="21" t="s">
        <v>10</v>
      </c>
      <c r="B24" s="187">
        <v>554233861</v>
      </c>
      <c r="C24" s="187">
        <v>1757000</v>
      </c>
      <c r="D24" s="187">
        <v>63201000</v>
      </c>
      <c r="E24" s="187">
        <v>132772690</v>
      </c>
      <c r="F24" s="187">
        <v>11116582</v>
      </c>
      <c r="G24" s="187">
        <v>1113000</v>
      </c>
      <c r="H24" s="200"/>
      <c r="I24" s="200"/>
      <c r="J24" s="187">
        <v>393000</v>
      </c>
      <c r="K24" s="187">
        <v>196600</v>
      </c>
      <c r="L24" s="329">
        <v>-67005899</v>
      </c>
      <c r="M24" s="330"/>
      <c r="N24" s="364">
        <f>B24+C24+D24+E24+F24+G24+H24+I24+J24+K24+L24+M24</f>
        <v>697777834</v>
      </c>
      <c r="O24" s="349"/>
    </row>
    <row r="25" spans="1:16" s="1" customFormat="1" ht="30" customHeight="1" x14ac:dyDescent="0.2">
      <c r="A25" s="21" t="s">
        <v>11</v>
      </c>
      <c r="B25" s="187">
        <v>425058834</v>
      </c>
      <c r="C25" s="187">
        <f>518772055-B25</f>
        <v>93713221</v>
      </c>
      <c r="D25" s="187">
        <f>519536101-B25-C25</f>
        <v>764046</v>
      </c>
      <c r="E25" s="187">
        <f>511412441-B25-C25-D25</f>
        <v>-8123660</v>
      </c>
      <c r="F25" s="187">
        <f>555257164-B25-C25-D25-E25</f>
        <v>43844723</v>
      </c>
      <c r="G25" s="187">
        <f>555257164-B25-C25-D25-E25-F25</f>
        <v>0</v>
      </c>
      <c r="H25" s="282">
        <f>565931561-B25-C25-D25-E25-F25-G25</f>
        <v>10674397</v>
      </c>
      <c r="I25" s="282">
        <f>632959121-B25-C25-D25-E25-F25-G25-H25</f>
        <v>67027560</v>
      </c>
      <c r="J25" s="282">
        <f>644373253-B25-C25-D25-E25-F25-G25-H25-I25</f>
        <v>11414132</v>
      </c>
      <c r="K25" s="282">
        <f>669509091-B25-C25-D25-E25-F25-G25-H25-I25-J25</f>
        <v>25135838</v>
      </c>
      <c r="L25" s="282">
        <f>682145932-B25-C25-D25-E25-F25-G25-I25-H25-J25-K25</f>
        <v>12636841</v>
      </c>
      <c r="M25" s="282">
        <f>683927471-B25-C25-D25-E25-F25-G25-H25-I25-J25-K25-L25</f>
        <v>1781539</v>
      </c>
      <c r="N25" s="350">
        <f t="shared" ref="N25:N29" si="0">B25+C25+D25+E25+F25+G25+H25+I25+J25+K25+L25+M25</f>
        <v>683927471</v>
      </c>
      <c r="O25" s="351">
        <f>N25/N24</f>
        <v>0.98015075526173856</v>
      </c>
      <c r="P25" s="307"/>
    </row>
    <row r="26" spans="1:16" s="1" customFormat="1" ht="30" customHeight="1" x14ac:dyDescent="0.25">
      <c r="A26" s="21" t="s">
        <v>12</v>
      </c>
      <c r="B26" s="186"/>
      <c r="C26" s="187">
        <f>3702706</f>
        <v>3702706</v>
      </c>
      <c r="D26" s="187">
        <f>37590285-B26-C26</f>
        <v>33887579</v>
      </c>
      <c r="E26" s="187">
        <f>94496054-B26-C26-D26</f>
        <v>56905769</v>
      </c>
      <c r="F26" s="187">
        <f>141052744-B26-C26-D26-E26</f>
        <v>46556690</v>
      </c>
      <c r="G26" s="187">
        <f>188737364-B26-C26-D26-E26-F26</f>
        <v>47684620</v>
      </c>
      <c r="H26" s="187">
        <f>257709121-B26-C26-D26-E26-F26-G26</f>
        <v>68971757</v>
      </c>
      <c r="I26" s="187">
        <f>308183120-B26-C26-D26-E26-F26-G26-H26</f>
        <v>50473999</v>
      </c>
      <c r="J26" s="187">
        <f>358771070-B26-C26-D26-E26-F26-G26-H26-I26</f>
        <v>50587950</v>
      </c>
      <c r="K26" s="187">
        <f>409943779-B26-C26-D26-E26-F26-G26-H26-I26-J26</f>
        <v>51172709</v>
      </c>
      <c r="L26" s="187">
        <f>459574046-B26-C26-D26-E26-F26-G26-H26-I26-J26-K26</f>
        <v>49630267</v>
      </c>
      <c r="M26" s="187">
        <f>626318481-B26-C26-D26-E26-F26-G26-H26-I26-K26-J26-L26</f>
        <v>166744435</v>
      </c>
      <c r="N26" s="350">
        <f t="shared" si="0"/>
        <v>626318481</v>
      </c>
      <c r="O26" s="352"/>
    </row>
    <row r="27" spans="1:16" s="1" customFormat="1" ht="30" customHeight="1" x14ac:dyDescent="0.2">
      <c r="A27" s="21" t="s">
        <v>68</v>
      </c>
      <c r="B27" s="187">
        <v>16232086</v>
      </c>
      <c r="C27" s="187">
        <v>31702762</v>
      </c>
      <c r="D27" s="187">
        <v>4305058</v>
      </c>
      <c r="E27" s="186"/>
      <c r="F27" s="186"/>
      <c r="G27" s="186"/>
      <c r="H27" s="201"/>
      <c r="I27" s="201"/>
      <c r="J27" s="201"/>
      <c r="K27" s="201"/>
      <c r="L27" s="201"/>
      <c r="M27" s="282"/>
      <c r="N27" s="350">
        <f t="shared" si="0"/>
        <v>52239906</v>
      </c>
      <c r="O27" s="352"/>
      <c r="P27" s="307"/>
    </row>
    <row r="28" spans="1:16" s="1" customFormat="1" ht="30" customHeight="1" x14ac:dyDescent="0.2">
      <c r="A28" s="21" t="s">
        <v>69</v>
      </c>
      <c r="B28" s="186"/>
      <c r="C28" s="186"/>
      <c r="D28" s="186"/>
      <c r="E28" s="186"/>
      <c r="F28" s="186"/>
      <c r="G28" s="187">
        <v>58350</v>
      </c>
      <c r="H28" s="186"/>
      <c r="I28" s="186">
        <v>177480</v>
      </c>
      <c r="J28" s="186"/>
      <c r="K28" s="186"/>
      <c r="L28" s="186"/>
      <c r="M28" s="282">
        <v>860000</v>
      </c>
      <c r="N28" s="350">
        <f>SUM(B28:M28)</f>
        <v>1095830</v>
      </c>
      <c r="O28" s="352"/>
      <c r="P28" s="307"/>
    </row>
    <row r="29" spans="1:16" s="1" customFormat="1" ht="30" customHeight="1" thickBot="1" x14ac:dyDescent="0.25">
      <c r="A29" s="22" t="s">
        <v>13</v>
      </c>
      <c r="B29" s="202">
        <v>8104582</v>
      </c>
      <c r="C29" s="202">
        <v>31763339</v>
      </c>
      <c r="D29" s="202">
        <f>40347099-B29-C29</f>
        <v>479178</v>
      </c>
      <c r="E29" s="202">
        <f>50407099-B29-C29-D29</f>
        <v>10060000</v>
      </c>
      <c r="F29" s="202">
        <f>51144076-B29-C29-D29-E29</f>
        <v>736977</v>
      </c>
      <c r="G29" s="203"/>
      <c r="H29" s="202">
        <f ca="1">51144076-B29-C29-D29-E29-F29-G29-H29</f>
        <v>0</v>
      </c>
      <c r="I29" s="203"/>
      <c r="J29" s="203"/>
      <c r="K29" s="203"/>
      <c r="L29" s="203"/>
      <c r="M29" s="365">
        <v>0</v>
      </c>
      <c r="N29" s="353">
        <f t="shared" ca="1" si="0"/>
        <v>51144076</v>
      </c>
      <c r="O29" s="354">
        <f ca="1">N29/N27</f>
        <v>0.97902312458219198</v>
      </c>
    </row>
    <row r="30" spans="1:16" s="23" customFormat="1" ht="14.25" x14ac:dyDescent="0.2"/>
    <row r="31" spans="1:16" s="23" customFormat="1" ht="14.25" x14ac:dyDescent="0.2"/>
    <row r="32" spans="1:16" s="1" customFormat="1" thickBot="1" x14ac:dyDescent="0.3"/>
    <row r="33" spans="1:13" s="1" customFormat="1" ht="18.75" thickBot="1" x14ac:dyDescent="0.3">
      <c r="A33" s="470" t="s">
        <v>70</v>
      </c>
      <c r="B33" s="471"/>
      <c r="C33" s="471"/>
      <c r="D33" s="471"/>
      <c r="E33" s="471"/>
      <c r="F33" s="471"/>
      <c r="G33" s="471"/>
      <c r="H33" s="471"/>
      <c r="I33" s="472"/>
      <c r="J33" s="27"/>
    </row>
    <row r="34" spans="1:13" s="1" customFormat="1" ht="53.25" customHeight="1" thickBot="1" x14ac:dyDescent="0.3">
      <c r="A34" s="33" t="s">
        <v>71</v>
      </c>
      <c r="B34" s="473" t="str">
        <f>+B12</f>
        <v>Realizar el 100% de atenciones jurídicas (orientación, asesoría y representación jurídica) a mujeres que realizan actividades sexuales pagadas</v>
      </c>
      <c r="C34" s="474"/>
      <c r="D34" s="474"/>
      <c r="E34" s="474"/>
      <c r="F34" s="474"/>
      <c r="G34" s="474"/>
      <c r="H34" s="474"/>
      <c r="I34" s="475"/>
      <c r="J34" s="25"/>
      <c r="M34" s="164"/>
    </row>
    <row r="35" spans="1:13" s="1" customFormat="1" ht="17.25" thickBot="1" x14ac:dyDescent="0.3">
      <c r="A35" s="485" t="s">
        <v>14</v>
      </c>
      <c r="B35" s="70">
        <v>2024</v>
      </c>
      <c r="C35" s="70">
        <v>2025</v>
      </c>
      <c r="D35" s="70">
        <v>2026</v>
      </c>
      <c r="E35" s="70">
        <v>2027</v>
      </c>
      <c r="F35" s="70" t="s">
        <v>72</v>
      </c>
      <c r="G35" s="487" t="s">
        <v>15</v>
      </c>
      <c r="H35" s="487"/>
      <c r="I35" s="487"/>
      <c r="J35" s="25"/>
      <c r="M35" s="164"/>
    </row>
    <row r="36" spans="1:13" s="1" customFormat="1" ht="27" customHeight="1" thickBot="1" x14ac:dyDescent="0.3">
      <c r="A36" s="486"/>
      <c r="B36" s="204">
        <v>1</v>
      </c>
      <c r="C36" s="204">
        <v>1</v>
      </c>
      <c r="D36" s="204">
        <v>1</v>
      </c>
      <c r="E36" s="204">
        <v>1</v>
      </c>
      <c r="F36" s="205">
        <v>1</v>
      </c>
      <c r="G36" s="487"/>
      <c r="H36" s="487"/>
      <c r="I36" s="487"/>
      <c r="J36" s="25"/>
      <c r="M36" s="165"/>
    </row>
    <row r="37" spans="1:13" s="1" customFormat="1" ht="44.25" customHeight="1" thickBot="1" x14ac:dyDescent="0.3">
      <c r="A37" s="34" t="s">
        <v>16</v>
      </c>
      <c r="B37" s="476">
        <v>0.3</v>
      </c>
      <c r="C37" s="477"/>
      <c r="D37" s="481" t="s">
        <v>73</v>
      </c>
      <c r="E37" s="482"/>
      <c r="F37" s="482"/>
      <c r="G37" s="482"/>
      <c r="H37" s="482"/>
      <c r="I37" s="483"/>
    </row>
    <row r="38" spans="1:13" s="26" customFormat="1" ht="63.95" customHeight="1" thickBot="1" x14ac:dyDescent="0.3">
      <c r="A38" s="485" t="s">
        <v>74</v>
      </c>
      <c r="B38" s="34" t="s">
        <v>75</v>
      </c>
      <c r="C38" s="33" t="s">
        <v>26</v>
      </c>
      <c r="D38" s="468" t="s">
        <v>27</v>
      </c>
      <c r="E38" s="469"/>
      <c r="F38" s="468" t="s">
        <v>28</v>
      </c>
      <c r="G38" s="469"/>
      <c r="H38" s="35" t="s">
        <v>29</v>
      </c>
      <c r="I38" s="37" t="s">
        <v>30</v>
      </c>
      <c r="M38" s="166"/>
    </row>
    <row r="39" spans="1:13" s="1" customFormat="1" ht="180.95" customHeight="1" thickBot="1" x14ac:dyDescent="0.3">
      <c r="A39" s="486"/>
      <c r="B39" s="206">
        <v>1</v>
      </c>
      <c r="C39" s="207">
        <v>1</v>
      </c>
      <c r="D39" s="386" t="s">
        <v>189</v>
      </c>
      <c r="E39" s="478"/>
      <c r="F39" s="386" t="s">
        <v>505</v>
      </c>
      <c r="G39" s="478"/>
      <c r="H39" s="28" t="s">
        <v>181</v>
      </c>
      <c r="I39" s="29" t="s">
        <v>190</v>
      </c>
      <c r="M39" s="164"/>
    </row>
    <row r="40" spans="1:13" s="26" customFormat="1" ht="63" customHeight="1" thickBot="1" x14ac:dyDescent="0.3">
      <c r="A40" s="485" t="s">
        <v>76</v>
      </c>
      <c r="B40" s="36" t="s">
        <v>75</v>
      </c>
      <c r="C40" s="35" t="s">
        <v>26</v>
      </c>
      <c r="D40" s="468" t="s">
        <v>27</v>
      </c>
      <c r="E40" s="469"/>
      <c r="F40" s="468" t="s">
        <v>28</v>
      </c>
      <c r="G40" s="469"/>
      <c r="H40" s="35" t="s">
        <v>29</v>
      </c>
      <c r="I40" s="37" t="s">
        <v>30</v>
      </c>
    </row>
    <row r="41" spans="1:13" s="1" customFormat="1" ht="174.95" customHeight="1" thickBot="1" x14ac:dyDescent="0.3">
      <c r="A41" s="486"/>
      <c r="B41" s="194">
        <v>1</v>
      </c>
      <c r="C41" s="199">
        <v>1</v>
      </c>
      <c r="D41" s="386" t="s">
        <v>191</v>
      </c>
      <c r="E41" s="478"/>
      <c r="F41" s="504" t="s">
        <v>506</v>
      </c>
      <c r="G41" s="505"/>
      <c r="H41" s="28" t="s">
        <v>181</v>
      </c>
      <c r="I41" s="29" t="s">
        <v>192</v>
      </c>
    </row>
    <row r="42" spans="1:13" s="26" customFormat="1" ht="44.25" customHeight="1" thickBot="1" x14ac:dyDescent="0.3">
      <c r="A42" s="485" t="s">
        <v>77</v>
      </c>
      <c r="B42" s="36" t="s">
        <v>75</v>
      </c>
      <c r="C42" s="35" t="s">
        <v>26</v>
      </c>
      <c r="D42" s="468" t="s">
        <v>27</v>
      </c>
      <c r="E42" s="469"/>
      <c r="F42" s="468" t="s">
        <v>28</v>
      </c>
      <c r="G42" s="469"/>
      <c r="H42" s="35" t="s">
        <v>29</v>
      </c>
      <c r="I42" s="37" t="s">
        <v>30</v>
      </c>
    </row>
    <row r="43" spans="1:13" s="1" customFormat="1" ht="206.25" customHeight="1" thickBot="1" x14ac:dyDescent="0.3">
      <c r="A43" s="486"/>
      <c r="B43" s="194">
        <v>1</v>
      </c>
      <c r="C43" s="199">
        <v>1</v>
      </c>
      <c r="D43" s="386" t="s">
        <v>193</v>
      </c>
      <c r="E43" s="478"/>
      <c r="F43" s="386" t="s">
        <v>507</v>
      </c>
      <c r="G43" s="478"/>
      <c r="H43" s="28" t="s">
        <v>181</v>
      </c>
      <c r="I43" s="29" t="s">
        <v>190</v>
      </c>
    </row>
    <row r="44" spans="1:13" s="26" customFormat="1" ht="65.25" customHeight="1" thickBot="1" x14ac:dyDescent="0.3">
      <c r="A44" s="485" t="s">
        <v>78</v>
      </c>
      <c r="B44" s="36" t="s">
        <v>75</v>
      </c>
      <c r="C44" s="36" t="s">
        <v>26</v>
      </c>
      <c r="D44" s="468" t="s">
        <v>27</v>
      </c>
      <c r="E44" s="469"/>
      <c r="F44" s="468" t="s">
        <v>28</v>
      </c>
      <c r="G44" s="469"/>
      <c r="H44" s="35" t="s">
        <v>29</v>
      </c>
      <c r="I44" s="35" t="s">
        <v>30</v>
      </c>
    </row>
    <row r="45" spans="1:13" s="1" customFormat="1" ht="294.95" customHeight="1" thickBot="1" x14ac:dyDescent="0.3">
      <c r="A45" s="486"/>
      <c r="B45" s="194">
        <v>1</v>
      </c>
      <c r="C45" s="199">
        <v>1</v>
      </c>
      <c r="D45" s="506" t="s">
        <v>194</v>
      </c>
      <c r="E45" s="507"/>
      <c r="F45" s="506" t="s">
        <v>508</v>
      </c>
      <c r="G45" s="507"/>
      <c r="H45" s="208" t="s">
        <v>181</v>
      </c>
      <c r="I45" s="29" t="s">
        <v>190</v>
      </c>
    </row>
    <row r="46" spans="1:13" s="26" customFormat="1" ht="33.75" thickBot="1" x14ac:dyDescent="0.3">
      <c r="A46" s="485" t="s">
        <v>79</v>
      </c>
      <c r="B46" s="36" t="s">
        <v>75</v>
      </c>
      <c r="C46" s="35" t="s">
        <v>26</v>
      </c>
      <c r="D46" s="468" t="s">
        <v>27</v>
      </c>
      <c r="E46" s="469"/>
      <c r="F46" s="468" t="s">
        <v>28</v>
      </c>
      <c r="G46" s="469"/>
      <c r="H46" s="35" t="s">
        <v>29</v>
      </c>
      <c r="I46" s="37" t="s">
        <v>30</v>
      </c>
    </row>
    <row r="47" spans="1:13" s="1" customFormat="1" ht="246" customHeight="1" thickBot="1" x14ac:dyDescent="0.3">
      <c r="A47" s="486"/>
      <c r="B47" s="194">
        <v>1</v>
      </c>
      <c r="C47" s="199">
        <v>1</v>
      </c>
      <c r="D47" s="508" t="s">
        <v>404</v>
      </c>
      <c r="E47" s="509"/>
      <c r="F47" s="508" t="s">
        <v>509</v>
      </c>
      <c r="G47" s="510"/>
      <c r="H47" s="208" t="s">
        <v>181</v>
      </c>
      <c r="I47" s="29" t="s">
        <v>190</v>
      </c>
    </row>
    <row r="48" spans="1:13" s="26" customFormat="1" ht="33.75" thickBot="1" x14ac:dyDescent="0.3">
      <c r="A48" s="485" t="s">
        <v>80</v>
      </c>
      <c r="B48" s="36" t="s">
        <v>75</v>
      </c>
      <c r="C48" s="35" t="s">
        <v>26</v>
      </c>
      <c r="D48" s="468" t="s">
        <v>27</v>
      </c>
      <c r="E48" s="469"/>
      <c r="F48" s="468" t="s">
        <v>28</v>
      </c>
      <c r="G48" s="469"/>
      <c r="H48" s="35" t="s">
        <v>29</v>
      </c>
      <c r="I48" s="37" t="s">
        <v>30</v>
      </c>
    </row>
    <row r="49" spans="1:9" s="1" customFormat="1" ht="302.25" customHeight="1" thickBot="1" x14ac:dyDescent="0.3">
      <c r="A49" s="486"/>
      <c r="B49" s="209">
        <v>1</v>
      </c>
      <c r="C49" s="275">
        <v>1</v>
      </c>
      <c r="D49" s="508" t="s">
        <v>436</v>
      </c>
      <c r="E49" s="510"/>
      <c r="F49" s="508" t="s">
        <v>510</v>
      </c>
      <c r="G49" s="509"/>
      <c r="H49" s="276" t="s">
        <v>181</v>
      </c>
      <c r="I49" s="198" t="s">
        <v>423</v>
      </c>
    </row>
    <row r="50" spans="1:9" s="1" customFormat="1" ht="33.75" thickBot="1" x14ac:dyDescent="0.3">
      <c r="A50" s="485" t="s">
        <v>81</v>
      </c>
      <c r="B50" s="34" t="s">
        <v>75</v>
      </c>
      <c r="C50" s="33" t="s">
        <v>26</v>
      </c>
      <c r="D50" s="468" t="s">
        <v>27</v>
      </c>
      <c r="E50" s="469"/>
      <c r="F50" s="468" t="s">
        <v>28</v>
      </c>
      <c r="G50" s="469"/>
      <c r="H50" s="35" t="s">
        <v>29</v>
      </c>
      <c r="I50" s="37" t="s">
        <v>30</v>
      </c>
    </row>
    <row r="51" spans="1:9" s="1" customFormat="1" ht="243.95" customHeight="1" thickBot="1" x14ac:dyDescent="0.3">
      <c r="A51" s="486"/>
      <c r="B51" s="209">
        <v>1</v>
      </c>
      <c r="C51" s="275">
        <v>1</v>
      </c>
      <c r="D51" s="508" t="s">
        <v>444</v>
      </c>
      <c r="E51" s="511"/>
      <c r="F51" s="508" t="s">
        <v>511</v>
      </c>
      <c r="G51" s="509"/>
      <c r="H51" s="208" t="s">
        <v>181</v>
      </c>
      <c r="I51" s="29" t="s">
        <v>190</v>
      </c>
    </row>
    <row r="52" spans="1:9" s="1" customFormat="1" ht="33.75" thickBot="1" x14ac:dyDescent="0.3">
      <c r="A52" s="485" t="s">
        <v>82</v>
      </c>
      <c r="B52" s="34" t="s">
        <v>75</v>
      </c>
      <c r="C52" s="33" t="s">
        <v>26</v>
      </c>
      <c r="D52" s="468" t="s">
        <v>27</v>
      </c>
      <c r="E52" s="469"/>
      <c r="F52" s="468" t="s">
        <v>28</v>
      </c>
      <c r="G52" s="469"/>
      <c r="H52" s="35" t="s">
        <v>29</v>
      </c>
      <c r="I52" s="37" t="s">
        <v>30</v>
      </c>
    </row>
    <row r="53" spans="1:9" s="1" customFormat="1" ht="339.95" customHeight="1" thickBot="1" x14ac:dyDescent="0.3">
      <c r="A53" s="486"/>
      <c r="B53" s="209">
        <v>1</v>
      </c>
      <c r="C53" s="275">
        <v>1</v>
      </c>
      <c r="D53" s="386" t="s">
        <v>570</v>
      </c>
      <c r="E53" s="490"/>
      <c r="F53" s="386" t="s">
        <v>553</v>
      </c>
      <c r="G53" s="478"/>
      <c r="H53" s="208" t="s">
        <v>181</v>
      </c>
      <c r="I53" s="29" t="s">
        <v>190</v>
      </c>
    </row>
    <row r="54" spans="1:9" s="1" customFormat="1" ht="33.75" thickBot="1" x14ac:dyDescent="0.3">
      <c r="A54" s="485" t="s">
        <v>83</v>
      </c>
      <c r="B54" s="34" t="s">
        <v>75</v>
      </c>
      <c r="C54" s="33" t="s">
        <v>26</v>
      </c>
      <c r="D54" s="468" t="s">
        <v>27</v>
      </c>
      <c r="E54" s="469"/>
      <c r="F54" s="468" t="s">
        <v>28</v>
      </c>
      <c r="G54" s="469"/>
      <c r="H54" s="35" t="s">
        <v>29</v>
      </c>
      <c r="I54" s="37" t="s">
        <v>30</v>
      </c>
    </row>
    <row r="55" spans="1:9" s="1" customFormat="1" ht="264" customHeight="1" thickBot="1" x14ac:dyDescent="0.3">
      <c r="A55" s="486"/>
      <c r="B55" s="209">
        <v>1</v>
      </c>
      <c r="C55" s="275">
        <v>1</v>
      </c>
      <c r="D55" s="386" t="s">
        <v>571</v>
      </c>
      <c r="E55" s="387"/>
      <c r="F55" s="386" t="s">
        <v>593</v>
      </c>
      <c r="G55" s="478"/>
      <c r="H55" s="208" t="s">
        <v>181</v>
      </c>
      <c r="I55" s="29" t="s">
        <v>190</v>
      </c>
    </row>
    <row r="56" spans="1:9" s="1" customFormat="1" ht="33.75" thickBot="1" x14ac:dyDescent="0.3">
      <c r="A56" s="485" t="s">
        <v>84</v>
      </c>
      <c r="B56" s="34" t="s">
        <v>75</v>
      </c>
      <c r="C56" s="33" t="s">
        <v>26</v>
      </c>
      <c r="D56" s="468" t="s">
        <v>27</v>
      </c>
      <c r="E56" s="469"/>
      <c r="F56" s="468" t="s">
        <v>28</v>
      </c>
      <c r="G56" s="469"/>
      <c r="H56" s="35" t="s">
        <v>29</v>
      </c>
      <c r="I56" s="37" t="s">
        <v>30</v>
      </c>
    </row>
    <row r="57" spans="1:9" s="1" customFormat="1" ht="246.95" customHeight="1" thickBot="1" x14ac:dyDescent="0.3">
      <c r="A57" s="486"/>
      <c r="B57" s="209">
        <v>1</v>
      </c>
      <c r="C57" s="275">
        <v>1</v>
      </c>
      <c r="D57" s="386" t="s">
        <v>606</v>
      </c>
      <c r="E57" s="478"/>
      <c r="F57" s="386" t="s">
        <v>624</v>
      </c>
      <c r="G57" s="478"/>
      <c r="H57" s="208" t="s">
        <v>181</v>
      </c>
      <c r="I57" s="29" t="s">
        <v>190</v>
      </c>
    </row>
    <row r="58" spans="1:9" s="1" customFormat="1" ht="33.75" thickBot="1" x14ac:dyDescent="0.3">
      <c r="A58" s="485" t="s">
        <v>85</v>
      </c>
      <c r="B58" s="34" t="s">
        <v>75</v>
      </c>
      <c r="C58" s="33" t="s">
        <v>26</v>
      </c>
      <c r="D58" s="468" t="s">
        <v>27</v>
      </c>
      <c r="E58" s="469"/>
      <c r="F58" s="468" t="s">
        <v>28</v>
      </c>
      <c r="G58" s="469"/>
      <c r="H58" s="35" t="s">
        <v>29</v>
      </c>
      <c r="I58" s="37" t="s">
        <v>30</v>
      </c>
    </row>
    <row r="59" spans="1:9" s="1" customFormat="1" ht="332.1" customHeight="1" thickBot="1" x14ac:dyDescent="0.3">
      <c r="A59" s="486"/>
      <c r="B59" s="209">
        <v>1</v>
      </c>
      <c r="C59" s="275">
        <v>1</v>
      </c>
      <c r="D59" s="386" t="s">
        <v>636</v>
      </c>
      <c r="E59" s="387"/>
      <c r="F59" s="512" t="s">
        <v>647</v>
      </c>
      <c r="G59" s="512"/>
      <c r="H59" s="276" t="s">
        <v>181</v>
      </c>
      <c r="I59" s="198" t="s">
        <v>423</v>
      </c>
    </row>
    <row r="60" spans="1:9" s="1" customFormat="1" ht="33.75" thickBot="1" x14ac:dyDescent="0.3">
      <c r="A60" s="485" t="s">
        <v>86</v>
      </c>
      <c r="B60" s="34" t="s">
        <v>75</v>
      </c>
      <c r="C60" s="33" t="s">
        <v>26</v>
      </c>
      <c r="D60" s="468" t="s">
        <v>27</v>
      </c>
      <c r="E60" s="469"/>
      <c r="F60" s="468" t="s">
        <v>28</v>
      </c>
      <c r="G60" s="469"/>
      <c r="H60" s="35" t="s">
        <v>29</v>
      </c>
      <c r="I60" s="37" t="s">
        <v>30</v>
      </c>
    </row>
    <row r="61" spans="1:9" s="1" customFormat="1" ht="258.95" customHeight="1" thickBot="1" x14ac:dyDescent="0.3">
      <c r="A61" s="486"/>
      <c r="B61" s="209">
        <v>1</v>
      </c>
      <c r="C61" s="209">
        <v>1</v>
      </c>
      <c r="D61" s="386" t="s">
        <v>667</v>
      </c>
      <c r="E61" s="387"/>
      <c r="F61" s="386" t="s">
        <v>681</v>
      </c>
      <c r="G61" s="478"/>
      <c r="H61" s="276" t="s">
        <v>181</v>
      </c>
      <c r="I61" s="356" t="s">
        <v>423</v>
      </c>
    </row>
    <row r="62" spans="1:9" s="1" customFormat="1" ht="14.25" x14ac:dyDescent="0.25">
      <c r="B62" s="157"/>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404" t="s">
        <v>17</v>
      </c>
      <c r="B65" s="404"/>
      <c r="C65" s="404"/>
      <c r="D65" s="404"/>
      <c r="E65" s="404"/>
      <c r="F65" s="404"/>
      <c r="G65" s="404"/>
      <c r="H65" s="404"/>
      <c r="I65" s="404"/>
    </row>
    <row r="66" spans="1:9" s="1" customFormat="1" ht="30" customHeight="1" x14ac:dyDescent="0.25">
      <c r="A66" s="38" t="s">
        <v>18</v>
      </c>
      <c r="B66" s="405" t="s">
        <v>87</v>
      </c>
      <c r="C66" s="406"/>
      <c r="D66" s="405" t="s">
        <v>88</v>
      </c>
      <c r="E66" s="406"/>
      <c r="F66" s="405" t="s">
        <v>89</v>
      </c>
      <c r="G66" s="406"/>
      <c r="H66" s="407" t="s">
        <v>90</v>
      </c>
      <c r="I66" s="408"/>
    </row>
    <row r="67" spans="1:9" s="1" customFormat="1" ht="138" customHeight="1" x14ac:dyDescent="0.25">
      <c r="A67" s="38" t="s">
        <v>91</v>
      </c>
      <c r="B67" s="405" t="s">
        <v>195</v>
      </c>
      <c r="C67" s="406"/>
      <c r="D67" s="405" t="s">
        <v>196</v>
      </c>
      <c r="E67" s="406"/>
      <c r="F67" s="417"/>
      <c r="G67" s="418"/>
      <c r="H67" s="417"/>
      <c r="I67" s="418"/>
    </row>
    <row r="68" spans="1:9" s="1" customFormat="1" ht="16.5" x14ac:dyDescent="0.25">
      <c r="A68" s="384" t="s">
        <v>49</v>
      </c>
      <c r="B68" s="74" t="s">
        <v>25</v>
      </c>
      <c r="C68" s="74" t="s">
        <v>26</v>
      </c>
      <c r="D68" s="74" t="s">
        <v>25</v>
      </c>
      <c r="E68" s="74" t="s">
        <v>26</v>
      </c>
      <c r="F68" s="74" t="s">
        <v>25</v>
      </c>
      <c r="G68" s="74" t="s">
        <v>26</v>
      </c>
      <c r="H68" s="74" t="s">
        <v>25</v>
      </c>
      <c r="I68" s="74" t="s">
        <v>26</v>
      </c>
    </row>
    <row r="69" spans="1:9" s="1" customFormat="1" ht="16.5" x14ac:dyDescent="0.25">
      <c r="A69" s="385"/>
      <c r="B69" s="210">
        <v>8.3299999999999999E-2</v>
      </c>
      <c r="C69" s="210">
        <v>8.3299999999999999E-2</v>
      </c>
      <c r="D69" s="210">
        <v>0</v>
      </c>
      <c r="E69" s="40">
        <v>0</v>
      </c>
      <c r="F69" s="40"/>
      <c r="G69" s="40"/>
      <c r="H69" s="43"/>
      <c r="I69" s="40"/>
    </row>
    <row r="70" spans="1:9" s="1" customFormat="1" ht="102.95" customHeight="1" x14ac:dyDescent="0.25">
      <c r="A70" s="38" t="s">
        <v>92</v>
      </c>
      <c r="B70" s="464" t="s">
        <v>493</v>
      </c>
      <c r="C70" s="465"/>
      <c r="D70" s="460" t="s">
        <v>197</v>
      </c>
      <c r="E70" s="461"/>
      <c r="F70" s="513"/>
      <c r="G70" s="514"/>
      <c r="H70" s="413"/>
      <c r="I70" s="414"/>
    </row>
    <row r="71" spans="1:9" s="1" customFormat="1" ht="60.95" customHeight="1" x14ac:dyDescent="0.25">
      <c r="A71" s="38" t="s">
        <v>93</v>
      </c>
      <c r="B71" s="388" t="s">
        <v>198</v>
      </c>
      <c r="C71" s="389"/>
      <c r="D71" s="458"/>
      <c r="E71" s="515"/>
      <c r="F71" s="390"/>
      <c r="G71" s="389"/>
      <c r="H71" s="466"/>
      <c r="I71" s="398"/>
    </row>
    <row r="72" spans="1:9" s="1" customFormat="1" ht="16.5" x14ac:dyDescent="0.25">
      <c r="A72" s="384" t="s">
        <v>50</v>
      </c>
      <c r="B72" s="74" t="s">
        <v>25</v>
      </c>
      <c r="C72" s="74" t="s">
        <v>26</v>
      </c>
      <c r="D72" s="74" t="s">
        <v>25</v>
      </c>
      <c r="E72" s="74" t="s">
        <v>26</v>
      </c>
      <c r="F72" s="74" t="s">
        <v>25</v>
      </c>
      <c r="G72" s="74" t="s">
        <v>26</v>
      </c>
      <c r="H72" s="74" t="s">
        <v>25</v>
      </c>
      <c r="I72" s="74" t="s">
        <v>26</v>
      </c>
    </row>
    <row r="73" spans="1:9" s="1" customFormat="1" ht="16.5" x14ac:dyDescent="0.25">
      <c r="A73" s="385"/>
      <c r="B73" s="210">
        <v>8.3299999999999999E-2</v>
      </c>
      <c r="C73" s="210">
        <v>8.3299999999999999E-2</v>
      </c>
      <c r="D73" s="210">
        <v>0</v>
      </c>
      <c r="E73" s="40">
        <v>0.05</v>
      </c>
      <c r="F73" s="40"/>
      <c r="G73" s="41"/>
      <c r="H73" s="43"/>
      <c r="I73" s="41"/>
    </row>
    <row r="74" spans="1:9" s="1" customFormat="1" ht="140.25" customHeight="1" x14ac:dyDescent="0.25">
      <c r="A74" s="38" t="s">
        <v>92</v>
      </c>
      <c r="B74" s="409" t="s">
        <v>494</v>
      </c>
      <c r="C74" s="410"/>
      <c r="D74" s="516" t="s">
        <v>499</v>
      </c>
      <c r="E74" s="517"/>
      <c r="F74" s="513"/>
      <c r="G74" s="514"/>
      <c r="H74" s="462"/>
      <c r="I74" s="463"/>
    </row>
    <row r="75" spans="1:9" s="1" customFormat="1" ht="72.95" customHeight="1" x14ac:dyDescent="0.25">
      <c r="A75" s="38" t="s">
        <v>93</v>
      </c>
      <c r="B75" s="388" t="s">
        <v>198</v>
      </c>
      <c r="C75" s="389"/>
      <c r="D75" s="388" t="s">
        <v>198</v>
      </c>
      <c r="E75" s="389"/>
      <c r="F75" s="390"/>
      <c r="G75" s="389"/>
      <c r="H75" s="466"/>
      <c r="I75" s="398"/>
    </row>
    <row r="76" spans="1:9" s="1" customFormat="1" ht="16.5" x14ac:dyDescent="0.25">
      <c r="A76" s="384" t="s">
        <v>51</v>
      </c>
      <c r="B76" s="74" t="s">
        <v>25</v>
      </c>
      <c r="C76" s="74" t="s">
        <v>26</v>
      </c>
      <c r="D76" s="74" t="s">
        <v>25</v>
      </c>
      <c r="E76" s="74" t="s">
        <v>26</v>
      </c>
      <c r="F76" s="74" t="s">
        <v>25</v>
      </c>
      <c r="G76" s="74" t="s">
        <v>26</v>
      </c>
      <c r="H76" s="74" t="s">
        <v>25</v>
      </c>
      <c r="I76" s="74" t="s">
        <v>26</v>
      </c>
    </row>
    <row r="77" spans="1:9" s="1" customFormat="1" ht="16.5" x14ac:dyDescent="0.25">
      <c r="A77" s="385"/>
      <c r="B77" s="210">
        <v>8.3299999999999999E-2</v>
      </c>
      <c r="C77" s="210">
        <v>8.3299999999999999E-2</v>
      </c>
      <c r="D77" s="210">
        <v>0.05</v>
      </c>
      <c r="E77" s="40">
        <v>0.05</v>
      </c>
      <c r="F77" s="40"/>
      <c r="G77" s="41"/>
      <c r="H77" s="43"/>
      <c r="I77" s="41"/>
    </row>
    <row r="78" spans="1:9" s="1" customFormat="1" ht="170.25" customHeight="1" x14ac:dyDescent="0.25">
      <c r="A78" s="38" t="s">
        <v>92</v>
      </c>
      <c r="B78" s="464" t="s">
        <v>495</v>
      </c>
      <c r="C78" s="465"/>
      <c r="D78" s="518" t="s">
        <v>500</v>
      </c>
      <c r="E78" s="519"/>
      <c r="F78" s="520"/>
      <c r="G78" s="521"/>
      <c r="H78" s="466"/>
      <c r="I78" s="398"/>
    </row>
    <row r="79" spans="1:9" s="1" customFormat="1" ht="56.25" customHeight="1" x14ac:dyDescent="0.25">
      <c r="A79" s="38" t="s">
        <v>93</v>
      </c>
      <c r="B79" s="388" t="s">
        <v>199</v>
      </c>
      <c r="C79" s="389"/>
      <c r="D79" s="388" t="s">
        <v>200</v>
      </c>
      <c r="E79" s="389"/>
      <c r="F79" s="520"/>
      <c r="G79" s="521"/>
      <c r="H79" s="466"/>
      <c r="I79" s="398"/>
    </row>
    <row r="80" spans="1:9" s="1" customFormat="1" ht="16.5" x14ac:dyDescent="0.25">
      <c r="A80" s="384" t="s">
        <v>52</v>
      </c>
      <c r="B80" s="74" t="s">
        <v>25</v>
      </c>
      <c r="C80" s="74" t="s">
        <v>26</v>
      </c>
      <c r="D80" s="74" t="s">
        <v>25</v>
      </c>
      <c r="E80" s="74" t="s">
        <v>26</v>
      </c>
      <c r="F80" s="74" t="s">
        <v>25</v>
      </c>
      <c r="G80" s="74" t="s">
        <v>26</v>
      </c>
      <c r="H80" s="74" t="s">
        <v>25</v>
      </c>
      <c r="I80" s="74" t="s">
        <v>26</v>
      </c>
    </row>
    <row r="81" spans="1:9" s="1" customFormat="1" ht="16.5" x14ac:dyDescent="0.25">
      <c r="A81" s="385"/>
      <c r="B81" s="210">
        <v>8.3299999999999999E-2</v>
      </c>
      <c r="C81" s="210">
        <v>8.3299999999999999E-2</v>
      </c>
      <c r="D81" s="210">
        <v>0.1</v>
      </c>
      <c r="E81" s="40">
        <v>0.1</v>
      </c>
      <c r="F81" s="40"/>
      <c r="G81" s="41"/>
      <c r="H81" s="43"/>
      <c r="I81" s="41"/>
    </row>
    <row r="82" spans="1:9" s="1" customFormat="1" ht="197.25" customHeight="1" x14ac:dyDescent="0.25">
      <c r="A82" s="38" t="s">
        <v>92</v>
      </c>
      <c r="B82" s="464" t="s">
        <v>496</v>
      </c>
      <c r="C82" s="465"/>
      <c r="D82" s="460" t="s">
        <v>501</v>
      </c>
      <c r="E82" s="461"/>
      <c r="F82" s="413"/>
      <c r="G82" s="522"/>
      <c r="H82" s="466"/>
      <c r="I82" s="398"/>
    </row>
    <row r="83" spans="1:9" s="1" customFormat="1" ht="66" customHeight="1" x14ac:dyDescent="0.25">
      <c r="A83" s="38" t="s">
        <v>93</v>
      </c>
      <c r="B83" s="523" t="s">
        <v>281</v>
      </c>
      <c r="C83" s="396"/>
      <c r="D83" s="388" t="s">
        <v>282</v>
      </c>
      <c r="E83" s="389"/>
      <c r="F83" s="466"/>
      <c r="G83" s="398"/>
      <c r="H83" s="466"/>
      <c r="I83" s="398"/>
    </row>
    <row r="84" spans="1:9" s="1" customFormat="1" ht="16.5" x14ac:dyDescent="0.25">
      <c r="A84" s="384" t="s">
        <v>54</v>
      </c>
      <c r="B84" s="74" t="s">
        <v>25</v>
      </c>
      <c r="C84" s="74" t="s">
        <v>26</v>
      </c>
      <c r="D84" s="74" t="s">
        <v>25</v>
      </c>
      <c r="E84" s="74" t="s">
        <v>26</v>
      </c>
      <c r="F84" s="74" t="s">
        <v>25</v>
      </c>
      <c r="G84" s="74" t="s">
        <v>26</v>
      </c>
      <c r="H84" s="74" t="s">
        <v>25</v>
      </c>
      <c r="I84" s="74" t="s">
        <v>26</v>
      </c>
    </row>
    <row r="85" spans="1:9" s="1" customFormat="1" ht="16.5" x14ac:dyDescent="0.25">
      <c r="A85" s="385"/>
      <c r="B85" s="210">
        <v>8.3299999999999999E-2</v>
      </c>
      <c r="C85" s="40">
        <v>8.3299999999999999E-2</v>
      </c>
      <c r="D85" s="210">
        <v>0.1</v>
      </c>
      <c r="E85" s="40">
        <v>0.15</v>
      </c>
      <c r="F85" s="40"/>
      <c r="G85" s="41"/>
      <c r="H85" s="43"/>
      <c r="I85" s="41"/>
    </row>
    <row r="86" spans="1:9" s="1" customFormat="1" ht="224.25" customHeight="1" x14ac:dyDescent="0.25">
      <c r="A86" s="38" t="s">
        <v>92</v>
      </c>
      <c r="B86" s="467" t="s">
        <v>497</v>
      </c>
      <c r="C86" s="524"/>
      <c r="D86" s="467" t="s">
        <v>502</v>
      </c>
      <c r="E86" s="524"/>
      <c r="F86" s="391"/>
      <c r="G86" s="392"/>
      <c r="H86" s="397"/>
      <c r="I86" s="397"/>
    </row>
    <row r="87" spans="1:9" s="274" customFormat="1" ht="62.25" customHeight="1" x14ac:dyDescent="0.25">
      <c r="A87" s="38" t="s">
        <v>93</v>
      </c>
      <c r="B87" s="388" t="s">
        <v>405</v>
      </c>
      <c r="C87" s="389"/>
      <c r="D87" s="388" t="s">
        <v>406</v>
      </c>
      <c r="E87" s="389"/>
      <c r="F87" s="390"/>
      <c r="G87" s="389"/>
      <c r="H87" s="390"/>
      <c r="I87" s="389"/>
    </row>
    <row r="88" spans="1:9" s="1" customFormat="1" ht="16.5" x14ac:dyDescent="0.25">
      <c r="A88" s="384" t="s">
        <v>55</v>
      </c>
      <c r="B88" s="74" t="s">
        <v>25</v>
      </c>
      <c r="C88" s="74" t="s">
        <v>26</v>
      </c>
      <c r="D88" s="74" t="s">
        <v>25</v>
      </c>
      <c r="E88" s="74" t="s">
        <v>26</v>
      </c>
      <c r="F88" s="74" t="s">
        <v>25</v>
      </c>
      <c r="G88" s="74" t="s">
        <v>26</v>
      </c>
      <c r="H88" s="74" t="s">
        <v>25</v>
      </c>
      <c r="I88" s="74" t="s">
        <v>26</v>
      </c>
    </row>
    <row r="89" spans="1:9" s="1" customFormat="1" ht="16.5" x14ac:dyDescent="0.25">
      <c r="A89" s="385"/>
      <c r="B89" s="210">
        <v>8.3299999999999999E-2</v>
      </c>
      <c r="C89" s="210">
        <v>8.3299999999999999E-2</v>
      </c>
      <c r="D89" s="210">
        <v>0.1</v>
      </c>
      <c r="E89" s="40">
        <v>0.1</v>
      </c>
      <c r="F89" s="40"/>
      <c r="G89" s="41"/>
      <c r="H89" s="43"/>
      <c r="I89" s="41"/>
    </row>
    <row r="90" spans="1:9" s="1" customFormat="1" ht="198.95" customHeight="1" x14ac:dyDescent="0.25">
      <c r="A90" s="38" t="s">
        <v>92</v>
      </c>
      <c r="B90" s="393" t="s">
        <v>420</v>
      </c>
      <c r="C90" s="394"/>
      <c r="D90" s="393" t="s">
        <v>503</v>
      </c>
      <c r="E90" s="393"/>
      <c r="F90" s="525"/>
      <c r="G90" s="526"/>
      <c r="H90" s="395"/>
      <c r="I90" s="395"/>
    </row>
    <row r="91" spans="1:9" s="274" customFormat="1" ht="63" customHeight="1" x14ac:dyDescent="0.25">
      <c r="A91" s="38" t="s">
        <v>93</v>
      </c>
      <c r="B91" s="388" t="s">
        <v>421</v>
      </c>
      <c r="C91" s="389"/>
      <c r="D91" s="388" t="s">
        <v>422</v>
      </c>
      <c r="E91" s="389"/>
      <c r="F91" s="390"/>
      <c r="G91" s="389"/>
      <c r="H91" s="390"/>
      <c r="I91" s="389"/>
    </row>
    <row r="92" spans="1:9" s="1" customFormat="1" ht="16.5" x14ac:dyDescent="0.25">
      <c r="A92" s="384" t="s">
        <v>56</v>
      </c>
      <c r="B92" s="74" t="s">
        <v>25</v>
      </c>
      <c r="C92" s="74" t="s">
        <v>26</v>
      </c>
      <c r="D92" s="74" t="s">
        <v>25</v>
      </c>
      <c r="E92" s="74" t="s">
        <v>26</v>
      </c>
      <c r="F92" s="74" t="s">
        <v>25</v>
      </c>
      <c r="G92" s="74" t="s">
        <v>26</v>
      </c>
      <c r="H92" s="74" t="s">
        <v>25</v>
      </c>
      <c r="I92" s="74" t="s">
        <v>26</v>
      </c>
    </row>
    <row r="93" spans="1:9" s="1" customFormat="1" ht="16.5" x14ac:dyDescent="0.25">
      <c r="A93" s="385"/>
      <c r="B93" s="210">
        <v>8.3299999999999999E-2</v>
      </c>
      <c r="C93" s="210">
        <v>8.3299999999999999E-2</v>
      </c>
      <c r="D93" s="210">
        <v>0.1</v>
      </c>
      <c r="E93" s="40">
        <v>0.12</v>
      </c>
      <c r="F93" s="40"/>
      <c r="G93" s="41"/>
      <c r="H93" s="43"/>
      <c r="I93" s="41"/>
    </row>
    <row r="94" spans="1:9" s="1" customFormat="1" ht="234" customHeight="1" x14ac:dyDescent="0.25">
      <c r="A94" s="38" t="s">
        <v>92</v>
      </c>
      <c r="B94" s="393" t="s">
        <v>498</v>
      </c>
      <c r="C94" s="394"/>
      <c r="D94" s="393" t="s">
        <v>504</v>
      </c>
      <c r="E94" s="393"/>
      <c r="F94" s="525"/>
      <c r="G94" s="526"/>
      <c r="H94" s="395"/>
      <c r="I94" s="395"/>
    </row>
    <row r="95" spans="1:9" s="274" customFormat="1" ht="54" customHeight="1" x14ac:dyDescent="0.25">
      <c r="A95" s="38" t="s">
        <v>93</v>
      </c>
      <c r="B95" s="388" t="s">
        <v>445</v>
      </c>
      <c r="C95" s="389"/>
      <c r="D95" s="388" t="s">
        <v>446</v>
      </c>
      <c r="E95" s="389"/>
      <c r="F95" s="390"/>
      <c r="G95" s="389"/>
      <c r="H95" s="390"/>
      <c r="I95" s="389"/>
    </row>
    <row r="96" spans="1:9" s="1" customFormat="1" ht="16.5" x14ac:dyDescent="0.25">
      <c r="A96" s="384" t="s">
        <v>57</v>
      </c>
      <c r="B96" s="74" t="s">
        <v>25</v>
      </c>
      <c r="C96" s="74" t="s">
        <v>26</v>
      </c>
      <c r="D96" s="74" t="s">
        <v>25</v>
      </c>
      <c r="E96" s="74" t="s">
        <v>26</v>
      </c>
      <c r="F96" s="74" t="s">
        <v>25</v>
      </c>
      <c r="G96" s="74" t="s">
        <v>26</v>
      </c>
      <c r="H96" s="74" t="s">
        <v>25</v>
      </c>
      <c r="I96" s="74" t="s">
        <v>26</v>
      </c>
    </row>
    <row r="97" spans="1:9" s="1" customFormat="1" ht="16.5" x14ac:dyDescent="0.25">
      <c r="A97" s="385"/>
      <c r="B97" s="210">
        <v>8.3299999999999999E-2</v>
      </c>
      <c r="C97" s="210">
        <v>8.3299999999999999E-2</v>
      </c>
      <c r="D97" s="210">
        <v>0.1</v>
      </c>
      <c r="E97" s="40">
        <v>0.1</v>
      </c>
      <c r="F97" s="40"/>
      <c r="G97" s="41"/>
      <c r="H97" s="43"/>
      <c r="I97" s="41"/>
    </row>
    <row r="98" spans="1:9" s="1" customFormat="1" ht="231" customHeight="1" x14ac:dyDescent="0.25">
      <c r="A98" s="38" t="s">
        <v>92</v>
      </c>
      <c r="B98" s="393" t="s">
        <v>554</v>
      </c>
      <c r="C98" s="394"/>
      <c r="D98" s="393" t="s">
        <v>540</v>
      </c>
      <c r="E98" s="394"/>
      <c r="F98" s="395"/>
      <c r="G98" s="395"/>
      <c r="H98" s="395"/>
      <c r="I98" s="395"/>
    </row>
    <row r="99" spans="1:9" s="274" customFormat="1" ht="65.25" customHeight="1" x14ac:dyDescent="0.25">
      <c r="A99" s="38" t="s">
        <v>93</v>
      </c>
      <c r="B99" s="388" t="s">
        <v>545</v>
      </c>
      <c r="C99" s="389"/>
      <c r="D99" s="388" t="s">
        <v>544</v>
      </c>
      <c r="E99" s="389"/>
      <c r="F99" s="390"/>
      <c r="G99" s="389"/>
      <c r="H99" s="390"/>
      <c r="I99" s="389"/>
    </row>
    <row r="100" spans="1:9" s="1" customFormat="1" ht="16.5" x14ac:dyDescent="0.25">
      <c r="A100" s="384" t="s">
        <v>59</v>
      </c>
      <c r="B100" s="74" t="s">
        <v>25</v>
      </c>
      <c r="C100" s="74" t="s">
        <v>26</v>
      </c>
      <c r="D100" s="74" t="s">
        <v>25</v>
      </c>
      <c r="E100" s="74" t="s">
        <v>26</v>
      </c>
      <c r="F100" s="74" t="s">
        <v>25</v>
      </c>
      <c r="G100" s="74" t="s">
        <v>26</v>
      </c>
      <c r="H100" s="74" t="s">
        <v>25</v>
      </c>
      <c r="I100" s="74" t="s">
        <v>26</v>
      </c>
    </row>
    <row r="101" spans="1:9" s="1" customFormat="1" ht="16.5" x14ac:dyDescent="0.25">
      <c r="A101" s="385"/>
      <c r="B101" s="210">
        <v>8.3299999999999999E-2</v>
      </c>
      <c r="C101" s="40">
        <v>8.3299999999999999E-2</v>
      </c>
      <c r="D101" s="210">
        <v>0.15</v>
      </c>
      <c r="E101" s="40">
        <v>0.18</v>
      </c>
      <c r="F101" s="40"/>
      <c r="G101" s="41"/>
      <c r="H101" s="43"/>
      <c r="I101" s="41"/>
    </row>
    <row r="102" spans="1:9" s="1" customFormat="1" ht="207" customHeight="1" x14ac:dyDescent="0.25">
      <c r="A102" s="38" t="s">
        <v>92</v>
      </c>
      <c r="B102" s="393" t="s">
        <v>568</v>
      </c>
      <c r="C102" s="394"/>
      <c r="D102" s="393" t="s">
        <v>569</v>
      </c>
      <c r="E102" s="394"/>
      <c r="F102" s="395"/>
      <c r="G102" s="395"/>
      <c r="H102" s="395"/>
      <c r="I102" s="395"/>
    </row>
    <row r="103" spans="1:9" s="1" customFormat="1" ht="105" customHeight="1" x14ac:dyDescent="0.25">
      <c r="A103" s="38" t="s">
        <v>93</v>
      </c>
      <c r="B103" s="491" t="s">
        <v>572</v>
      </c>
      <c r="C103" s="392"/>
      <c r="D103" s="388" t="s">
        <v>573</v>
      </c>
      <c r="E103" s="389"/>
      <c r="F103" s="391"/>
      <c r="G103" s="392"/>
      <c r="H103" s="391"/>
      <c r="I103" s="392"/>
    </row>
    <row r="104" spans="1:9" s="1" customFormat="1" ht="16.5" x14ac:dyDescent="0.25">
      <c r="A104" s="384" t="s">
        <v>60</v>
      </c>
      <c r="B104" s="74" t="s">
        <v>25</v>
      </c>
      <c r="C104" s="74" t="s">
        <v>26</v>
      </c>
      <c r="D104" s="74" t="s">
        <v>25</v>
      </c>
      <c r="E104" s="74" t="s">
        <v>26</v>
      </c>
      <c r="F104" s="74" t="s">
        <v>25</v>
      </c>
      <c r="G104" s="74" t="s">
        <v>26</v>
      </c>
      <c r="H104" s="74" t="s">
        <v>25</v>
      </c>
      <c r="I104" s="74" t="s">
        <v>26</v>
      </c>
    </row>
    <row r="105" spans="1:9" s="1" customFormat="1" ht="16.5" x14ac:dyDescent="0.25">
      <c r="A105" s="385"/>
      <c r="B105" s="210">
        <v>8.3299999999999999E-2</v>
      </c>
      <c r="C105" s="210">
        <v>8.3299999999999999E-2</v>
      </c>
      <c r="D105" s="210">
        <v>0.15</v>
      </c>
      <c r="E105" s="40">
        <v>0.1</v>
      </c>
      <c r="F105" s="40"/>
      <c r="G105" s="41"/>
      <c r="H105" s="43"/>
      <c r="I105" s="41"/>
    </row>
    <row r="106" spans="1:9" s="1" customFormat="1" ht="215.1" customHeight="1" x14ac:dyDescent="0.25">
      <c r="A106" s="38" t="s">
        <v>92</v>
      </c>
      <c r="B106" s="393" t="s">
        <v>604</v>
      </c>
      <c r="C106" s="394"/>
      <c r="D106" s="393" t="s">
        <v>605</v>
      </c>
      <c r="E106" s="394"/>
      <c r="F106" s="395"/>
      <c r="G106" s="395"/>
      <c r="H106" s="395"/>
      <c r="I106" s="395"/>
    </row>
    <row r="107" spans="1:9" s="274" customFormat="1" ht="74.099999999999994" customHeight="1" x14ac:dyDescent="0.25">
      <c r="A107" s="38" t="s">
        <v>93</v>
      </c>
      <c r="B107" s="388" t="s">
        <v>608</v>
      </c>
      <c r="C107" s="389"/>
      <c r="D107" s="388" t="s">
        <v>607</v>
      </c>
      <c r="E107" s="389"/>
      <c r="F107" s="390"/>
      <c r="G107" s="389"/>
      <c r="H107" s="390"/>
      <c r="I107" s="389"/>
    </row>
    <row r="108" spans="1:9" s="1" customFormat="1" ht="16.5" x14ac:dyDescent="0.25">
      <c r="A108" s="384" t="s">
        <v>61</v>
      </c>
      <c r="B108" s="74" t="s">
        <v>25</v>
      </c>
      <c r="C108" s="74" t="s">
        <v>26</v>
      </c>
      <c r="D108" s="74" t="s">
        <v>25</v>
      </c>
      <c r="E108" s="74" t="s">
        <v>26</v>
      </c>
      <c r="F108" s="74" t="s">
        <v>25</v>
      </c>
      <c r="G108" s="74" t="s">
        <v>26</v>
      </c>
      <c r="H108" s="74" t="s">
        <v>25</v>
      </c>
      <c r="I108" s="74" t="s">
        <v>26</v>
      </c>
    </row>
    <row r="109" spans="1:9" s="1" customFormat="1" ht="16.5" x14ac:dyDescent="0.25">
      <c r="A109" s="385"/>
      <c r="B109" s="210">
        <v>8.3299999999999999E-2</v>
      </c>
      <c r="C109" s="210">
        <v>8.3299999999999999E-2</v>
      </c>
      <c r="D109" s="210">
        <v>0.15</v>
      </c>
      <c r="E109" s="40">
        <v>0.03</v>
      </c>
      <c r="F109" s="40"/>
      <c r="G109" s="41"/>
      <c r="H109" s="43"/>
      <c r="I109" s="41"/>
    </row>
    <row r="110" spans="1:9" s="1" customFormat="1" ht="333" customHeight="1" x14ac:dyDescent="0.25">
      <c r="A110" s="38" t="s">
        <v>92</v>
      </c>
      <c r="B110" s="393" t="s">
        <v>637</v>
      </c>
      <c r="C110" s="394"/>
      <c r="D110" s="393" t="s">
        <v>665</v>
      </c>
      <c r="E110" s="394"/>
      <c r="F110" s="395"/>
      <c r="G110" s="395"/>
      <c r="H110" s="395"/>
      <c r="I110" s="395"/>
    </row>
    <row r="111" spans="1:9" s="274" customFormat="1" ht="69" customHeight="1" x14ac:dyDescent="0.25">
      <c r="A111" s="38" t="s">
        <v>93</v>
      </c>
      <c r="B111" s="388" t="s">
        <v>638</v>
      </c>
      <c r="C111" s="389"/>
      <c r="D111" s="388" t="s">
        <v>639</v>
      </c>
      <c r="E111" s="389"/>
      <c r="F111" s="390"/>
      <c r="G111" s="389"/>
      <c r="H111" s="390"/>
      <c r="I111" s="389"/>
    </row>
    <row r="112" spans="1:9" s="1" customFormat="1" ht="16.5" x14ac:dyDescent="0.25">
      <c r="A112" s="384" t="s">
        <v>62</v>
      </c>
      <c r="B112" s="74" t="s">
        <v>25</v>
      </c>
      <c r="C112" s="74" t="s">
        <v>26</v>
      </c>
      <c r="D112" s="74" t="s">
        <v>25</v>
      </c>
      <c r="E112" s="74" t="s">
        <v>26</v>
      </c>
      <c r="F112" s="74" t="s">
        <v>25</v>
      </c>
      <c r="G112" s="74" t="s">
        <v>26</v>
      </c>
      <c r="H112" s="74" t="s">
        <v>25</v>
      </c>
      <c r="I112" s="74" t="s">
        <v>26</v>
      </c>
    </row>
    <row r="113" spans="1:9" s="1" customFormat="1" ht="16.5" x14ac:dyDescent="0.25">
      <c r="A113" s="385"/>
      <c r="B113" s="210">
        <v>8.3299999999999999E-2</v>
      </c>
      <c r="C113" s="210">
        <v>8.3299999999999999E-2</v>
      </c>
      <c r="D113" s="210">
        <v>0</v>
      </c>
      <c r="E113" s="40">
        <v>0.02</v>
      </c>
      <c r="F113" s="40"/>
      <c r="G113" s="147"/>
      <c r="H113" s="146"/>
      <c r="I113" s="147"/>
    </row>
    <row r="114" spans="1:9" s="1" customFormat="1" ht="236.1" customHeight="1" x14ac:dyDescent="0.25">
      <c r="A114" s="38" t="s">
        <v>92</v>
      </c>
      <c r="B114" s="393" t="s">
        <v>664</v>
      </c>
      <c r="C114" s="394"/>
      <c r="D114" s="393" t="s">
        <v>666</v>
      </c>
      <c r="E114" s="394"/>
      <c r="F114" s="498"/>
      <c r="G114" s="498"/>
      <c r="H114" s="498"/>
      <c r="I114" s="498"/>
    </row>
    <row r="115" spans="1:9" s="1" customFormat="1" ht="63" customHeight="1" x14ac:dyDescent="0.25">
      <c r="A115" s="38" t="s">
        <v>93</v>
      </c>
      <c r="B115" s="388" t="s">
        <v>668</v>
      </c>
      <c r="C115" s="389"/>
      <c r="D115" s="491" t="s">
        <v>669</v>
      </c>
      <c r="E115" s="392"/>
      <c r="F115" s="391"/>
      <c r="G115" s="392"/>
      <c r="H115" s="391"/>
      <c r="I115" s="392"/>
    </row>
    <row r="116" spans="1:9" s="1" customFormat="1" ht="16.5" x14ac:dyDescent="0.25">
      <c r="A116" s="39" t="s">
        <v>94</v>
      </c>
      <c r="B116" s="42">
        <f t="shared" ref="B116:I116" si="1">(B69+B73+B77+B81+B85+B89+B93+B97+B101+B105+B109+B113)</f>
        <v>0.99960000000000016</v>
      </c>
      <c r="C116" s="42">
        <f t="shared" si="1"/>
        <v>0.99960000000000016</v>
      </c>
      <c r="D116" s="42">
        <f t="shared" si="1"/>
        <v>1</v>
      </c>
      <c r="E116" s="42">
        <f t="shared" si="1"/>
        <v>0.99999999999999989</v>
      </c>
      <c r="F116" s="42">
        <f t="shared" si="1"/>
        <v>0</v>
      </c>
      <c r="G116" s="42">
        <f t="shared" si="1"/>
        <v>0</v>
      </c>
      <c r="H116" s="42">
        <f t="shared" si="1"/>
        <v>0</v>
      </c>
      <c r="I116" s="42">
        <f t="shared" si="1"/>
        <v>0</v>
      </c>
    </row>
    <row r="117" spans="1:9" s="1" customFormat="1" ht="14.25" x14ac:dyDescent="0.25"/>
    <row r="118" spans="1:9" s="1" customFormat="1" ht="14.25" x14ac:dyDescent="0.25"/>
    <row r="119" spans="1:9" s="1" customFormat="1" ht="14.25"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 ref="B95" r:id="rId12" xr:uid="{8C845A30-CDC9-5C42-8E96-3A3BCDA2710E}"/>
    <hyperlink ref="D95" r:id="rId13" xr:uid="{61F9B4E3-2E70-AF4C-A6B6-73B059DC0E76}"/>
    <hyperlink ref="D99" r:id="rId14" xr:uid="{83355A19-3C54-744D-BD31-29AC4F3FABBB}"/>
    <hyperlink ref="B99" r:id="rId15" xr:uid="{781371DD-5628-7949-9A3D-BB88DBF21F18}"/>
    <hyperlink ref="B103" r:id="rId16" xr:uid="{EBEC6C08-E9B8-574F-AD79-CE0394AAF948}"/>
    <hyperlink ref="D103" r:id="rId17" xr:uid="{5E0C2EAC-A521-CF41-A06A-BE1BC96D9814}"/>
    <hyperlink ref="D107" r:id="rId18" xr:uid="{631378D2-2311-9C4F-B0D1-129C38EDC155}"/>
    <hyperlink ref="B107" r:id="rId19" xr:uid="{BCC9F2D6-68C0-E542-B640-D15A7A6F0F8D}"/>
    <hyperlink ref="B111" r:id="rId20" xr:uid="{013E026F-D32C-4345-B6FD-F2522BD45D06}"/>
    <hyperlink ref="D111" r:id="rId21" xr:uid="{6A20D738-2BE6-654C-AC57-C86BDE6CAA0C}"/>
    <hyperlink ref="B115" r:id="rId22" xr:uid="{3AA50E6A-7742-2C4E-9853-888B9821598A}"/>
    <hyperlink ref="D115" r:id="rId23" xr:uid="{EF0AD353-3AA3-614F-9947-389E0A5892F2}"/>
  </hyperlinks>
  <pageMargins left="0.7" right="0.7" top="0.75" bottom="0.75" header="0.3" footer="0.3"/>
  <drawing r:id="rId24"/>
  <legacyDrawing r:id="rId2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P119"/>
  <sheetViews>
    <sheetView tabSelected="1" topLeftCell="C59" zoomScale="55" zoomScaleNormal="55" workbookViewId="0">
      <selection activeCell="F66" sqref="F66:G66"/>
    </sheetView>
  </sheetViews>
  <sheetFormatPr baseColWidth="10" defaultColWidth="72.42578125" defaultRowHeight="15" x14ac:dyDescent="0.25"/>
  <cols>
    <col min="2" max="3" width="72.42578125" customWidth="1"/>
    <col min="13" max="13" width="42.85546875" customWidth="1"/>
    <col min="14" max="14" width="30.85546875" customWidth="1"/>
    <col min="15" max="15" width="21.42578125" customWidth="1"/>
  </cols>
  <sheetData>
    <row r="1" spans="1:15" s="64" customFormat="1" ht="22.5" customHeight="1" thickBot="1" x14ac:dyDescent="0.3">
      <c r="A1" s="441"/>
      <c r="B1" s="422" t="s">
        <v>43</v>
      </c>
      <c r="C1" s="423"/>
      <c r="D1" s="423"/>
      <c r="E1" s="423"/>
      <c r="F1" s="423"/>
      <c r="G1" s="423"/>
      <c r="H1" s="423"/>
      <c r="I1" s="423"/>
      <c r="J1" s="423"/>
      <c r="K1" s="423"/>
      <c r="L1" s="424"/>
      <c r="M1" s="419" t="s">
        <v>161</v>
      </c>
      <c r="N1" s="420"/>
      <c r="O1" s="421"/>
    </row>
    <row r="2" spans="1:15" s="64" customFormat="1" ht="18" customHeight="1" thickBot="1" x14ac:dyDescent="0.3">
      <c r="A2" s="442"/>
      <c r="B2" s="425" t="s">
        <v>44</v>
      </c>
      <c r="C2" s="426"/>
      <c r="D2" s="426"/>
      <c r="E2" s="426"/>
      <c r="F2" s="426"/>
      <c r="G2" s="426"/>
      <c r="H2" s="426"/>
      <c r="I2" s="426"/>
      <c r="J2" s="426"/>
      <c r="K2" s="426"/>
      <c r="L2" s="427"/>
      <c r="M2" s="419" t="s">
        <v>162</v>
      </c>
      <c r="N2" s="420"/>
      <c r="O2" s="421"/>
    </row>
    <row r="3" spans="1:15" s="64" customFormat="1" ht="16.5" thickBot="1" x14ac:dyDescent="0.3">
      <c r="A3" s="442"/>
      <c r="B3" s="425" t="s">
        <v>0</v>
      </c>
      <c r="C3" s="426"/>
      <c r="D3" s="426"/>
      <c r="E3" s="426"/>
      <c r="F3" s="426"/>
      <c r="G3" s="426"/>
      <c r="H3" s="426"/>
      <c r="I3" s="426"/>
      <c r="J3" s="426"/>
      <c r="K3" s="426"/>
      <c r="L3" s="427"/>
      <c r="M3" s="419" t="s">
        <v>163</v>
      </c>
      <c r="N3" s="420"/>
      <c r="O3" s="421"/>
    </row>
    <row r="4" spans="1:15" s="64" customFormat="1" ht="21.75" customHeight="1" thickBot="1" x14ac:dyDescent="0.3">
      <c r="A4" s="443"/>
      <c r="B4" s="428" t="s">
        <v>45</v>
      </c>
      <c r="C4" s="429"/>
      <c r="D4" s="429"/>
      <c r="E4" s="429"/>
      <c r="F4" s="429"/>
      <c r="G4" s="429"/>
      <c r="H4" s="429"/>
      <c r="I4" s="429"/>
      <c r="J4" s="429"/>
      <c r="K4" s="429"/>
      <c r="L4" s="430"/>
      <c r="M4" s="419" t="s">
        <v>164</v>
      </c>
      <c r="N4" s="420"/>
      <c r="O4" s="421"/>
    </row>
    <row r="5" spans="1:15" s="64" customFormat="1" ht="16.5" customHeight="1" thickBot="1" x14ac:dyDescent="0.3">
      <c r="A5" s="65"/>
      <c r="B5" s="66"/>
      <c r="C5" s="66"/>
      <c r="D5" s="66"/>
      <c r="E5" s="66"/>
      <c r="F5" s="66"/>
      <c r="G5" s="66"/>
      <c r="H5" s="66"/>
      <c r="I5" s="66"/>
      <c r="J5" s="66"/>
      <c r="K5" s="66"/>
      <c r="L5" s="66"/>
      <c r="M5" s="67"/>
      <c r="N5" s="67"/>
      <c r="O5" s="67"/>
    </row>
    <row r="6" spans="1:15" s="1" customFormat="1" ht="40.5" customHeight="1" thickBot="1" x14ac:dyDescent="0.3">
      <c r="A6" s="45" t="s">
        <v>47</v>
      </c>
      <c r="B6" s="452" t="s">
        <v>171</v>
      </c>
      <c r="C6" s="453"/>
      <c r="D6" s="453"/>
      <c r="E6" s="453"/>
      <c r="F6" s="453"/>
      <c r="G6" s="453"/>
      <c r="H6" s="453"/>
      <c r="I6" s="453"/>
      <c r="J6" s="453"/>
      <c r="K6" s="454"/>
      <c r="L6" s="136" t="s">
        <v>48</v>
      </c>
      <c r="M6" s="455" t="s">
        <v>172</v>
      </c>
      <c r="N6" s="456"/>
      <c r="O6" s="457"/>
    </row>
    <row r="7" spans="1:15" s="64" customFormat="1" ht="18"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445" t="s">
        <v>2</v>
      </c>
      <c r="B8" s="136" t="s">
        <v>49</v>
      </c>
      <c r="C8" s="264">
        <v>45688</v>
      </c>
      <c r="D8" s="136" t="s">
        <v>50</v>
      </c>
      <c r="E8" s="265">
        <v>45716</v>
      </c>
      <c r="F8" s="136" t="s">
        <v>51</v>
      </c>
      <c r="G8" s="264">
        <v>45747</v>
      </c>
      <c r="H8" s="136" t="s">
        <v>52</v>
      </c>
      <c r="I8" s="264">
        <v>45777</v>
      </c>
      <c r="J8" s="403" t="s">
        <v>3</v>
      </c>
      <c r="K8" s="444"/>
      <c r="L8" s="135" t="s">
        <v>53</v>
      </c>
      <c r="M8" s="399"/>
      <c r="N8" s="399"/>
      <c r="O8" s="399"/>
    </row>
    <row r="9" spans="1:15" s="64" customFormat="1" ht="21.75" customHeight="1" thickBot="1" x14ac:dyDescent="0.3">
      <c r="A9" s="445"/>
      <c r="B9" s="137" t="s">
        <v>54</v>
      </c>
      <c r="C9" s="265">
        <v>45808</v>
      </c>
      <c r="D9" s="136" t="s">
        <v>55</v>
      </c>
      <c r="E9" s="272">
        <v>45838</v>
      </c>
      <c r="F9" s="136" t="s">
        <v>56</v>
      </c>
      <c r="G9" s="281">
        <v>45869</v>
      </c>
      <c r="H9" s="136" t="s">
        <v>57</v>
      </c>
      <c r="I9" s="298">
        <v>45900</v>
      </c>
      <c r="J9" s="403"/>
      <c r="K9" s="444"/>
      <c r="L9" s="135" t="s">
        <v>58</v>
      </c>
      <c r="M9" s="400" t="s">
        <v>173</v>
      </c>
      <c r="N9" s="400"/>
      <c r="O9" s="400"/>
    </row>
    <row r="10" spans="1:15" s="64" customFormat="1" ht="21.75" customHeight="1" thickBot="1" x14ac:dyDescent="0.3">
      <c r="A10" s="445"/>
      <c r="B10" s="136" t="s">
        <v>59</v>
      </c>
      <c r="C10" s="302">
        <v>45930</v>
      </c>
      <c r="D10" s="136" t="s">
        <v>60</v>
      </c>
      <c r="E10" s="272">
        <v>45961</v>
      </c>
      <c r="F10" s="136" t="s">
        <v>61</v>
      </c>
      <c r="G10" s="272">
        <v>45991</v>
      </c>
      <c r="H10" s="136" t="s">
        <v>62</v>
      </c>
      <c r="I10" s="298">
        <v>46022</v>
      </c>
      <c r="J10" s="403"/>
      <c r="K10" s="444"/>
      <c r="L10" s="135" t="s">
        <v>63</v>
      </c>
      <c r="M10" s="399" t="s">
        <v>173</v>
      </c>
      <c r="N10" s="399"/>
      <c r="O10" s="399"/>
    </row>
    <row r="11" spans="1:15" s="1" customFormat="1" ht="15" customHeight="1" thickBot="1" x14ac:dyDescent="0.3">
      <c r="A11" s="6"/>
      <c r="B11" s="7"/>
      <c r="C11" s="7"/>
      <c r="D11" s="9"/>
      <c r="E11" s="8"/>
      <c r="F11" s="8"/>
      <c r="G11" s="175"/>
      <c r="H11" s="175"/>
      <c r="I11" s="10"/>
      <c r="J11" s="10"/>
      <c r="K11" s="7"/>
      <c r="L11" s="7"/>
      <c r="M11" s="7"/>
      <c r="N11" s="7"/>
      <c r="O11" s="7"/>
    </row>
    <row r="12" spans="1:15" s="1" customFormat="1" ht="15" customHeight="1" x14ac:dyDescent="0.25">
      <c r="A12" s="449" t="s">
        <v>64</v>
      </c>
      <c r="B12" s="431" t="s">
        <v>213</v>
      </c>
      <c r="C12" s="432"/>
      <c r="D12" s="432"/>
      <c r="E12" s="432"/>
      <c r="F12" s="432"/>
      <c r="G12" s="432"/>
      <c r="H12" s="432"/>
      <c r="I12" s="432"/>
      <c r="J12" s="432"/>
      <c r="K12" s="432"/>
      <c r="L12" s="432"/>
      <c r="M12" s="432"/>
      <c r="N12" s="432"/>
      <c r="O12" s="433"/>
    </row>
    <row r="13" spans="1:15" s="1" customFormat="1" ht="15" customHeight="1" x14ac:dyDescent="0.25">
      <c r="A13" s="450"/>
      <c r="B13" s="434"/>
      <c r="C13" s="435"/>
      <c r="D13" s="435"/>
      <c r="E13" s="435"/>
      <c r="F13" s="435"/>
      <c r="G13" s="435"/>
      <c r="H13" s="435"/>
      <c r="I13" s="435"/>
      <c r="J13" s="435"/>
      <c r="K13" s="435"/>
      <c r="L13" s="435"/>
      <c r="M13" s="435"/>
      <c r="N13" s="435"/>
      <c r="O13" s="436"/>
    </row>
    <row r="14" spans="1:15" s="1" customFormat="1" ht="15" customHeight="1" thickBot="1" x14ac:dyDescent="0.3">
      <c r="A14" s="451"/>
      <c r="B14" s="437"/>
      <c r="C14" s="438"/>
      <c r="D14" s="438"/>
      <c r="E14" s="438"/>
      <c r="F14" s="438"/>
      <c r="G14" s="438"/>
      <c r="H14" s="438"/>
      <c r="I14" s="438"/>
      <c r="J14" s="438"/>
      <c r="K14" s="438"/>
      <c r="L14" s="438"/>
      <c r="M14" s="438"/>
      <c r="N14" s="438"/>
      <c r="O14" s="439"/>
    </row>
    <row r="15" spans="1:15" s="1" customFormat="1" ht="9" customHeight="1" thickBot="1" x14ac:dyDescent="0.3">
      <c r="A15" s="14"/>
      <c r="B15" s="63"/>
      <c r="C15" s="15"/>
      <c r="D15" s="15"/>
      <c r="E15" s="15"/>
      <c r="F15" s="15"/>
      <c r="G15" s="16"/>
      <c r="H15" s="16"/>
      <c r="I15" s="16"/>
      <c r="J15" s="16"/>
      <c r="K15" s="16"/>
      <c r="L15" s="17"/>
      <c r="M15" s="17"/>
      <c r="N15" s="17"/>
      <c r="O15" s="17"/>
    </row>
    <row r="16" spans="1:15" s="18" customFormat="1" ht="37.5" customHeight="1" thickBot="1" x14ac:dyDescent="0.3">
      <c r="A16" s="45" t="s">
        <v>4</v>
      </c>
      <c r="B16" s="501" t="s">
        <v>175</v>
      </c>
      <c r="C16" s="501"/>
      <c r="D16" s="501"/>
      <c r="E16" s="501"/>
      <c r="F16" s="501"/>
      <c r="G16" s="445" t="s">
        <v>5</v>
      </c>
      <c r="H16" s="445"/>
      <c r="I16" s="440" t="s">
        <v>214</v>
      </c>
      <c r="J16" s="440"/>
      <c r="K16" s="440"/>
      <c r="L16" s="440"/>
      <c r="M16" s="440"/>
      <c r="N16" s="440"/>
      <c r="O16" s="440"/>
    </row>
    <row r="17" spans="1:16" s="1" customFormat="1" ht="9" customHeight="1" thickBot="1" x14ac:dyDescent="0.3">
      <c r="A17" s="14"/>
      <c r="B17" s="16"/>
      <c r="C17" s="15"/>
      <c r="D17" s="15"/>
      <c r="E17" s="15"/>
      <c r="F17" s="15"/>
      <c r="G17" s="16"/>
      <c r="H17" s="16"/>
      <c r="I17" s="16"/>
      <c r="J17" s="16"/>
      <c r="K17" s="16"/>
      <c r="L17" s="17"/>
      <c r="M17" s="17"/>
      <c r="N17" s="17"/>
      <c r="O17" s="17"/>
    </row>
    <row r="18" spans="1:16" s="1" customFormat="1" ht="56.25" customHeight="1" thickBot="1" x14ac:dyDescent="0.3">
      <c r="A18" s="45" t="s">
        <v>6</v>
      </c>
      <c r="B18" s="502" t="s">
        <v>176</v>
      </c>
      <c r="C18" s="502"/>
      <c r="D18" s="502"/>
      <c r="E18" s="502"/>
      <c r="F18" s="45" t="s">
        <v>7</v>
      </c>
      <c r="G18" s="503" t="s">
        <v>178</v>
      </c>
      <c r="H18" s="503"/>
      <c r="I18" s="503"/>
      <c r="J18" s="45" t="s">
        <v>8</v>
      </c>
      <c r="K18" s="501" t="s">
        <v>590</v>
      </c>
      <c r="L18" s="501"/>
      <c r="M18" s="501"/>
      <c r="N18" s="501"/>
      <c r="O18" s="501"/>
    </row>
    <row r="19" spans="1:16" s="1" customFormat="1" ht="9" customHeight="1" x14ac:dyDescent="0.25">
      <c r="A19" s="5"/>
      <c r="B19" s="2"/>
      <c r="C19" s="448"/>
      <c r="D19" s="448"/>
      <c r="E19" s="448"/>
      <c r="F19" s="448"/>
      <c r="G19" s="448"/>
      <c r="H19" s="448"/>
      <c r="I19" s="448"/>
      <c r="J19" s="448"/>
      <c r="K19" s="448"/>
      <c r="L19" s="448"/>
      <c r="M19" s="448"/>
      <c r="N19" s="448"/>
      <c r="O19" s="448"/>
    </row>
    <row r="20" spans="1:16" s="1" customFormat="1" ht="16.5" customHeight="1" thickBot="1" x14ac:dyDescent="0.3">
      <c r="A20" s="61"/>
      <c r="B20" s="62"/>
      <c r="C20" s="62"/>
      <c r="D20" s="62"/>
      <c r="E20" s="62"/>
      <c r="F20" s="62"/>
      <c r="G20" s="62"/>
      <c r="H20" s="62"/>
      <c r="I20" s="62"/>
      <c r="J20" s="62"/>
      <c r="K20" s="62"/>
      <c r="L20" s="62"/>
      <c r="M20" s="62"/>
      <c r="N20" s="62"/>
      <c r="O20" s="62"/>
    </row>
    <row r="21" spans="1:16" s="1" customFormat="1" ht="32.25" customHeight="1" thickBot="1" x14ac:dyDescent="0.3">
      <c r="A21" s="401" t="s">
        <v>9</v>
      </c>
      <c r="B21" s="402"/>
      <c r="C21" s="402"/>
      <c r="D21" s="402"/>
      <c r="E21" s="402"/>
      <c r="F21" s="402"/>
      <c r="G21" s="402"/>
      <c r="H21" s="402"/>
      <c r="I21" s="402"/>
      <c r="J21" s="402"/>
      <c r="K21" s="402"/>
      <c r="L21" s="402"/>
      <c r="M21" s="402"/>
      <c r="N21" s="402"/>
      <c r="O21" s="403"/>
    </row>
    <row r="22" spans="1:16" s="1" customFormat="1" ht="32.25" customHeight="1" thickBot="1" x14ac:dyDescent="0.3">
      <c r="A22" s="401" t="s">
        <v>65</v>
      </c>
      <c r="B22" s="402"/>
      <c r="C22" s="402"/>
      <c r="D22" s="402"/>
      <c r="E22" s="402"/>
      <c r="F22" s="402"/>
      <c r="G22" s="402"/>
      <c r="H22" s="402"/>
      <c r="I22" s="402"/>
      <c r="J22" s="402"/>
      <c r="K22" s="402"/>
      <c r="L22" s="402"/>
      <c r="M22" s="402"/>
      <c r="N22" s="402"/>
      <c r="O22" s="403"/>
    </row>
    <row r="23" spans="1:16" s="1" customFormat="1" ht="32.25"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6" s="1" customFormat="1" ht="32.25" customHeight="1" x14ac:dyDescent="0.25">
      <c r="A24" s="21" t="s">
        <v>10</v>
      </c>
      <c r="B24" s="190">
        <v>605746070</v>
      </c>
      <c r="C24" s="190">
        <v>1727000</v>
      </c>
      <c r="D24" s="190">
        <v>61371000</v>
      </c>
      <c r="E24" s="190">
        <v>134723625</v>
      </c>
      <c r="F24" s="190"/>
      <c r="G24" s="190">
        <v>1080000</v>
      </c>
      <c r="H24" s="190"/>
      <c r="I24" s="190"/>
      <c r="J24" s="190">
        <v>382000</v>
      </c>
      <c r="K24" s="190">
        <v>191200</v>
      </c>
      <c r="L24" s="331">
        <v>-69958447</v>
      </c>
      <c r="M24" s="331"/>
      <c r="N24" s="301">
        <f>B24+C24+D24+E24+F24+G24+H24+I24+J24+K24+L24+M24</f>
        <v>735262448</v>
      </c>
      <c r="O24" s="212"/>
    </row>
    <row r="25" spans="1:16" s="1" customFormat="1" ht="32.25" customHeight="1" x14ac:dyDescent="0.25">
      <c r="A25" s="21" t="s">
        <v>11</v>
      </c>
      <c r="B25" s="190">
        <v>287192365</v>
      </c>
      <c r="C25" s="190">
        <f>556085211-B25</f>
        <v>268892846</v>
      </c>
      <c r="D25" s="190">
        <f>556757806-B25-C25</f>
        <v>672595</v>
      </c>
      <c r="E25" s="190">
        <f>545070425-B25-C25-D25</f>
        <v>-11687381</v>
      </c>
      <c r="F25" s="190">
        <f>584064272-B25-C25-D25-E25</f>
        <v>38993847</v>
      </c>
      <c r="G25" s="190">
        <f>584064272-B25-C25-D25-E25-F25</f>
        <v>0</v>
      </c>
      <c r="H25" s="190">
        <f>594420842-B25-C25-D25-E25-F25-G25</f>
        <v>10356570</v>
      </c>
      <c r="I25" s="190">
        <f>658558377-B25-C25-D25-E25-F25-G25-H25</f>
        <v>64137535</v>
      </c>
      <c r="J25" s="190">
        <f>672573380-B25-C25-D25-E25-F25-G25-H25-I25</f>
        <v>14015003</v>
      </c>
      <c r="K25" s="190">
        <f>701684270-B25-C25-D25-E25-F25-G25-H25-I25-J25</f>
        <v>29110890</v>
      </c>
      <c r="L25" s="190">
        <f>715866713-B25-C25-D25-E25-F25-G25-H25-I25-J25-K25</f>
        <v>14182443</v>
      </c>
      <c r="M25" s="190">
        <f>717076470-B25-C25-D25-E25-F25-G25-H25-I25-J25-K25-L25</f>
        <v>1209757</v>
      </c>
      <c r="N25" s="301">
        <f t="shared" ref="N25:N29" si="0">B25+C25+D25+E25+F25+G25+H25+I25+J25+K25+L25+M25</f>
        <v>717076470</v>
      </c>
      <c r="O25" s="213">
        <f>N25/N24</f>
        <v>0.97526600460901003</v>
      </c>
      <c r="P25" s="325"/>
    </row>
    <row r="26" spans="1:16" s="1" customFormat="1" ht="32.25" customHeight="1" x14ac:dyDescent="0.25">
      <c r="A26" s="21" t="s">
        <v>12</v>
      </c>
      <c r="B26" s="190"/>
      <c r="C26" s="190">
        <f>3555095</f>
        <v>3555095</v>
      </c>
      <c r="D26" s="190">
        <f>39502633-B26-C26</f>
        <v>35947538</v>
      </c>
      <c r="E26" s="190">
        <f>85180852-B26-C26-D26</f>
        <v>45678219</v>
      </c>
      <c r="F26" s="190">
        <f>129930347-B26-C26-D26-E26</f>
        <v>44749495</v>
      </c>
      <c r="G26" s="190">
        <f>181597294-B26-C26-D26-E26-F26</f>
        <v>51666947</v>
      </c>
      <c r="H26" s="190">
        <f>257771623-B26-C26-D26-E26-F26-G26</f>
        <v>76174329</v>
      </c>
      <c r="I26" s="190">
        <f>316159758-B26-C26-D26-E26-F26-G26-H26</f>
        <v>58388135</v>
      </c>
      <c r="J26" s="190">
        <f>373834069-B26-C26-D26-E26-F26-G26-H26-I26</f>
        <v>57674311</v>
      </c>
      <c r="K26" s="190">
        <f>430497324-B26-C26-D26-E26-F26-G26-H26-I26-J26</f>
        <v>56663255</v>
      </c>
      <c r="L26" s="211">
        <f>485685803-B26-C26-D26-E26-F26-G26-H26-I26-J26-K26</f>
        <v>55188479</v>
      </c>
      <c r="M26" s="211">
        <f>594779490-B26-C26-D26-E26-F26-G26-H26-I26-J26-K26-L26</f>
        <v>109093687</v>
      </c>
      <c r="N26" s="301">
        <f t="shared" si="0"/>
        <v>594779490</v>
      </c>
      <c r="O26" s="214"/>
    </row>
    <row r="27" spans="1:16" s="1" customFormat="1" ht="32.25" customHeight="1" x14ac:dyDescent="0.25">
      <c r="A27" s="21" t="s">
        <v>68</v>
      </c>
      <c r="B27" s="190">
        <v>17126227</v>
      </c>
      <c r="C27" s="190">
        <v>40697664</v>
      </c>
      <c r="D27" s="190">
        <v>13901764</v>
      </c>
      <c r="E27" s="190"/>
      <c r="F27" s="190"/>
      <c r="G27" s="190">
        <v>0</v>
      </c>
      <c r="H27" s="190"/>
      <c r="I27" s="190"/>
      <c r="J27" s="190"/>
      <c r="K27" s="190"/>
      <c r="L27" s="211"/>
      <c r="M27" s="211"/>
      <c r="N27" s="301">
        <f t="shared" si="0"/>
        <v>71725655</v>
      </c>
      <c r="O27" s="214"/>
    </row>
    <row r="28" spans="1:16" s="1" customFormat="1" ht="32.25" customHeight="1" x14ac:dyDescent="0.25">
      <c r="A28" s="21" t="s">
        <v>69</v>
      </c>
      <c r="B28" s="190">
        <v>0</v>
      </c>
      <c r="C28" s="190"/>
      <c r="D28" s="190">
        <v>0</v>
      </c>
      <c r="E28" s="190">
        <v>0</v>
      </c>
      <c r="F28" s="190">
        <v>0</v>
      </c>
      <c r="G28" s="211">
        <v>58350</v>
      </c>
      <c r="H28" s="190">
        <v>176817</v>
      </c>
      <c r="I28" s="190">
        <v>172260</v>
      </c>
      <c r="J28" s="190">
        <v>0</v>
      </c>
      <c r="K28" s="190">
        <v>0</v>
      </c>
      <c r="L28" s="211">
        <v>5703</v>
      </c>
      <c r="M28" s="211">
        <v>490000</v>
      </c>
      <c r="N28" s="301">
        <f t="shared" si="0"/>
        <v>903130</v>
      </c>
      <c r="O28" s="214"/>
      <c r="P28" s="325"/>
    </row>
    <row r="29" spans="1:16" s="1" customFormat="1" ht="32.25" customHeight="1" thickBot="1" x14ac:dyDescent="0.3">
      <c r="A29" s="22" t="s">
        <v>13</v>
      </c>
      <c r="B29" s="215">
        <v>18360525</v>
      </c>
      <c r="C29" s="215">
        <f>44174148-B29</f>
        <v>25813623</v>
      </c>
      <c r="D29" s="215">
        <v>124701</v>
      </c>
      <c r="E29" s="215">
        <f>69360788-B29-C29-D29</f>
        <v>25061939</v>
      </c>
      <c r="F29" s="215">
        <f>70070386-B29-C29-D29-E29</f>
        <v>709598</v>
      </c>
      <c r="G29" s="215">
        <v>0</v>
      </c>
      <c r="H29" s="215">
        <v>0</v>
      </c>
      <c r="I29" s="215">
        <v>90900</v>
      </c>
      <c r="J29" s="215">
        <v>0</v>
      </c>
      <c r="K29" s="215">
        <v>0</v>
      </c>
      <c r="L29" s="347">
        <v>161240</v>
      </c>
      <c r="M29" s="347">
        <v>500000</v>
      </c>
      <c r="N29" s="346">
        <f t="shared" si="0"/>
        <v>70822526</v>
      </c>
      <c r="O29" s="216">
        <f>N29/N27</f>
        <v>0.98740856392318754</v>
      </c>
    </row>
    <row r="30" spans="1:16" s="23" customFormat="1" ht="16.5" customHeight="1" x14ac:dyDescent="0.2"/>
    <row r="31" spans="1:16" s="23" customFormat="1" ht="17.25" customHeight="1" x14ac:dyDescent="0.2"/>
    <row r="32" spans="1:16" s="1" customFormat="1" ht="5.25" customHeight="1" thickBot="1" x14ac:dyDescent="0.3"/>
    <row r="33" spans="1:13" s="1" customFormat="1" ht="48" customHeight="1" thickBot="1" x14ac:dyDescent="0.3">
      <c r="A33" s="470" t="s">
        <v>70</v>
      </c>
      <c r="B33" s="471"/>
      <c r="C33" s="471"/>
      <c r="D33" s="471"/>
      <c r="E33" s="471"/>
      <c r="F33" s="471"/>
      <c r="G33" s="471"/>
      <c r="H33" s="471"/>
      <c r="I33" s="472"/>
      <c r="J33" s="27"/>
    </row>
    <row r="34" spans="1:13" s="1" customFormat="1" ht="50.25" customHeight="1" thickBot="1" x14ac:dyDescent="0.3">
      <c r="A34" s="33" t="s">
        <v>71</v>
      </c>
      <c r="B34" s="473" t="str">
        <f>+B12</f>
        <v>Realizar el 100% de atenciones en intervención de trabajo social a mujeres que realizan actividades sexuales pagadas.</v>
      </c>
      <c r="C34" s="474"/>
      <c r="D34" s="474"/>
      <c r="E34" s="474"/>
      <c r="F34" s="474"/>
      <c r="G34" s="474"/>
      <c r="H34" s="474"/>
      <c r="I34" s="475"/>
      <c r="J34" s="25"/>
      <c r="M34" s="164"/>
    </row>
    <row r="35" spans="1:13" s="1" customFormat="1" ht="18.75" customHeight="1" thickBot="1" x14ac:dyDescent="0.3">
      <c r="A35" s="485" t="s">
        <v>14</v>
      </c>
      <c r="B35" s="70">
        <v>2024</v>
      </c>
      <c r="C35" s="70">
        <v>2025</v>
      </c>
      <c r="D35" s="70">
        <v>2026</v>
      </c>
      <c r="E35" s="70">
        <v>2027</v>
      </c>
      <c r="F35" s="70" t="s">
        <v>72</v>
      </c>
      <c r="G35" s="487" t="s">
        <v>15</v>
      </c>
      <c r="H35" s="487" t="s">
        <v>188</v>
      </c>
      <c r="I35" s="487"/>
      <c r="J35" s="25"/>
      <c r="M35" s="164"/>
    </row>
    <row r="36" spans="1:13" s="1" customFormat="1" ht="50.25" customHeight="1" thickBot="1" x14ac:dyDescent="0.3">
      <c r="A36" s="486"/>
      <c r="B36" s="204">
        <v>1</v>
      </c>
      <c r="C36" s="204">
        <v>1</v>
      </c>
      <c r="D36" s="204">
        <v>1</v>
      </c>
      <c r="E36" s="204">
        <v>1</v>
      </c>
      <c r="F36" s="205">
        <v>1</v>
      </c>
      <c r="G36" s="487"/>
      <c r="H36" s="487"/>
      <c r="I36" s="487"/>
      <c r="J36" s="25"/>
      <c r="M36" s="165"/>
    </row>
    <row r="37" spans="1:13" s="1" customFormat="1" ht="52.5" customHeight="1" thickBot="1" x14ac:dyDescent="0.3">
      <c r="A37" s="34" t="s">
        <v>16</v>
      </c>
      <c r="B37" s="476">
        <v>0.4</v>
      </c>
      <c r="C37" s="477"/>
      <c r="D37" s="481" t="s">
        <v>73</v>
      </c>
      <c r="E37" s="482"/>
      <c r="F37" s="482"/>
      <c r="G37" s="482"/>
      <c r="H37" s="482"/>
      <c r="I37" s="483"/>
    </row>
    <row r="38" spans="1:13" s="26" customFormat="1" ht="48" customHeight="1" thickBot="1" x14ac:dyDescent="0.3">
      <c r="A38" s="485" t="s">
        <v>74</v>
      </c>
      <c r="B38" s="34" t="s">
        <v>75</v>
      </c>
      <c r="C38" s="33" t="s">
        <v>26</v>
      </c>
      <c r="D38" s="468" t="s">
        <v>27</v>
      </c>
      <c r="E38" s="469"/>
      <c r="F38" s="468" t="s">
        <v>28</v>
      </c>
      <c r="G38" s="469"/>
      <c r="H38" s="35" t="s">
        <v>29</v>
      </c>
      <c r="I38" s="37" t="s">
        <v>30</v>
      </c>
      <c r="M38" s="166"/>
    </row>
    <row r="39" spans="1:13" s="289" customFormat="1" ht="96.95" customHeight="1" thickBot="1" x14ac:dyDescent="0.3">
      <c r="A39" s="486"/>
      <c r="B39" s="194">
        <v>1</v>
      </c>
      <c r="C39" s="199">
        <v>1</v>
      </c>
      <c r="D39" s="386" t="s">
        <v>461</v>
      </c>
      <c r="E39" s="478"/>
      <c r="F39" s="386" t="s">
        <v>524</v>
      </c>
      <c r="G39" s="478"/>
      <c r="H39" s="287" t="s">
        <v>181</v>
      </c>
      <c r="I39" s="288" t="s">
        <v>215</v>
      </c>
      <c r="M39" s="290"/>
    </row>
    <row r="40" spans="1:13" s="26" customFormat="1" ht="54" customHeight="1" thickBot="1" x14ac:dyDescent="0.3">
      <c r="A40" s="485" t="s">
        <v>76</v>
      </c>
      <c r="B40" s="36" t="s">
        <v>75</v>
      </c>
      <c r="C40" s="35" t="s">
        <v>26</v>
      </c>
      <c r="D40" s="468" t="s">
        <v>27</v>
      </c>
      <c r="E40" s="469"/>
      <c r="F40" s="468" t="s">
        <v>28</v>
      </c>
      <c r="G40" s="469"/>
      <c r="H40" s="35" t="s">
        <v>29</v>
      </c>
      <c r="I40" s="37" t="s">
        <v>30</v>
      </c>
    </row>
    <row r="41" spans="1:13" s="289" customFormat="1" ht="176.25" customHeight="1" thickBot="1" x14ac:dyDescent="0.3">
      <c r="A41" s="486"/>
      <c r="B41" s="194">
        <v>1</v>
      </c>
      <c r="C41" s="199">
        <v>1</v>
      </c>
      <c r="D41" s="386" t="s">
        <v>462</v>
      </c>
      <c r="E41" s="478"/>
      <c r="F41" s="386" t="s">
        <v>529</v>
      </c>
      <c r="G41" s="478"/>
      <c r="H41" s="287" t="s">
        <v>181</v>
      </c>
      <c r="I41" s="288" t="s">
        <v>215</v>
      </c>
    </row>
    <row r="42" spans="1:13" s="26" customFormat="1" ht="45" customHeight="1" thickBot="1" x14ac:dyDescent="0.3">
      <c r="A42" s="485" t="s">
        <v>77</v>
      </c>
      <c r="B42" s="36" t="s">
        <v>75</v>
      </c>
      <c r="C42" s="35" t="s">
        <v>26</v>
      </c>
      <c r="D42" s="468" t="s">
        <v>27</v>
      </c>
      <c r="E42" s="469"/>
      <c r="F42" s="468" t="s">
        <v>28</v>
      </c>
      <c r="G42" s="469"/>
      <c r="H42" s="35" t="s">
        <v>29</v>
      </c>
      <c r="I42" s="37" t="s">
        <v>30</v>
      </c>
    </row>
    <row r="43" spans="1:13" s="289" customFormat="1" ht="191.25" customHeight="1" thickBot="1" x14ac:dyDescent="0.3">
      <c r="A43" s="486"/>
      <c r="B43" s="194">
        <v>1</v>
      </c>
      <c r="C43" s="199">
        <v>1</v>
      </c>
      <c r="D43" s="386" t="s">
        <v>463</v>
      </c>
      <c r="E43" s="478"/>
      <c r="F43" s="386" t="s">
        <v>528</v>
      </c>
      <c r="G43" s="478"/>
      <c r="H43" s="287" t="s">
        <v>181</v>
      </c>
      <c r="I43" s="288" t="s">
        <v>215</v>
      </c>
    </row>
    <row r="44" spans="1:13" s="26" customFormat="1" ht="44.25" customHeight="1" thickBot="1" x14ac:dyDescent="0.3">
      <c r="A44" s="485" t="s">
        <v>78</v>
      </c>
      <c r="B44" s="36" t="s">
        <v>75</v>
      </c>
      <c r="C44" s="36" t="s">
        <v>26</v>
      </c>
      <c r="D44" s="468" t="s">
        <v>27</v>
      </c>
      <c r="E44" s="469"/>
      <c r="F44" s="468" t="s">
        <v>28</v>
      </c>
      <c r="G44" s="469"/>
      <c r="H44" s="35" t="s">
        <v>29</v>
      </c>
      <c r="I44" s="35" t="s">
        <v>30</v>
      </c>
    </row>
    <row r="45" spans="1:13" s="289" customFormat="1" ht="409.5" customHeight="1" thickBot="1" x14ac:dyDescent="0.3">
      <c r="A45" s="486"/>
      <c r="B45" s="194">
        <v>1</v>
      </c>
      <c r="C45" s="199">
        <v>1</v>
      </c>
      <c r="D45" s="488" t="s">
        <v>464</v>
      </c>
      <c r="E45" s="489"/>
      <c r="F45" s="488" t="s">
        <v>527</v>
      </c>
      <c r="G45" s="527"/>
      <c r="H45" s="294" t="s">
        <v>181</v>
      </c>
      <c r="I45" s="288" t="s">
        <v>215</v>
      </c>
    </row>
    <row r="46" spans="1:13" s="26" customFormat="1" ht="47.25" customHeight="1" thickBot="1" x14ac:dyDescent="0.3">
      <c r="A46" s="485" t="s">
        <v>79</v>
      </c>
      <c r="B46" s="36" t="s">
        <v>75</v>
      </c>
      <c r="C46" s="35" t="s">
        <v>26</v>
      </c>
      <c r="D46" s="468" t="s">
        <v>27</v>
      </c>
      <c r="E46" s="469"/>
      <c r="F46" s="468" t="s">
        <v>28</v>
      </c>
      <c r="G46" s="469"/>
      <c r="H46" s="35" t="s">
        <v>29</v>
      </c>
      <c r="I46" s="37" t="s">
        <v>30</v>
      </c>
    </row>
    <row r="47" spans="1:13" s="289" customFormat="1" ht="252.95" customHeight="1" thickBot="1" x14ac:dyDescent="0.3">
      <c r="A47" s="486"/>
      <c r="B47" s="194">
        <v>1</v>
      </c>
      <c r="C47" s="199">
        <v>1</v>
      </c>
      <c r="D47" s="386" t="s">
        <v>465</v>
      </c>
      <c r="E47" s="387"/>
      <c r="F47" s="386" t="s">
        <v>526</v>
      </c>
      <c r="G47" s="387"/>
      <c r="H47" s="294" t="s">
        <v>181</v>
      </c>
      <c r="I47" s="288" t="s">
        <v>215</v>
      </c>
    </row>
    <row r="48" spans="1:13" s="26" customFormat="1" ht="52.5" customHeight="1" thickBot="1" x14ac:dyDescent="0.3">
      <c r="A48" s="485" t="s">
        <v>80</v>
      </c>
      <c r="B48" s="36" t="s">
        <v>75</v>
      </c>
      <c r="C48" s="35" t="s">
        <v>26</v>
      </c>
      <c r="D48" s="468" t="s">
        <v>27</v>
      </c>
      <c r="E48" s="469"/>
      <c r="F48" s="468" t="s">
        <v>28</v>
      </c>
      <c r="G48" s="469"/>
      <c r="H48" s="35" t="s">
        <v>29</v>
      </c>
      <c r="I48" s="37" t="s">
        <v>30</v>
      </c>
    </row>
    <row r="49" spans="1:9" s="289" customFormat="1" ht="249" customHeight="1" thickBot="1" x14ac:dyDescent="0.3">
      <c r="A49" s="486"/>
      <c r="B49" s="209">
        <v>1</v>
      </c>
      <c r="C49" s="275">
        <v>1</v>
      </c>
      <c r="D49" s="386" t="s">
        <v>466</v>
      </c>
      <c r="E49" s="387"/>
      <c r="F49" s="386" t="s">
        <v>525</v>
      </c>
      <c r="G49" s="478"/>
      <c r="H49" s="294" t="s">
        <v>181</v>
      </c>
      <c r="I49" s="288" t="s">
        <v>215</v>
      </c>
    </row>
    <row r="50" spans="1:9" s="1" customFormat="1" ht="35.25" customHeight="1" thickBot="1" x14ac:dyDescent="0.3">
      <c r="A50" s="485" t="s">
        <v>81</v>
      </c>
      <c r="B50" s="34" t="s">
        <v>75</v>
      </c>
      <c r="C50" s="33" t="s">
        <v>26</v>
      </c>
      <c r="D50" s="468" t="s">
        <v>27</v>
      </c>
      <c r="E50" s="469"/>
      <c r="F50" s="468" t="s">
        <v>28</v>
      </c>
      <c r="G50" s="469"/>
      <c r="H50" s="35" t="s">
        <v>29</v>
      </c>
      <c r="I50" s="37" t="s">
        <v>30</v>
      </c>
    </row>
    <row r="51" spans="1:9" s="1" customFormat="1" ht="309" customHeight="1" thickBot="1" x14ac:dyDescent="0.3">
      <c r="A51" s="486"/>
      <c r="B51" s="209">
        <v>1</v>
      </c>
      <c r="C51" s="275">
        <v>1</v>
      </c>
      <c r="D51" s="386" t="s">
        <v>451</v>
      </c>
      <c r="E51" s="490"/>
      <c r="F51" s="386" t="s">
        <v>535</v>
      </c>
      <c r="G51" s="387"/>
      <c r="H51" s="28" t="s">
        <v>181</v>
      </c>
      <c r="I51" s="29" t="s">
        <v>215</v>
      </c>
    </row>
    <row r="52" spans="1:9" s="1" customFormat="1" ht="35.25" customHeight="1" thickBot="1" x14ac:dyDescent="0.3">
      <c r="A52" s="485" t="s">
        <v>82</v>
      </c>
      <c r="B52" s="34" t="s">
        <v>75</v>
      </c>
      <c r="C52" s="33" t="s">
        <v>26</v>
      </c>
      <c r="D52" s="468" t="s">
        <v>27</v>
      </c>
      <c r="E52" s="469"/>
      <c r="F52" s="468" t="s">
        <v>28</v>
      </c>
      <c r="G52" s="469"/>
      <c r="H52" s="35" t="s">
        <v>29</v>
      </c>
      <c r="I52" s="37" t="s">
        <v>30</v>
      </c>
    </row>
    <row r="53" spans="1:9" s="1" customFormat="1" ht="251.25" customHeight="1" thickBot="1" x14ac:dyDescent="0.3">
      <c r="A53" s="486"/>
      <c r="B53" s="209">
        <v>1</v>
      </c>
      <c r="C53" s="275">
        <v>1</v>
      </c>
      <c r="D53" s="386" t="s">
        <v>583</v>
      </c>
      <c r="E53" s="490"/>
      <c r="F53" s="386" t="s">
        <v>555</v>
      </c>
      <c r="G53" s="387"/>
      <c r="H53" s="28" t="s">
        <v>181</v>
      </c>
      <c r="I53" s="29" t="s">
        <v>215</v>
      </c>
    </row>
    <row r="54" spans="1:9" s="1" customFormat="1" ht="35.25" customHeight="1" thickBot="1" x14ac:dyDescent="0.3">
      <c r="A54" s="485" t="s">
        <v>83</v>
      </c>
      <c r="B54" s="34" t="s">
        <v>75</v>
      </c>
      <c r="C54" s="33" t="s">
        <v>26</v>
      </c>
      <c r="D54" s="468" t="s">
        <v>27</v>
      </c>
      <c r="E54" s="469"/>
      <c r="F54" s="468" t="s">
        <v>28</v>
      </c>
      <c r="G54" s="469"/>
      <c r="H54" s="35" t="s">
        <v>29</v>
      </c>
      <c r="I54" s="37" t="s">
        <v>30</v>
      </c>
    </row>
    <row r="55" spans="1:9" s="1" customFormat="1" ht="309" customHeight="1" thickBot="1" x14ac:dyDescent="0.3">
      <c r="A55" s="486"/>
      <c r="B55" s="209">
        <v>1</v>
      </c>
      <c r="C55" s="275">
        <v>1</v>
      </c>
      <c r="D55" s="386" t="s">
        <v>582</v>
      </c>
      <c r="E55" s="387"/>
      <c r="F55" s="386" t="s">
        <v>594</v>
      </c>
      <c r="G55" s="387"/>
      <c r="H55" s="28" t="s">
        <v>181</v>
      </c>
      <c r="I55" s="29" t="s">
        <v>215</v>
      </c>
    </row>
    <row r="56" spans="1:9" s="1" customFormat="1" ht="35.25" customHeight="1" thickBot="1" x14ac:dyDescent="0.3">
      <c r="A56" s="485" t="s">
        <v>84</v>
      </c>
      <c r="B56" s="34" t="s">
        <v>75</v>
      </c>
      <c r="C56" s="33" t="s">
        <v>26</v>
      </c>
      <c r="D56" s="468" t="s">
        <v>27</v>
      </c>
      <c r="E56" s="469"/>
      <c r="F56" s="468" t="s">
        <v>28</v>
      </c>
      <c r="G56" s="469"/>
      <c r="H56" s="35" t="s">
        <v>29</v>
      </c>
      <c r="I56" s="37" t="s">
        <v>30</v>
      </c>
    </row>
    <row r="57" spans="1:9" s="1" customFormat="1" ht="261" customHeight="1" thickBot="1" x14ac:dyDescent="0.3">
      <c r="A57" s="486"/>
      <c r="B57" s="209">
        <v>1</v>
      </c>
      <c r="C57" s="275">
        <v>1</v>
      </c>
      <c r="D57" s="386" t="s">
        <v>612</v>
      </c>
      <c r="E57" s="387"/>
      <c r="F57" s="386" t="s">
        <v>625</v>
      </c>
      <c r="G57" s="387"/>
      <c r="H57" s="28" t="s">
        <v>181</v>
      </c>
      <c r="I57" s="29" t="s">
        <v>215</v>
      </c>
    </row>
    <row r="58" spans="1:9" s="1" customFormat="1" ht="35.25" customHeight="1" thickBot="1" x14ac:dyDescent="0.3">
      <c r="A58" s="485" t="s">
        <v>85</v>
      </c>
      <c r="B58" s="34" t="s">
        <v>75</v>
      </c>
      <c r="C58" s="33" t="s">
        <v>26</v>
      </c>
      <c r="D58" s="468" t="s">
        <v>27</v>
      </c>
      <c r="E58" s="469"/>
      <c r="F58" s="468" t="s">
        <v>28</v>
      </c>
      <c r="G58" s="469"/>
      <c r="H58" s="35" t="s">
        <v>29</v>
      </c>
      <c r="I58" s="37" t="s">
        <v>30</v>
      </c>
    </row>
    <row r="59" spans="1:9" s="1" customFormat="1" ht="230.1" customHeight="1" thickBot="1" x14ac:dyDescent="0.3">
      <c r="A59" s="486"/>
      <c r="B59" s="209">
        <v>1</v>
      </c>
      <c r="C59" s="275">
        <v>1</v>
      </c>
      <c r="D59" s="386" t="s">
        <v>640</v>
      </c>
      <c r="E59" s="387"/>
      <c r="F59" s="512" t="s">
        <v>648</v>
      </c>
      <c r="G59" s="490"/>
      <c r="H59" s="28" t="s">
        <v>181</v>
      </c>
      <c r="I59" s="29" t="s">
        <v>215</v>
      </c>
    </row>
    <row r="60" spans="1:9" s="1" customFormat="1" ht="35.25" customHeight="1" thickBot="1" x14ac:dyDescent="0.3">
      <c r="A60" s="485" t="s">
        <v>86</v>
      </c>
      <c r="B60" s="34" t="s">
        <v>75</v>
      </c>
      <c r="C60" s="33" t="s">
        <v>26</v>
      </c>
      <c r="D60" s="468" t="s">
        <v>27</v>
      </c>
      <c r="E60" s="469"/>
      <c r="F60" s="468" t="s">
        <v>28</v>
      </c>
      <c r="G60" s="469"/>
      <c r="H60" s="35" t="s">
        <v>29</v>
      </c>
      <c r="I60" s="37" t="s">
        <v>30</v>
      </c>
    </row>
    <row r="61" spans="1:9" s="1" customFormat="1" ht="210" customHeight="1" thickBot="1" x14ac:dyDescent="0.3">
      <c r="A61" s="486"/>
      <c r="B61" s="240">
        <v>1</v>
      </c>
      <c r="C61" s="275">
        <v>1</v>
      </c>
      <c r="D61" s="386" t="s">
        <v>676</v>
      </c>
      <c r="E61" s="387"/>
      <c r="F61" s="386" t="s">
        <v>682</v>
      </c>
      <c r="G61" s="387"/>
      <c r="H61" s="28" t="s">
        <v>181</v>
      </c>
      <c r="I61" s="29" t="s">
        <v>675</v>
      </c>
    </row>
    <row r="62" spans="1:9" s="1" customFormat="1" ht="14.25" x14ac:dyDescent="0.25">
      <c r="B62" s="157"/>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404" t="s">
        <v>17</v>
      </c>
      <c r="B65" s="404"/>
      <c r="C65" s="404"/>
      <c r="D65" s="404"/>
      <c r="E65" s="404"/>
      <c r="F65" s="404"/>
      <c r="G65" s="404"/>
      <c r="H65" s="404"/>
      <c r="I65" s="404"/>
    </row>
    <row r="66" spans="1:9" s="1" customFormat="1" ht="102.95" customHeight="1" x14ac:dyDescent="0.25">
      <c r="A66" s="38" t="s">
        <v>18</v>
      </c>
      <c r="B66" s="405" t="s">
        <v>216</v>
      </c>
      <c r="C66" s="406"/>
      <c r="D66" s="405" t="s">
        <v>217</v>
      </c>
      <c r="E66" s="406"/>
      <c r="F66" s="405" t="s">
        <v>218</v>
      </c>
      <c r="G66" s="406"/>
      <c r="H66" s="405"/>
      <c r="I66" s="406"/>
    </row>
    <row r="67" spans="1:9" s="1" customFormat="1" ht="45.75" customHeight="1" x14ac:dyDescent="0.25">
      <c r="A67" s="38" t="s">
        <v>91</v>
      </c>
      <c r="B67" s="415">
        <v>0.2</v>
      </c>
      <c r="C67" s="416"/>
      <c r="D67" s="415">
        <v>0.1</v>
      </c>
      <c r="E67" s="416"/>
      <c r="F67" s="415">
        <v>0.1</v>
      </c>
      <c r="G67" s="416"/>
      <c r="H67" s="528"/>
      <c r="I67" s="529"/>
    </row>
    <row r="68" spans="1:9" s="1" customFormat="1" ht="30" customHeight="1" x14ac:dyDescent="0.25">
      <c r="A68" s="384" t="s">
        <v>49</v>
      </c>
      <c r="B68" s="74" t="s">
        <v>25</v>
      </c>
      <c r="C68" s="74" t="s">
        <v>26</v>
      </c>
      <c r="D68" s="74" t="s">
        <v>25</v>
      </c>
      <c r="E68" s="74" t="s">
        <v>26</v>
      </c>
      <c r="F68" s="74" t="s">
        <v>25</v>
      </c>
      <c r="G68" s="74" t="s">
        <v>26</v>
      </c>
      <c r="H68" s="74" t="s">
        <v>25</v>
      </c>
      <c r="I68" s="74" t="s">
        <v>26</v>
      </c>
    </row>
    <row r="69" spans="1:9" s="1" customFormat="1" ht="30" customHeight="1" x14ac:dyDescent="0.25">
      <c r="A69" s="385"/>
      <c r="B69" s="210">
        <v>8.3299999999999999E-2</v>
      </c>
      <c r="C69" s="210">
        <v>8.3299999999999999E-2</v>
      </c>
      <c r="D69" s="210">
        <v>0</v>
      </c>
      <c r="E69" s="40">
        <v>0</v>
      </c>
      <c r="F69" s="43">
        <v>0.02</v>
      </c>
      <c r="G69" s="40">
        <v>0.02</v>
      </c>
      <c r="H69" s="43"/>
      <c r="I69" s="40"/>
    </row>
    <row r="70" spans="1:9" s="289" customFormat="1" ht="336.95" customHeight="1" x14ac:dyDescent="0.25">
      <c r="A70" s="38" t="s">
        <v>92</v>
      </c>
      <c r="B70" s="464" t="s">
        <v>512</v>
      </c>
      <c r="C70" s="465"/>
      <c r="D70" s="460" t="s">
        <v>219</v>
      </c>
      <c r="E70" s="461"/>
      <c r="F70" s="460" t="s">
        <v>220</v>
      </c>
      <c r="G70" s="530"/>
      <c r="H70" s="531"/>
      <c r="I70" s="532"/>
    </row>
    <row r="71" spans="1:9" s="1" customFormat="1" ht="78.95" customHeight="1" x14ac:dyDescent="0.25">
      <c r="A71" s="38" t="s">
        <v>93</v>
      </c>
      <c r="B71" s="388" t="s">
        <v>221</v>
      </c>
      <c r="C71" s="389"/>
      <c r="D71" s="458"/>
      <c r="E71" s="515"/>
      <c r="F71" s="388" t="s">
        <v>222</v>
      </c>
      <c r="G71" s="398"/>
      <c r="H71" s="466"/>
      <c r="I71" s="398"/>
    </row>
    <row r="72" spans="1:9" s="1" customFormat="1" ht="30.75" customHeight="1" x14ac:dyDescent="0.25">
      <c r="A72" s="384" t="s">
        <v>50</v>
      </c>
      <c r="B72" s="74" t="s">
        <v>25</v>
      </c>
      <c r="C72" s="74" t="s">
        <v>26</v>
      </c>
      <c r="D72" s="74" t="s">
        <v>25</v>
      </c>
      <c r="E72" s="74" t="s">
        <v>26</v>
      </c>
      <c r="F72" s="74" t="s">
        <v>25</v>
      </c>
      <c r="G72" s="74" t="s">
        <v>26</v>
      </c>
      <c r="H72" s="74" t="s">
        <v>25</v>
      </c>
      <c r="I72" s="74" t="s">
        <v>26</v>
      </c>
    </row>
    <row r="73" spans="1:9" s="1" customFormat="1" ht="30.75" customHeight="1" x14ac:dyDescent="0.25">
      <c r="A73" s="385"/>
      <c r="B73" s="210">
        <v>8.3299999999999999E-2</v>
      </c>
      <c r="C73" s="210">
        <v>8.3299999999999999E-2</v>
      </c>
      <c r="D73" s="210">
        <v>0</v>
      </c>
      <c r="E73" s="40">
        <v>0.05</v>
      </c>
      <c r="F73" s="43">
        <v>0.03</v>
      </c>
      <c r="G73" s="40">
        <v>0.03</v>
      </c>
      <c r="H73" s="43"/>
      <c r="I73" s="41"/>
    </row>
    <row r="74" spans="1:9" s="289" customFormat="1" ht="297" customHeight="1" x14ac:dyDescent="0.25">
      <c r="A74" s="38" t="s">
        <v>92</v>
      </c>
      <c r="B74" s="464" t="s">
        <v>513</v>
      </c>
      <c r="C74" s="465"/>
      <c r="D74" s="533" t="s">
        <v>519</v>
      </c>
      <c r="E74" s="534"/>
      <c r="F74" s="460" t="s">
        <v>223</v>
      </c>
      <c r="G74" s="461"/>
      <c r="H74" s="535"/>
      <c r="I74" s="534"/>
    </row>
    <row r="75" spans="1:9" s="1" customFormat="1" ht="69.95" customHeight="1" x14ac:dyDescent="0.25">
      <c r="A75" s="38" t="s">
        <v>93</v>
      </c>
      <c r="B75" s="388" t="s">
        <v>224</v>
      </c>
      <c r="C75" s="389"/>
      <c r="D75" s="458" t="s">
        <v>225</v>
      </c>
      <c r="E75" s="515"/>
      <c r="F75" s="388" t="s">
        <v>226</v>
      </c>
      <c r="G75" s="398"/>
      <c r="H75" s="466"/>
      <c r="I75" s="398"/>
    </row>
    <row r="76" spans="1:9" s="1" customFormat="1" ht="30.75" customHeight="1" x14ac:dyDescent="0.25">
      <c r="A76" s="384" t="s">
        <v>51</v>
      </c>
      <c r="B76" s="74" t="s">
        <v>25</v>
      </c>
      <c r="C76" s="74" t="s">
        <v>26</v>
      </c>
      <c r="D76" s="74" t="s">
        <v>25</v>
      </c>
      <c r="E76" s="74" t="s">
        <v>26</v>
      </c>
      <c r="F76" s="74" t="s">
        <v>25</v>
      </c>
      <c r="G76" s="74" t="s">
        <v>26</v>
      </c>
      <c r="H76" s="74" t="s">
        <v>25</v>
      </c>
      <c r="I76" s="74" t="s">
        <v>26</v>
      </c>
    </row>
    <row r="77" spans="1:9" s="1" customFormat="1" ht="30.75" customHeight="1" x14ac:dyDescent="0.25">
      <c r="A77" s="385"/>
      <c r="B77" s="210">
        <v>8.3299999999999999E-2</v>
      </c>
      <c r="C77" s="210">
        <v>8.3299999999999999E-2</v>
      </c>
      <c r="D77" s="210">
        <v>0.05</v>
      </c>
      <c r="E77" s="40">
        <v>0.05</v>
      </c>
      <c r="F77" s="43">
        <v>0.05</v>
      </c>
      <c r="G77" s="40">
        <v>0.05</v>
      </c>
      <c r="H77" s="43"/>
      <c r="I77" s="41"/>
    </row>
    <row r="78" spans="1:9" s="289" customFormat="1" ht="366.95" customHeight="1" x14ac:dyDescent="0.25">
      <c r="A78" s="38" t="s">
        <v>92</v>
      </c>
      <c r="B78" s="464" t="s">
        <v>514</v>
      </c>
      <c r="C78" s="465"/>
      <c r="D78" s="464" t="s">
        <v>520</v>
      </c>
      <c r="E78" s="465"/>
      <c r="F78" s="464" t="s">
        <v>227</v>
      </c>
      <c r="G78" s="530"/>
      <c r="H78" s="531"/>
      <c r="I78" s="532"/>
    </row>
    <row r="79" spans="1:9" s="1" customFormat="1" ht="89.25" customHeight="1" x14ac:dyDescent="0.25">
      <c r="A79" s="38" t="s">
        <v>93</v>
      </c>
      <c r="B79" s="388" t="s">
        <v>228</v>
      </c>
      <c r="C79" s="389"/>
      <c r="D79" s="388" t="s">
        <v>229</v>
      </c>
      <c r="E79" s="389"/>
      <c r="F79" s="388" t="s">
        <v>230</v>
      </c>
      <c r="G79" s="398"/>
      <c r="H79" s="466"/>
      <c r="I79" s="398"/>
    </row>
    <row r="80" spans="1:9" s="1" customFormat="1" ht="30.75" customHeight="1" x14ac:dyDescent="0.25">
      <c r="A80" s="384" t="s">
        <v>52</v>
      </c>
      <c r="B80" s="74" t="s">
        <v>25</v>
      </c>
      <c r="C80" s="74" t="s">
        <v>26</v>
      </c>
      <c r="D80" s="74" t="s">
        <v>25</v>
      </c>
      <c r="E80" s="74" t="s">
        <v>26</v>
      </c>
      <c r="F80" s="74" t="s">
        <v>25</v>
      </c>
      <c r="G80" s="74" t="s">
        <v>26</v>
      </c>
      <c r="H80" s="74" t="s">
        <v>25</v>
      </c>
      <c r="I80" s="74" t="s">
        <v>26</v>
      </c>
    </row>
    <row r="81" spans="1:9" s="1" customFormat="1" ht="30.75" customHeight="1" x14ac:dyDescent="0.25">
      <c r="A81" s="385"/>
      <c r="B81" s="210">
        <v>8.3299999999999999E-2</v>
      </c>
      <c r="C81" s="210">
        <v>8.3299999999999999E-2</v>
      </c>
      <c r="D81" s="210">
        <v>0.1</v>
      </c>
      <c r="E81" s="210">
        <v>0.1</v>
      </c>
      <c r="F81" s="43">
        <v>0.1</v>
      </c>
      <c r="G81" s="210">
        <v>0.1</v>
      </c>
      <c r="H81" s="43"/>
      <c r="I81" s="41"/>
    </row>
    <row r="82" spans="1:9" s="292" customFormat="1" ht="296.25" customHeight="1" x14ac:dyDescent="0.25">
      <c r="A82" s="38" t="s">
        <v>92</v>
      </c>
      <c r="B82" s="464" t="s">
        <v>518</v>
      </c>
      <c r="C82" s="465"/>
      <c r="D82" s="536" t="s">
        <v>285</v>
      </c>
      <c r="E82" s="537"/>
      <c r="F82" s="460" t="s">
        <v>231</v>
      </c>
      <c r="G82" s="461"/>
      <c r="H82" s="538"/>
      <c r="I82" s="539"/>
    </row>
    <row r="83" spans="1:9" s="1" customFormat="1" ht="81" customHeight="1" x14ac:dyDescent="0.25">
      <c r="A83" s="38" t="s">
        <v>93</v>
      </c>
      <c r="B83" s="388" t="s">
        <v>283</v>
      </c>
      <c r="C83" s="396"/>
      <c r="D83" s="523" t="s">
        <v>286</v>
      </c>
      <c r="E83" s="389"/>
      <c r="F83" s="388" t="s">
        <v>284</v>
      </c>
      <c r="G83" s="398"/>
      <c r="H83" s="466"/>
      <c r="I83" s="398"/>
    </row>
    <row r="84" spans="1:9" s="1" customFormat="1" ht="30" customHeight="1" x14ac:dyDescent="0.25">
      <c r="A84" s="384" t="s">
        <v>54</v>
      </c>
      <c r="B84" s="74" t="s">
        <v>25</v>
      </c>
      <c r="C84" s="74" t="s">
        <v>26</v>
      </c>
      <c r="D84" s="74" t="s">
        <v>25</v>
      </c>
      <c r="E84" s="74" t="s">
        <v>26</v>
      </c>
      <c r="F84" s="74" t="s">
        <v>25</v>
      </c>
      <c r="G84" s="74" t="s">
        <v>26</v>
      </c>
      <c r="H84" s="74" t="s">
        <v>25</v>
      </c>
      <c r="I84" s="74" t="s">
        <v>26</v>
      </c>
    </row>
    <row r="85" spans="1:9" s="1" customFormat="1" ht="30" customHeight="1" x14ac:dyDescent="0.25">
      <c r="A85" s="385"/>
      <c r="B85" s="210">
        <v>8.3299999999999999E-2</v>
      </c>
      <c r="C85" s="210">
        <v>8.3299999999999999E-2</v>
      </c>
      <c r="D85" s="210">
        <v>0.1</v>
      </c>
      <c r="E85" s="40">
        <v>0.12</v>
      </c>
      <c r="F85" s="43">
        <v>0.1</v>
      </c>
      <c r="G85" s="40">
        <v>0.12</v>
      </c>
      <c r="H85" s="43"/>
      <c r="I85" s="41"/>
    </row>
    <row r="86" spans="1:9" s="292" customFormat="1" ht="359.25" customHeight="1" x14ac:dyDescent="0.25">
      <c r="A86" s="38" t="s">
        <v>92</v>
      </c>
      <c r="B86" s="467" t="s">
        <v>515</v>
      </c>
      <c r="C86" s="524"/>
      <c r="D86" s="540" t="s">
        <v>521</v>
      </c>
      <c r="E86" s="540"/>
      <c r="F86" s="540" t="s">
        <v>407</v>
      </c>
      <c r="G86" s="540"/>
      <c r="H86" s="541"/>
      <c r="I86" s="541"/>
    </row>
    <row r="87" spans="1:9" s="1" customFormat="1" ht="80.25" customHeight="1" x14ac:dyDescent="0.25">
      <c r="A87" s="38" t="s">
        <v>93</v>
      </c>
      <c r="B87" s="491" t="s">
        <v>408</v>
      </c>
      <c r="C87" s="392"/>
      <c r="D87" s="491" t="s">
        <v>409</v>
      </c>
      <c r="E87" s="392"/>
      <c r="F87" s="388" t="s">
        <v>410</v>
      </c>
      <c r="G87" s="389"/>
      <c r="H87" s="391"/>
      <c r="I87" s="392"/>
    </row>
    <row r="88" spans="1:9" s="1" customFormat="1" ht="29.25" customHeight="1" x14ac:dyDescent="0.25">
      <c r="A88" s="384" t="s">
        <v>55</v>
      </c>
      <c r="B88" s="74" t="s">
        <v>25</v>
      </c>
      <c r="C88" s="74" t="s">
        <v>26</v>
      </c>
      <c r="D88" s="74" t="s">
        <v>25</v>
      </c>
      <c r="E88" s="74" t="s">
        <v>26</v>
      </c>
      <c r="F88" s="74" t="s">
        <v>25</v>
      </c>
      <c r="G88" s="74" t="s">
        <v>26</v>
      </c>
      <c r="H88" s="74" t="s">
        <v>25</v>
      </c>
      <c r="I88" s="74" t="s">
        <v>26</v>
      </c>
    </row>
    <row r="89" spans="1:9" s="1" customFormat="1" ht="29.25" customHeight="1" x14ac:dyDescent="0.25">
      <c r="A89" s="385"/>
      <c r="B89" s="210">
        <v>8.3299999999999999E-2</v>
      </c>
      <c r="C89" s="210">
        <v>8.3299999999999999E-2</v>
      </c>
      <c r="D89" s="210">
        <v>0.1</v>
      </c>
      <c r="E89" s="40">
        <v>0.1</v>
      </c>
      <c r="F89" s="43">
        <v>0.1</v>
      </c>
      <c r="G89" s="40">
        <v>0.1</v>
      </c>
      <c r="H89" s="43"/>
      <c r="I89" s="41"/>
    </row>
    <row r="90" spans="1:9" s="289" customFormat="1" ht="409.5" customHeight="1" x14ac:dyDescent="0.25">
      <c r="A90" s="38" t="s">
        <v>92</v>
      </c>
      <c r="B90" s="393" t="s">
        <v>516</v>
      </c>
      <c r="C90" s="394"/>
      <c r="D90" s="393" t="s">
        <v>522</v>
      </c>
      <c r="E90" s="393"/>
      <c r="F90" s="393" t="s">
        <v>424</v>
      </c>
      <c r="G90" s="393"/>
      <c r="H90" s="394"/>
      <c r="I90" s="394"/>
    </row>
    <row r="91" spans="1:9" s="274" customFormat="1" ht="80.25" customHeight="1" x14ac:dyDescent="0.25">
      <c r="A91" s="38" t="s">
        <v>93</v>
      </c>
      <c r="B91" s="388" t="s">
        <v>425</v>
      </c>
      <c r="C91" s="389"/>
      <c r="D91" s="388" t="s">
        <v>426</v>
      </c>
      <c r="E91" s="389"/>
      <c r="F91" s="388" t="s">
        <v>427</v>
      </c>
      <c r="G91" s="389"/>
      <c r="H91" s="390"/>
      <c r="I91" s="389"/>
    </row>
    <row r="92" spans="1:9" s="1" customFormat="1" ht="24.95" customHeight="1" x14ac:dyDescent="0.25">
      <c r="A92" s="384" t="s">
        <v>56</v>
      </c>
      <c r="B92" s="74" t="s">
        <v>25</v>
      </c>
      <c r="C92" s="74" t="s">
        <v>26</v>
      </c>
      <c r="D92" s="74" t="s">
        <v>25</v>
      </c>
      <c r="E92" s="74" t="s">
        <v>26</v>
      </c>
      <c r="F92" s="74" t="s">
        <v>25</v>
      </c>
      <c r="G92" s="74" t="s">
        <v>26</v>
      </c>
      <c r="H92" s="74" t="s">
        <v>25</v>
      </c>
      <c r="I92" s="74" t="s">
        <v>26</v>
      </c>
    </row>
    <row r="93" spans="1:9" s="1" customFormat="1" ht="24.95" customHeight="1" x14ac:dyDescent="0.25">
      <c r="A93" s="385"/>
      <c r="B93" s="210">
        <v>8.3299999999999999E-2</v>
      </c>
      <c r="C93" s="210">
        <v>8.3299999999999999E-2</v>
      </c>
      <c r="D93" s="210">
        <v>0.1</v>
      </c>
      <c r="E93" s="40">
        <v>0.16</v>
      </c>
      <c r="F93" s="43">
        <v>0.1</v>
      </c>
      <c r="G93" s="40">
        <v>0.12</v>
      </c>
      <c r="H93" s="43"/>
      <c r="I93" s="41"/>
    </row>
    <row r="94" spans="1:9" s="289" customFormat="1" ht="409.5" customHeight="1" x14ac:dyDescent="0.25">
      <c r="A94" s="38" t="s">
        <v>92</v>
      </c>
      <c r="B94" s="393" t="s">
        <v>517</v>
      </c>
      <c r="C94" s="394"/>
      <c r="D94" s="393" t="s">
        <v>523</v>
      </c>
      <c r="E94" s="393"/>
      <c r="F94" s="393" t="s">
        <v>447</v>
      </c>
      <c r="G94" s="393"/>
      <c r="H94" s="394"/>
      <c r="I94" s="394"/>
    </row>
    <row r="95" spans="1:9" s="274" customFormat="1" ht="80.25" customHeight="1" x14ac:dyDescent="0.25">
      <c r="A95" s="38" t="s">
        <v>93</v>
      </c>
      <c r="B95" s="388" t="s">
        <v>448</v>
      </c>
      <c r="C95" s="389"/>
      <c r="D95" s="388" t="s">
        <v>449</v>
      </c>
      <c r="E95" s="389"/>
      <c r="F95" s="388" t="s">
        <v>450</v>
      </c>
      <c r="G95" s="389"/>
      <c r="H95" s="390"/>
      <c r="I95" s="389"/>
    </row>
    <row r="96" spans="1:9" s="1" customFormat="1" ht="24.95" customHeight="1" x14ac:dyDescent="0.25">
      <c r="A96" s="384" t="s">
        <v>57</v>
      </c>
      <c r="B96" s="74" t="s">
        <v>25</v>
      </c>
      <c r="C96" s="74" t="s">
        <v>26</v>
      </c>
      <c r="D96" s="74" t="s">
        <v>25</v>
      </c>
      <c r="E96" s="74" t="s">
        <v>26</v>
      </c>
      <c r="F96" s="74" t="s">
        <v>25</v>
      </c>
      <c r="G96" s="74" t="s">
        <v>26</v>
      </c>
      <c r="H96" s="74" t="s">
        <v>25</v>
      </c>
      <c r="I96" s="74" t="s">
        <v>26</v>
      </c>
    </row>
    <row r="97" spans="1:9" s="1" customFormat="1" ht="24.95" customHeight="1" x14ac:dyDescent="0.25">
      <c r="A97" s="385"/>
      <c r="B97" s="210">
        <v>8.3299999999999999E-2</v>
      </c>
      <c r="C97" s="210">
        <v>8.3299999999999999E-2</v>
      </c>
      <c r="D97" s="210">
        <v>0.1</v>
      </c>
      <c r="E97" s="40">
        <v>0.1</v>
      </c>
      <c r="F97" s="43">
        <v>0.1</v>
      </c>
      <c r="G97" s="40">
        <v>0.1</v>
      </c>
      <c r="H97" s="43"/>
      <c r="I97" s="41"/>
    </row>
    <row r="98" spans="1:9" s="1" customFormat="1" ht="409.5" customHeight="1" x14ac:dyDescent="0.25">
      <c r="A98" s="38" t="s">
        <v>92</v>
      </c>
      <c r="B98" s="393" t="s">
        <v>556</v>
      </c>
      <c r="C98" s="394"/>
      <c r="D98" s="393" t="s">
        <v>558</v>
      </c>
      <c r="E98" s="393"/>
      <c r="F98" s="393" t="s">
        <v>577</v>
      </c>
      <c r="G98" s="393"/>
      <c r="H98" s="395"/>
      <c r="I98" s="395"/>
    </row>
    <row r="99" spans="1:9" s="1" customFormat="1" ht="80.25" customHeight="1" x14ac:dyDescent="0.25">
      <c r="A99" s="38" t="s">
        <v>93</v>
      </c>
      <c r="B99" s="542" t="s">
        <v>557</v>
      </c>
      <c r="C99" s="392"/>
      <c r="D99" s="523" t="s">
        <v>559</v>
      </c>
      <c r="E99" s="389"/>
      <c r="F99" s="388" t="s">
        <v>579</v>
      </c>
      <c r="G99" s="389"/>
      <c r="H99" s="391"/>
      <c r="I99" s="392"/>
    </row>
    <row r="100" spans="1:9" s="1" customFormat="1" ht="24.95" customHeight="1" x14ac:dyDescent="0.25">
      <c r="A100" s="384" t="s">
        <v>59</v>
      </c>
      <c r="B100" s="74" t="s">
        <v>25</v>
      </c>
      <c r="C100" s="74" t="s">
        <v>26</v>
      </c>
      <c r="D100" s="74"/>
      <c r="E100" s="74" t="s">
        <v>26</v>
      </c>
      <c r="F100" s="74" t="s">
        <v>25</v>
      </c>
      <c r="G100" s="74" t="s">
        <v>26</v>
      </c>
      <c r="H100" s="74" t="s">
        <v>25</v>
      </c>
      <c r="I100" s="74" t="s">
        <v>26</v>
      </c>
    </row>
    <row r="101" spans="1:9" s="1" customFormat="1" ht="24.95" customHeight="1" x14ac:dyDescent="0.25">
      <c r="A101" s="385"/>
      <c r="B101" s="210">
        <v>8.3299999999999999E-2</v>
      </c>
      <c r="C101" s="210">
        <v>8.3299999999999999E-2</v>
      </c>
      <c r="D101" s="210">
        <v>0.15</v>
      </c>
      <c r="E101" s="40">
        <v>0.17</v>
      </c>
      <c r="F101" s="43">
        <v>0.1</v>
      </c>
      <c r="G101" s="40">
        <v>0.1</v>
      </c>
      <c r="H101" s="43"/>
      <c r="I101" s="41"/>
    </row>
    <row r="102" spans="1:9" s="1" customFormat="1" ht="408.95" customHeight="1" x14ac:dyDescent="0.25">
      <c r="A102" s="38" t="s">
        <v>92</v>
      </c>
      <c r="B102" s="393" t="s">
        <v>574</v>
      </c>
      <c r="C102" s="394"/>
      <c r="D102" s="393" t="s">
        <v>576</v>
      </c>
      <c r="E102" s="393"/>
      <c r="F102" s="393" t="s">
        <v>581</v>
      </c>
      <c r="G102" s="393"/>
      <c r="H102" s="395"/>
      <c r="I102" s="395"/>
    </row>
    <row r="103" spans="1:9" s="1" customFormat="1" ht="80.25" customHeight="1" x14ac:dyDescent="0.25">
      <c r="A103" s="38" t="s">
        <v>93</v>
      </c>
      <c r="B103" s="491" t="s">
        <v>580</v>
      </c>
      <c r="C103" s="392"/>
      <c r="D103" s="542" t="s">
        <v>595</v>
      </c>
      <c r="E103" s="392"/>
      <c r="F103" s="499" t="s">
        <v>578</v>
      </c>
      <c r="G103" s="500"/>
      <c r="H103" s="391"/>
      <c r="I103" s="392"/>
    </row>
    <row r="104" spans="1:9" s="1" customFormat="1" ht="24.95" customHeight="1" x14ac:dyDescent="0.25">
      <c r="A104" s="384" t="s">
        <v>60</v>
      </c>
      <c r="B104" s="74" t="s">
        <v>25</v>
      </c>
      <c r="C104" s="74" t="s">
        <v>26</v>
      </c>
      <c r="D104" s="74" t="s">
        <v>25</v>
      </c>
      <c r="E104" s="74" t="s">
        <v>26</v>
      </c>
      <c r="F104" s="74" t="s">
        <v>25</v>
      </c>
      <c r="G104" s="74" t="s">
        <v>26</v>
      </c>
      <c r="H104" s="74" t="s">
        <v>25</v>
      </c>
      <c r="I104" s="74" t="s">
        <v>26</v>
      </c>
    </row>
    <row r="105" spans="1:9" s="1" customFormat="1" ht="24.95" customHeight="1" x14ac:dyDescent="0.25">
      <c r="A105" s="385"/>
      <c r="B105" s="210">
        <v>8.3299999999999999E-2</v>
      </c>
      <c r="C105" s="210">
        <v>8.3299999999999999E-2</v>
      </c>
      <c r="D105" s="210">
        <v>0.15</v>
      </c>
      <c r="E105" s="40">
        <v>0.15</v>
      </c>
      <c r="F105" s="43">
        <v>0.1</v>
      </c>
      <c r="G105" s="40">
        <v>0.14000000000000001</v>
      </c>
      <c r="H105" s="43"/>
      <c r="I105" s="41"/>
    </row>
    <row r="106" spans="1:9" s="1" customFormat="1" ht="409.5" customHeight="1" x14ac:dyDescent="0.25">
      <c r="A106" s="38" t="s">
        <v>92</v>
      </c>
      <c r="B106" s="393" t="s">
        <v>609</v>
      </c>
      <c r="C106" s="394"/>
      <c r="D106" s="393" t="s">
        <v>610</v>
      </c>
      <c r="E106" s="393"/>
      <c r="F106" s="494" t="s">
        <v>611</v>
      </c>
      <c r="G106" s="495"/>
      <c r="H106" s="395"/>
      <c r="I106" s="395"/>
    </row>
    <row r="107" spans="1:9" s="274" customFormat="1" ht="80.25" customHeight="1" x14ac:dyDescent="0.25">
      <c r="A107" s="38" t="s">
        <v>93</v>
      </c>
      <c r="B107" s="388" t="s">
        <v>617</v>
      </c>
      <c r="C107" s="389"/>
      <c r="D107" s="388" t="s">
        <v>618</v>
      </c>
      <c r="E107" s="389"/>
      <c r="F107" s="388" t="s">
        <v>619</v>
      </c>
      <c r="G107" s="389"/>
      <c r="H107" s="390"/>
      <c r="I107" s="389"/>
    </row>
    <row r="108" spans="1:9" s="1" customFormat="1" ht="24.95" customHeight="1" x14ac:dyDescent="0.25">
      <c r="A108" s="384" t="s">
        <v>61</v>
      </c>
      <c r="B108" s="74" t="s">
        <v>25</v>
      </c>
      <c r="C108" s="74" t="s">
        <v>26</v>
      </c>
      <c r="D108" s="74" t="s">
        <v>25</v>
      </c>
      <c r="E108" s="74" t="s">
        <v>26</v>
      </c>
      <c r="F108" s="74" t="s">
        <v>25</v>
      </c>
      <c r="G108" s="74" t="s">
        <v>26</v>
      </c>
      <c r="H108" s="74" t="s">
        <v>25</v>
      </c>
      <c r="I108" s="74" t="s">
        <v>26</v>
      </c>
    </row>
    <row r="109" spans="1:9" s="1" customFormat="1" ht="24.95" customHeight="1" x14ac:dyDescent="0.25">
      <c r="A109" s="385"/>
      <c r="B109" s="210">
        <v>8.3299999999999999E-2</v>
      </c>
      <c r="C109" s="210">
        <v>8.3299999999999999E-2</v>
      </c>
      <c r="D109" s="210">
        <v>0.15</v>
      </c>
      <c r="E109" s="348">
        <v>0</v>
      </c>
      <c r="F109" s="43">
        <v>0.1</v>
      </c>
      <c r="G109" s="40">
        <v>7.0000000000000007E-2</v>
      </c>
      <c r="H109" s="43"/>
      <c r="I109" s="41"/>
    </row>
    <row r="110" spans="1:9" s="1" customFormat="1" ht="408.95" customHeight="1" x14ac:dyDescent="0.25">
      <c r="A110" s="38" t="s">
        <v>92</v>
      </c>
      <c r="B110" s="393" t="s">
        <v>641</v>
      </c>
      <c r="C110" s="394"/>
      <c r="D110" s="393" t="s">
        <v>651</v>
      </c>
      <c r="E110" s="393"/>
      <c r="F110" s="393" t="s">
        <v>642</v>
      </c>
      <c r="G110" s="393"/>
      <c r="H110" s="395"/>
      <c r="I110" s="395"/>
    </row>
    <row r="111" spans="1:9" s="1" customFormat="1" ht="80.25" customHeight="1" x14ac:dyDescent="0.25">
      <c r="A111" s="38" t="s">
        <v>93</v>
      </c>
      <c r="B111" s="388" t="s">
        <v>643</v>
      </c>
      <c r="C111" s="389"/>
      <c r="D111" s="390"/>
      <c r="E111" s="389"/>
      <c r="F111" s="388" t="s">
        <v>652</v>
      </c>
      <c r="G111" s="389"/>
      <c r="H111" s="391"/>
      <c r="I111" s="392"/>
    </row>
    <row r="112" spans="1:9" s="1" customFormat="1" ht="24.95" customHeight="1" x14ac:dyDescent="0.25">
      <c r="A112" s="384" t="s">
        <v>62</v>
      </c>
      <c r="B112" s="74" t="s">
        <v>25</v>
      </c>
      <c r="C112" s="74" t="s">
        <v>26</v>
      </c>
      <c r="D112" s="74" t="s">
        <v>25</v>
      </c>
      <c r="E112" s="74" t="s">
        <v>26</v>
      </c>
      <c r="F112" s="74" t="s">
        <v>25</v>
      </c>
      <c r="G112" s="74" t="s">
        <v>26</v>
      </c>
      <c r="H112" s="74" t="s">
        <v>25</v>
      </c>
      <c r="I112" s="74" t="s">
        <v>26</v>
      </c>
    </row>
    <row r="113" spans="1:9" s="1" customFormat="1" ht="24.95" customHeight="1" x14ac:dyDescent="0.25">
      <c r="A113" s="385"/>
      <c r="B113" s="210">
        <v>8.3299999999999999E-2</v>
      </c>
      <c r="C113" s="210">
        <v>8.3299999999999999E-2</v>
      </c>
      <c r="D113" s="210">
        <v>0</v>
      </c>
      <c r="E113" s="40">
        <v>0</v>
      </c>
      <c r="F113" s="43">
        <v>0.1</v>
      </c>
      <c r="G113" s="40">
        <v>0.05</v>
      </c>
      <c r="H113" s="146"/>
      <c r="I113" s="147"/>
    </row>
    <row r="114" spans="1:9" s="1" customFormat="1" ht="408.95" customHeight="1" x14ac:dyDescent="0.25">
      <c r="A114" s="38" t="s">
        <v>92</v>
      </c>
      <c r="B114" s="393" t="s">
        <v>685</v>
      </c>
      <c r="C114" s="394"/>
      <c r="D114" s="393" t="s">
        <v>670</v>
      </c>
      <c r="E114" s="394"/>
      <c r="F114" s="393" t="s">
        <v>671</v>
      </c>
      <c r="G114" s="394"/>
      <c r="H114" s="498"/>
      <c r="I114" s="498"/>
    </row>
    <row r="115" spans="1:9" s="1" customFormat="1" ht="80.25" customHeight="1" x14ac:dyDescent="0.25">
      <c r="A115" s="38" t="s">
        <v>93</v>
      </c>
      <c r="B115" s="491" t="s">
        <v>672</v>
      </c>
      <c r="C115" s="392"/>
      <c r="D115" s="491" t="s">
        <v>673</v>
      </c>
      <c r="E115" s="392"/>
      <c r="F115" s="491" t="s">
        <v>674</v>
      </c>
      <c r="G115" s="392"/>
      <c r="H115" s="391"/>
      <c r="I115" s="392"/>
    </row>
    <row r="116" spans="1:9" s="1" customFormat="1" ht="16.5" x14ac:dyDescent="0.25">
      <c r="A116" s="39" t="s">
        <v>94</v>
      </c>
      <c r="B116" s="42">
        <f t="shared" ref="B116:I116" si="1">(B69+B73+B77+B81+B85+B89+B93+B97+B101+B105+B109+B113)</f>
        <v>0.99960000000000016</v>
      </c>
      <c r="C116" s="42">
        <f t="shared" si="1"/>
        <v>0.99960000000000016</v>
      </c>
      <c r="D116" s="42">
        <f t="shared" si="1"/>
        <v>1</v>
      </c>
      <c r="E116" s="42">
        <f t="shared" si="1"/>
        <v>1</v>
      </c>
      <c r="F116" s="42">
        <f t="shared" si="1"/>
        <v>0.99999999999999989</v>
      </c>
      <c r="G116" s="42">
        <f t="shared" si="1"/>
        <v>1</v>
      </c>
      <c r="H116" s="42">
        <f t="shared" si="1"/>
        <v>0</v>
      </c>
      <c r="I116" s="42">
        <f t="shared" si="1"/>
        <v>0</v>
      </c>
    </row>
    <row r="117" spans="1:9" s="1" customFormat="1" ht="14.25" x14ac:dyDescent="0.25"/>
    <row r="118" spans="1:9" s="1" customFormat="1" ht="14.25" x14ac:dyDescent="0.25"/>
    <row r="119" spans="1:9" s="1" customFormat="1" ht="14.25" x14ac:dyDescent="0.25"/>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3:G103"/>
    <mergeCell ref="H106:I106"/>
    <mergeCell ref="B107:C107"/>
    <mergeCell ref="D107:E107"/>
    <mergeCell ref="F107:G107"/>
    <mergeCell ref="H107:I107"/>
    <mergeCell ref="A108:A109"/>
    <mergeCell ref="F106:G106"/>
    <mergeCell ref="A100:A101"/>
    <mergeCell ref="B102:C102"/>
    <mergeCell ref="D102:E102"/>
    <mergeCell ref="F102:G102"/>
    <mergeCell ref="H102:I102"/>
    <mergeCell ref="B103:C103"/>
    <mergeCell ref="D103:E103"/>
    <mergeCell ref="H103:I103"/>
    <mergeCell ref="A104:A105"/>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 ref="B95" r:id="rId18" xr:uid="{4B9B5FA5-18F5-DB4A-87C2-5D4D4B6A94BD}"/>
    <hyperlink ref="D95" r:id="rId19" xr:uid="{56F7AFA3-2EA9-EF4F-8820-7C5A6E2FE8FB}"/>
    <hyperlink ref="F95" r:id="rId20" xr:uid="{6AD6FA22-C6B7-DB4F-8F95-6147C89A14CB}"/>
    <hyperlink ref="B99" r:id="rId21" xr:uid="{5C744523-9F48-104C-9CC5-A0C3731C1133}"/>
    <hyperlink ref="D99" r:id="rId22" xr:uid="{FF2FDACF-2C64-504A-B2B3-CD574AEB73C6}"/>
    <hyperlink ref="F103" r:id="rId23" xr:uid="{2E00E6AC-EA98-F64B-942C-F11873484FD0}"/>
    <hyperlink ref="F99" r:id="rId24" xr:uid="{F853777C-EAFF-1041-8486-FBDC37FE3A30}"/>
    <hyperlink ref="B103" r:id="rId25" xr:uid="{9DDB1546-E830-4E4F-8BFF-9BFBE3D4A13F}"/>
    <hyperlink ref="D103" r:id="rId26" xr:uid="{26018E90-5A6D-E84C-A75C-934F18AD3E36}"/>
    <hyperlink ref="B107" r:id="rId27" xr:uid="{71E73602-7BA7-4943-9FA5-BD30DA7002C7}"/>
    <hyperlink ref="D107" r:id="rId28" xr:uid="{ECDD6B57-A4A2-F341-8234-40D1A9DF286B}"/>
    <hyperlink ref="F107" r:id="rId29" xr:uid="{5B433D9A-1E9E-0C44-BB24-CAFFE3CA262B}"/>
    <hyperlink ref="B111" r:id="rId30" xr:uid="{DB70D1EB-33CA-E848-B7BF-C2AFF1B57074}"/>
    <hyperlink ref="F111" r:id="rId31" xr:uid="{DE8AE346-2A35-3C41-8EDB-F1DD1AE3DD4A}"/>
    <hyperlink ref="B115" r:id="rId32" xr:uid="{3284B194-618C-F94F-8D0B-AAF0272B6197}"/>
    <hyperlink ref="D115" r:id="rId33" xr:uid="{4ABE0A3A-DCB3-644B-88A2-23AF5109F967}"/>
    <hyperlink ref="F115" r:id="rId34" xr:uid="{CBBEC9F5-5333-9841-8BFF-989BF63C8644}"/>
  </hyperlinks>
  <pageMargins left="0.7" right="0.7" top="0.75" bottom="0.75" header="0.3" footer="0.3"/>
  <drawing r:id="rId35"/>
  <legacyDrawing r:id="rId3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H35" zoomScale="85" zoomScaleNormal="85" workbookViewId="0">
      <selection activeCell="J53" sqref="J53"/>
    </sheetView>
  </sheetViews>
  <sheetFormatPr baseColWidth="10" defaultColWidth="10.85546875" defaultRowHeight="14.25" x14ac:dyDescent="0.25"/>
  <cols>
    <col min="1" max="1" width="49.42578125" style="1" customWidth="1"/>
    <col min="2" max="2" width="53.42578125" style="1" customWidth="1"/>
    <col min="3" max="13" width="35.42578125" style="1" customWidth="1"/>
    <col min="14" max="15" width="18.1406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4" customFormat="1" ht="32.25" customHeight="1" thickBot="1" x14ac:dyDescent="0.3">
      <c r="A1" s="441"/>
      <c r="B1" s="422" t="s">
        <v>43</v>
      </c>
      <c r="C1" s="423"/>
      <c r="D1" s="423"/>
      <c r="E1" s="423"/>
      <c r="F1" s="423"/>
      <c r="G1" s="423"/>
      <c r="H1" s="423"/>
      <c r="I1" s="424"/>
      <c r="J1" s="419" t="s">
        <v>161</v>
      </c>
      <c r="K1" s="420"/>
      <c r="L1" s="421"/>
    </row>
    <row r="2" spans="1:15" s="64" customFormat="1" ht="30.75" customHeight="1" thickBot="1" x14ac:dyDescent="0.3">
      <c r="A2" s="442"/>
      <c r="B2" s="425" t="s">
        <v>44</v>
      </c>
      <c r="C2" s="426"/>
      <c r="D2" s="426"/>
      <c r="E2" s="426"/>
      <c r="F2" s="426"/>
      <c r="G2" s="426"/>
      <c r="H2" s="426"/>
      <c r="I2" s="427"/>
      <c r="J2" s="419" t="s">
        <v>162</v>
      </c>
      <c r="K2" s="420"/>
      <c r="L2" s="421"/>
    </row>
    <row r="3" spans="1:15" s="64" customFormat="1" ht="24" customHeight="1" thickBot="1" x14ac:dyDescent="0.3">
      <c r="A3" s="442"/>
      <c r="B3" s="425" t="s">
        <v>0</v>
      </c>
      <c r="C3" s="426"/>
      <c r="D3" s="426"/>
      <c r="E3" s="426"/>
      <c r="F3" s="426"/>
      <c r="G3" s="426"/>
      <c r="H3" s="426"/>
      <c r="I3" s="427"/>
      <c r="J3" s="419" t="s">
        <v>163</v>
      </c>
      <c r="K3" s="420"/>
      <c r="L3" s="421"/>
    </row>
    <row r="4" spans="1:15" s="64" customFormat="1" ht="21.75" customHeight="1" thickBot="1" x14ac:dyDescent="0.3">
      <c r="A4" s="443"/>
      <c r="B4" s="428" t="s">
        <v>112</v>
      </c>
      <c r="C4" s="429"/>
      <c r="D4" s="429"/>
      <c r="E4" s="429"/>
      <c r="F4" s="429"/>
      <c r="G4" s="429"/>
      <c r="H4" s="429"/>
      <c r="I4" s="430"/>
      <c r="J4" s="419" t="s">
        <v>166</v>
      </c>
      <c r="K4" s="420"/>
      <c r="L4" s="421"/>
    </row>
    <row r="5" spans="1:15" s="64" customFormat="1" ht="21.75" customHeight="1" thickBot="1" x14ac:dyDescent="0.3">
      <c r="A5" s="65"/>
      <c r="B5" s="66"/>
      <c r="C5" s="66"/>
      <c r="D5" s="66"/>
      <c r="E5" s="66"/>
      <c r="F5" s="66"/>
      <c r="G5" s="66"/>
      <c r="H5" s="66"/>
      <c r="I5" s="66"/>
      <c r="J5" s="67"/>
      <c r="K5" s="67"/>
      <c r="L5" s="67"/>
    </row>
    <row r="6" spans="1:15" ht="40.5" customHeight="1" thickBot="1" x14ac:dyDescent="0.3">
      <c r="A6" s="45" t="s">
        <v>47</v>
      </c>
      <c r="B6" s="556"/>
      <c r="C6" s="557"/>
      <c r="D6" s="557"/>
      <c r="E6" s="557"/>
      <c r="F6" s="557"/>
      <c r="G6" s="557"/>
      <c r="H6" s="557"/>
      <c r="I6" s="558"/>
      <c r="J6" s="167" t="s">
        <v>48</v>
      </c>
      <c r="K6" s="559">
        <v>2024110010308</v>
      </c>
      <c r="L6" s="560"/>
      <c r="M6" s="555"/>
      <c r="N6" s="555"/>
      <c r="O6" s="555"/>
    </row>
    <row r="7" spans="1:15" s="64" customFormat="1" ht="21.75"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561" t="s">
        <v>2</v>
      </c>
      <c r="B8" s="136" t="s">
        <v>49</v>
      </c>
      <c r="C8" s="264">
        <v>45688</v>
      </c>
      <c r="D8" s="136" t="s">
        <v>50</v>
      </c>
      <c r="E8" s="265">
        <v>45716</v>
      </c>
      <c r="F8" s="136" t="s">
        <v>51</v>
      </c>
      <c r="G8" s="264">
        <v>45747</v>
      </c>
      <c r="H8" s="136" t="s">
        <v>52</v>
      </c>
      <c r="I8" s="268">
        <v>45777</v>
      </c>
      <c r="J8" s="562" t="s">
        <v>3</v>
      </c>
      <c r="K8" s="135" t="s">
        <v>53</v>
      </c>
      <c r="L8" s="68"/>
      <c r="M8" s="555"/>
      <c r="N8" s="555"/>
      <c r="O8" s="555"/>
    </row>
    <row r="9" spans="1:15" s="64" customFormat="1" ht="21.75" customHeight="1" thickBot="1" x14ac:dyDescent="0.3">
      <c r="A9" s="561"/>
      <c r="B9" s="137" t="s">
        <v>54</v>
      </c>
      <c r="C9" s="265">
        <v>45808</v>
      </c>
      <c r="D9" s="136" t="s">
        <v>55</v>
      </c>
      <c r="E9" s="272">
        <v>45838</v>
      </c>
      <c r="F9" s="136" t="s">
        <v>56</v>
      </c>
      <c r="G9" s="272">
        <v>45869</v>
      </c>
      <c r="H9" s="136" t="s">
        <v>57</v>
      </c>
      <c r="I9" s="298">
        <v>45900</v>
      </c>
      <c r="J9" s="562"/>
      <c r="K9" s="135" t="s">
        <v>58</v>
      </c>
      <c r="L9" s="68"/>
      <c r="M9" s="555"/>
      <c r="N9" s="555"/>
      <c r="O9" s="555"/>
    </row>
    <row r="10" spans="1:15" s="64" customFormat="1" ht="21.75" customHeight="1" thickBot="1" x14ac:dyDescent="0.3">
      <c r="A10" s="561"/>
      <c r="B10" s="136" t="s">
        <v>59</v>
      </c>
      <c r="C10" s="303">
        <v>45930</v>
      </c>
      <c r="D10" s="136" t="s">
        <v>60</v>
      </c>
      <c r="E10" s="272">
        <v>45961</v>
      </c>
      <c r="F10" s="136" t="s">
        <v>61</v>
      </c>
      <c r="G10" s="272">
        <v>45991</v>
      </c>
      <c r="H10" s="136" t="s">
        <v>62</v>
      </c>
      <c r="I10" s="298">
        <v>46022</v>
      </c>
      <c r="J10" s="562"/>
      <c r="K10" s="135" t="s">
        <v>63</v>
      </c>
      <c r="L10" s="68" t="s">
        <v>173</v>
      </c>
      <c r="M10" s="555"/>
      <c r="N10" s="555"/>
      <c r="O10" s="555"/>
    </row>
    <row r="11" spans="1:15" ht="15" thickBot="1" x14ac:dyDescent="0.3"/>
    <row r="12" spans="1:15" ht="32.25" customHeight="1" thickBot="1" x14ac:dyDescent="0.3">
      <c r="A12" s="543" t="s">
        <v>113</v>
      </c>
      <c r="B12" s="544"/>
      <c r="C12" s="544"/>
      <c r="D12" s="544"/>
      <c r="E12" s="544"/>
      <c r="F12" s="544"/>
      <c r="G12" s="544"/>
      <c r="H12" s="544"/>
      <c r="I12" s="544"/>
      <c r="J12" s="544"/>
      <c r="K12" s="544"/>
      <c r="L12" s="545"/>
    </row>
    <row r="13" spans="1:15" ht="32.25" customHeight="1" thickBot="1" x14ac:dyDescent="0.3">
      <c r="A13" s="546" t="s">
        <v>114</v>
      </c>
      <c r="B13" s="548" t="s">
        <v>32</v>
      </c>
      <c r="C13" s="550" t="s">
        <v>4</v>
      </c>
      <c r="D13" s="552" t="s">
        <v>74</v>
      </c>
      <c r="E13" s="553"/>
      <c r="F13" s="554"/>
      <c r="G13" s="552" t="s">
        <v>76</v>
      </c>
      <c r="H13" s="553"/>
      <c r="I13" s="554"/>
      <c r="J13" s="401" t="s">
        <v>77</v>
      </c>
      <c r="K13" s="402"/>
      <c r="L13" s="403"/>
    </row>
    <row r="14" spans="1:15" ht="32.25" customHeight="1" thickBot="1" x14ac:dyDescent="0.3">
      <c r="A14" s="547"/>
      <c r="B14" s="549"/>
      <c r="C14" s="551"/>
      <c r="D14" s="226" t="s">
        <v>11</v>
      </c>
      <c r="E14" s="227" t="s">
        <v>12</v>
      </c>
      <c r="F14" s="94" t="s">
        <v>33</v>
      </c>
      <c r="G14" s="95" t="s">
        <v>11</v>
      </c>
      <c r="H14" s="93" t="s">
        <v>12</v>
      </c>
      <c r="I14" s="94" t="s">
        <v>33</v>
      </c>
      <c r="J14" s="95" t="s">
        <v>11</v>
      </c>
      <c r="K14" s="93" t="s">
        <v>12</v>
      </c>
      <c r="L14" s="94" t="s">
        <v>33</v>
      </c>
    </row>
    <row r="15" spans="1:15" ht="91.5" customHeight="1" x14ac:dyDescent="0.2">
      <c r="A15" s="563" t="s">
        <v>244</v>
      </c>
      <c r="B15" s="228" t="s">
        <v>245</v>
      </c>
      <c r="C15" s="566" t="s">
        <v>246</v>
      </c>
      <c r="D15" s="229">
        <v>428846683</v>
      </c>
      <c r="E15" s="189">
        <v>462190</v>
      </c>
      <c r="F15" s="569">
        <v>1</v>
      </c>
      <c r="G15" s="96">
        <v>190184616</v>
      </c>
      <c r="H15" s="92">
        <v>5502976</v>
      </c>
      <c r="I15" s="569">
        <v>1</v>
      </c>
      <c r="J15" s="96">
        <v>620167426</v>
      </c>
      <c r="K15" s="92">
        <v>44932730</v>
      </c>
      <c r="L15" s="569">
        <v>1</v>
      </c>
    </row>
    <row r="16" spans="1:15" ht="53.25" customHeight="1" x14ac:dyDescent="0.2">
      <c r="A16" s="564"/>
      <c r="B16" s="228" t="s">
        <v>247</v>
      </c>
      <c r="C16" s="567"/>
      <c r="D16" s="229">
        <v>425058834</v>
      </c>
      <c r="E16" s="189"/>
      <c r="F16" s="570"/>
      <c r="G16" s="96">
        <v>93713221</v>
      </c>
      <c r="H16" s="92">
        <v>3702706</v>
      </c>
      <c r="I16" s="570"/>
      <c r="J16" s="96">
        <v>519536101</v>
      </c>
      <c r="K16" s="92">
        <v>37590285</v>
      </c>
      <c r="L16" s="570"/>
    </row>
    <row r="17" spans="1:13" s="23" customFormat="1" ht="60.75" customHeight="1" thickBot="1" x14ac:dyDescent="0.25">
      <c r="A17" s="565"/>
      <c r="B17" s="230" t="s">
        <v>248</v>
      </c>
      <c r="C17" s="568"/>
      <c r="D17" s="231">
        <v>287192365</v>
      </c>
      <c r="E17" s="232"/>
      <c r="F17" s="571"/>
      <c r="G17" s="233">
        <v>268892846</v>
      </c>
      <c r="H17" s="234">
        <v>3555095</v>
      </c>
      <c r="I17" s="571"/>
      <c r="J17" s="233">
        <v>556757806</v>
      </c>
      <c r="K17" s="234">
        <v>39502633</v>
      </c>
      <c r="L17" s="571"/>
      <c r="M17" s="1"/>
    </row>
    <row r="18" spans="1:13" ht="15" customHeight="1" x14ac:dyDescent="0.2">
      <c r="A18" s="23"/>
      <c r="B18" s="23"/>
      <c r="C18" s="23"/>
      <c r="D18" s="23"/>
      <c r="E18" s="23"/>
      <c r="F18" s="235"/>
      <c r="G18" s="23"/>
      <c r="H18" s="23"/>
      <c r="I18" s="23"/>
      <c r="J18" s="23"/>
      <c r="K18" s="23"/>
      <c r="L18" s="23"/>
    </row>
    <row r="19" spans="1:13" ht="35.25" customHeight="1" thickBot="1" x14ac:dyDescent="0.3"/>
    <row r="20" spans="1:13" ht="35.25" customHeight="1" thickBot="1" x14ac:dyDescent="0.3">
      <c r="A20" s="543" t="s">
        <v>115</v>
      </c>
      <c r="B20" s="544"/>
      <c r="C20" s="544"/>
      <c r="D20" s="544"/>
      <c r="E20" s="544"/>
      <c r="F20" s="544"/>
      <c r="G20" s="544"/>
      <c r="H20" s="544"/>
      <c r="I20" s="544"/>
      <c r="J20" s="544"/>
      <c r="K20" s="544"/>
      <c r="L20" s="545"/>
    </row>
    <row r="21" spans="1:13" ht="35.25" customHeight="1" x14ac:dyDescent="0.25">
      <c r="A21" s="546" t="s">
        <v>114</v>
      </c>
      <c r="B21" s="548" t="s">
        <v>32</v>
      </c>
      <c r="C21" s="550" t="s">
        <v>4</v>
      </c>
      <c r="D21" s="552" t="s">
        <v>78</v>
      </c>
      <c r="E21" s="553"/>
      <c r="F21" s="554"/>
      <c r="G21" s="552" t="s">
        <v>79</v>
      </c>
      <c r="H21" s="553"/>
      <c r="I21" s="554"/>
      <c r="J21" s="552" t="s">
        <v>80</v>
      </c>
      <c r="K21" s="553"/>
      <c r="L21" s="554"/>
    </row>
    <row r="22" spans="1:13" ht="90" customHeight="1" thickBot="1" x14ac:dyDescent="0.3">
      <c r="A22" s="547"/>
      <c r="B22" s="549"/>
      <c r="C22" s="551"/>
      <c r="D22" s="95" t="s">
        <v>11</v>
      </c>
      <c r="E22" s="93" t="s">
        <v>12</v>
      </c>
      <c r="F22" s="94" t="s">
        <v>33</v>
      </c>
      <c r="G22" s="95" t="s">
        <v>11</v>
      </c>
      <c r="H22" s="93" t="s">
        <v>12</v>
      </c>
      <c r="I22" s="94" t="s">
        <v>33</v>
      </c>
      <c r="J22" s="95" t="s">
        <v>11</v>
      </c>
      <c r="K22" s="93" t="s">
        <v>12</v>
      </c>
      <c r="L22" s="94" t="s">
        <v>33</v>
      </c>
    </row>
    <row r="23" spans="1:13" ht="90" customHeight="1" x14ac:dyDescent="0.2">
      <c r="A23" s="563" t="s">
        <v>244</v>
      </c>
      <c r="B23" s="228" t="s">
        <v>245</v>
      </c>
      <c r="C23" s="566" t="s">
        <v>246</v>
      </c>
      <c r="D23" s="229">
        <v>-13920659</v>
      </c>
      <c r="E23" s="189">
        <v>56122895</v>
      </c>
      <c r="F23" s="569">
        <v>1</v>
      </c>
      <c r="G23" s="283">
        <f>100506206</f>
        <v>100506206</v>
      </c>
      <c r="H23" s="284">
        <v>60907112</v>
      </c>
      <c r="I23" s="569">
        <v>1</v>
      </c>
      <c r="J23" s="96">
        <v>622540</v>
      </c>
      <c r="K23" s="92">
        <v>66892438</v>
      </c>
      <c r="L23" s="569">
        <v>1</v>
      </c>
    </row>
    <row r="24" spans="1:13" ht="42.75" x14ac:dyDescent="0.2">
      <c r="A24" s="564"/>
      <c r="B24" s="228" t="s">
        <v>247</v>
      </c>
      <c r="C24" s="567"/>
      <c r="D24" s="229">
        <v>-8123660</v>
      </c>
      <c r="E24" s="189">
        <v>56905769</v>
      </c>
      <c r="F24" s="570"/>
      <c r="G24" s="283">
        <f>43844723</f>
        <v>43844723</v>
      </c>
      <c r="H24" s="284">
        <v>46556690</v>
      </c>
      <c r="I24" s="570"/>
      <c r="J24" s="96">
        <v>0</v>
      </c>
      <c r="K24" s="92">
        <v>47684620</v>
      </c>
      <c r="L24" s="570"/>
    </row>
    <row r="25" spans="1:13" ht="43.5" thickBot="1" x14ac:dyDescent="0.25">
      <c r="A25" s="565"/>
      <c r="B25" s="230" t="s">
        <v>248</v>
      </c>
      <c r="C25" s="568"/>
      <c r="D25" s="231">
        <v>-11687381</v>
      </c>
      <c r="E25" s="232">
        <v>45678219</v>
      </c>
      <c r="F25" s="571"/>
      <c r="G25" s="285">
        <f>38993847</f>
        <v>38993847</v>
      </c>
      <c r="H25" s="286">
        <v>44749495</v>
      </c>
      <c r="I25" s="571"/>
      <c r="J25" s="233">
        <v>0</v>
      </c>
      <c r="K25" s="234">
        <v>51666947</v>
      </c>
      <c r="L25" s="571"/>
    </row>
    <row r="26" spans="1:13" ht="35.25" customHeight="1" x14ac:dyDescent="0.25"/>
    <row r="27" spans="1:13" ht="35.25" customHeight="1" thickBot="1" x14ac:dyDescent="0.3"/>
    <row r="28" spans="1:13" ht="35.25" customHeight="1" thickBot="1" x14ac:dyDescent="0.3">
      <c r="A28" s="572" t="s">
        <v>116</v>
      </c>
      <c r="B28" s="573"/>
      <c r="C28" s="573"/>
      <c r="D28" s="573"/>
      <c r="E28" s="573"/>
      <c r="F28" s="573"/>
      <c r="G28" s="573"/>
      <c r="H28" s="573"/>
      <c r="I28" s="573"/>
      <c r="J28" s="573"/>
      <c r="K28" s="573"/>
      <c r="L28" s="574"/>
    </row>
    <row r="29" spans="1:13" ht="81" customHeight="1" x14ac:dyDescent="0.25">
      <c r="A29" s="546" t="s">
        <v>114</v>
      </c>
      <c r="B29" s="548" t="s">
        <v>32</v>
      </c>
      <c r="C29" s="550" t="s">
        <v>4</v>
      </c>
      <c r="D29" s="552" t="s">
        <v>81</v>
      </c>
      <c r="E29" s="553"/>
      <c r="F29" s="554"/>
      <c r="G29" s="552" t="s">
        <v>82</v>
      </c>
      <c r="H29" s="553"/>
      <c r="I29" s="554"/>
      <c r="J29" s="552" t="s">
        <v>83</v>
      </c>
      <c r="K29" s="553"/>
      <c r="L29" s="554"/>
    </row>
    <row r="30" spans="1:13" ht="94.5" customHeight="1" thickBot="1" x14ac:dyDescent="0.3">
      <c r="A30" s="547"/>
      <c r="B30" s="549"/>
      <c r="C30" s="551"/>
      <c r="D30" s="95" t="s">
        <v>11</v>
      </c>
      <c r="E30" s="93" t="s">
        <v>12</v>
      </c>
      <c r="F30" s="94" t="s">
        <v>33</v>
      </c>
      <c r="G30" s="95" t="s">
        <v>11</v>
      </c>
      <c r="H30" s="93" t="s">
        <v>12</v>
      </c>
      <c r="I30" s="94" t="s">
        <v>33</v>
      </c>
      <c r="J30" s="95" t="s">
        <v>11</v>
      </c>
      <c r="K30" s="93" t="s">
        <v>12</v>
      </c>
      <c r="L30" s="94" t="s">
        <v>33</v>
      </c>
    </row>
    <row r="31" spans="1:13" ht="57" x14ac:dyDescent="0.2">
      <c r="A31" s="563" t="s">
        <v>244</v>
      </c>
      <c r="B31" s="228" t="s">
        <v>245</v>
      </c>
      <c r="C31" s="566" t="s">
        <v>246</v>
      </c>
      <c r="D31" s="229">
        <v>11162719</v>
      </c>
      <c r="E31" s="189">
        <v>87564569</v>
      </c>
      <c r="F31" s="569">
        <v>1</v>
      </c>
      <c r="G31" s="96">
        <v>64782856</v>
      </c>
      <c r="H31" s="92">
        <v>63212033</v>
      </c>
      <c r="I31" s="569">
        <v>1</v>
      </c>
      <c r="J31" s="310">
        <v>12655583</v>
      </c>
      <c r="K31" s="311">
        <v>67209278</v>
      </c>
      <c r="L31" s="569">
        <v>1</v>
      </c>
    </row>
    <row r="32" spans="1:13" ht="42.75" x14ac:dyDescent="0.2">
      <c r="A32" s="564"/>
      <c r="B32" s="228" t="s">
        <v>247</v>
      </c>
      <c r="C32" s="567"/>
      <c r="D32" s="229">
        <v>10674397</v>
      </c>
      <c r="E32" s="189">
        <v>68971757</v>
      </c>
      <c r="F32" s="570"/>
      <c r="G32" s="96">
        <v>67027560</v>
      </c>
      <c r="H32" s="92">
        <v>50473999</v>
      </c>
      <c r="I32" s="570"/>
      <c r="J32" s="310">
        <v>11414132</v>
      </c>
      <c r="K32" s="311">
        <v>50587950</v>
      </c>
      <c r="L32" s="570"/>
    </row>
    <row r="33" spans="1:14" ht="63.95" customHeight="1" thickBot="1" x14ac:dyDescent="0.25">
      <c r="A33" s="565"/>
      <c r="B33" s="230" t="s">
        <v>248</v>
      </c>
      <c r="C33" s="568"/>
      <c r="D33" s="231">
        <v>10356570</v>
      </c>
      <c r="E33" s="232">
        <v>76174329</v>
      </c>
      <c r="F33" s="571"/>
      <c r="G33" s="233">
        <v>64137535</v>
      </c>
      <c r="H33" s="234">
        <v>58388135</v>
      </c>
      <c r="I33" s="571"/>
      <c r="J33" s="312">
        <v>14015003</v>
      </c>
      <c r="K33" s="313">
        <v>57674311</v>
      </c>
      <c r="L33" s="571"/>
    </row>
    <row r="34" spans="1:14" ht="35.25" customHeight="1" x14ac:dyDescent="0.25"/>
    <row r="35" spans="1:14" ht="35.25" customHeight="1" thickBot="1" x14ac:dyDescent="0.3"/>
    <row r="36" spans="1:14" ht="99" customHeight="1" thickBot="1" x14ac:dyDescent="0.3">
      <c r="A36" s="572" t="s">
        <v>117</v>
      </c>
      <c r="B36" s="573"/>
      <c r="C36" s="573"/>
      <c r="D36" s="573"/>
      <c r="E36" s="573"/>
      <c r="F36" s="573"/>
      <c r="G36" s="573"/>
      <c r="H36" s="573"/>
      <c r="I36" s="573"/>
      <c r="J36" s="573"/>
      <c r="K36" s="573"/>
      <c r="L36" s="574"/>
    </row>
    <row r="37" spans="1:14" ht="93.75" customHeight="1" x14ac:dyDescent="0.25">
      <c r="A37" s="546" t="s">
        <v>114</v>
      </c>
      <c r="B37" s="548" t="s">
        <v>32</v>
      </c>
      <c r="C37" s="550" t="s">
        <v>4</v>
      </c>
      <c r="D37" s="552" t="s">
        <v>84</v>
      </c>
      <c r="E37" s="553"/>
      <c r="F37" s="554"/>
      <c r="G37" s="552" t="s">
        <v>118</v>
      </c>
      <c r="H37" s="553"/>
      <c r="I37" s="554"/>
      <c r="J37" s="552" t="s">
        <v>86</v>
      </c>
      <c r="K37" s="553"/>
      <c r="L37" s="554"/>
    </row>
    <row r="38" spans="1:14" ht="16.5" thickBot="1" x14ac:dyDescent="0.3">
      <c r="A38" s="547"/>
      <c r="B38" s="549"/>
      <c r="C38" s="551"/>
      <c r="D38" s="95" t="s">
        <v>11</v>
      </c>
      <c r="E38" s="93" t="s">
        <v>12</v>
      </c>
      <c r="F38" s="94" t="s">
        <v>33</v>
      </c>
      <c r="G38" s="95" t="s">
        <v>11</v>
      </c>
      <c r="H38" s="93" t="s">
        <v>12</v>
      </c>
      <c r="I38" s="94" t="s">
        <v>33</v>
      </c>
      <c r="J38" s="95" t="s">
        <v>11</v>
      </c>
      <c r="K38" s="93" t="s">
        <v>12</v>
      </c>
      <c r="L38" s="94" t="s">
        <v>33</v>
      </c>
    </row>
    <row r="39" spans="1:14" ht="57" x14ac:dyDescent="0.2">
      <c r="A39" s="563" t="s">
        <v>244</v>
      </c>
      <c r="B39" s="228" t="s">
        <v>245</v>
      </c>
      <c r="C39" s="566" t="s">
        <v>246</v>
      </c>
      <c r="D39" s="317">
        <v>27323953</v>
      </c>
      <c r="E39" s="280">
        <v>67364051</v>
      </c>
      <c r="F39" s="569">
        <v>1</v>
      </c>
      <c r="G39" s="310">
        <v>32005061</v>
      </c>
      <c r="H39" s="311">
        <v>65699907</v>
      </c>
      <c r="I39" s="569">
        <v>1</v>
      </c>
      <c r="J39" s="310">
        <v>11086791</v>
      </c>
      <c r="K39" s="311">
        <v>191368820</v>
      </c>
      <c r="L39" s="569">
        <v>1</v>
      </c>
      <c r="M39" s="362"/>
      <c r="N39" s="362"/>
    </row>
    <row r="40" spans="1:14" ht="42.75" x14ac:dyDescent="0.2">
      <c r="A40" s="564"/>
      <c r="B40" s="228" t="s">
        <v>247</v>
      </c>
      <c r="C40" s="567"/>
      <c r="D40" s="317">
        <v>25135838</v>
      </c>
      <c r="E40" s="280">
        <v>51172709</v>
      </c>
      <c r="F40" s="570"/>
      <c r="G40" s="310">
        <v>12636841</v>
      </c>
      <c r="H40" s="311">
        <v>49630267</v>
      </c>
      <c r="I40" s="570"/>
      <c r="J40" s="310">
        <v>1781539</v>
      </c>
      <c r="K40" s="311">
        <v>166744435</v>
      </c>
      <c r="L40" s="570"/>
      <c r="M40" s="362"/>
      <c r="N40" s="362"/>
    </row>
    <row r="41" spans="1:14" ht="43.5" thickBot="1" x14ac:dyDescent="0.25">
      <c r="A41" s="565"/>
      <c r="B41" s="230" t="s">
        <v>248</v>
      </c>
      <c r="C41" s="568"/>
      <c r="D41" s="318">
        <v>29110890</v>
      </c>
      <c r="E41" s="319">
        <v>56663255</v>
      </c>
      <c r="F41" s="571"/>
      <c r="G41" s="312">
        <v>14182443</v>
      </c>
      <c r="H41" s="313">
        <v>55188479</v>
      </c>
      <c r="I41" s="571"/>
      <c r="J41" s="312">
        <v>1209757</v>
      </c>
      <c r="K41" s="313">
        <v>109093687</v>
      </c>
      <c r="L41" s="571"/>
      <c r="M41" s="362"/>
      <c r="N41" s="362"/>
    </row>
    <row r="42" spans="1:14" x14ac:dyDescent="0.25">
      <c r="M42" s="362"/>
      <c r="N42" s="362"/>
    </row>
  </sheetData>
  <mergeCells count="65">
    <mergeCell ref="A39:A41"/>
    <mergeCell ref="C39:C41"/>
    <mergeCell ref="F39:F41"/>
    <mergeCell ref="I39:I41"/>
    <mergeCell ref="L39:L41"/>
    <mergeCell ref="A36:L36"/>
    <mergeCell ref="A37:A38"/>
    <mergeCell ref="B37:B38"/>
    <mergeCell ref="C37:C38"/>
    <mergeCell ref="D37:F37"/>
    <mergeCell ref="G37:I37"/>
    <mergeCell ref="J37:L37"/>
    <mergeCell ref="A31:A33"/>
    <mergeCell ref="C31:C33"/>
    <mergeCell ref="F31:F33"/>
    <mergeCell ref="I31:I33"/>
    <mergeCell ref="L31:L33"/>
    <mergeCell ref="A28:L28"/>
    <mergeCell ref="A29:A30"/>
    <mergeCell ref="B29:B30"/>
    <mergeCell ref="C29:C30"/>
    <mergeCell ref="D29:F29"/>
    <mergeCell ref="G29:I29"/>
    <mergeCell ref="J29:L29"/>
    <mergeCell ref="A23:A25"/>
    <mergeCell ref="C23:C25"/>
    <mergeCell ref="F23:F25"/>
    <mergeCell ref="I23:I25"/>
    <mergeCell ref="L23:L25"/>
    <mergeCell ref="A15:A17"/>
    <mergeCell ref="C15:C17"/>
    <mergeCell ref="F15:F17"/>
    <mergeCell ref="I15:I17"/>
    <mergeCell ref="L15:L17"/>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20:L20"/>
    <mergeCell ref="A21:A22"/>
    <mergeCell ref="B21:B22"/>
    <mergeCell ref="C21:C22"/>
    <mergeCell ref="D21:F21"/>
    <mergeCell ref="G21:I21"/>
    <mergeCell ref="J21:L2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E50" zoomScale="85" zoomScaleNormal="85" workbookViewId="0">
      <selection activeCell="D25" sqref="D25"/>
    </sheetView>
  </sheetViews>
  <sheetFormatPr baseColWidth="10" defaultColWidth="10.85546875" defaultRowHeight="14.25" x14ac:dyDescent="0.25"/>
  <cols>
    <col min="1" max="1" width="42.42578125" style="1" customWidth="1"/>
    <col min="2" max="3" width="35.42578125" style="1" customWidth="1"/>
    <col min="4" max="4" width="145.42578125" style="1" customWidth="1"/>
    <col min="5" max="5" width="121.42578125" style="1" customWidth="1"/>
    <col min="6" max="6" width="127.28515625" style="1" customWidth="1"/>
    <col min="7" max="7" width="126.28515625" style="1" customWidth="1"/>
    <col min="8" max="8" width="35.42578125" style="1" customWidth="1"/>
    <col min="9" max="9" width="84" style="1" customWidth="1"/>
    <col min="10" max="10" width="35.42578125" style="1" customWidth="1"/>
    <col min="11" max="11" width="14.42578125" style="1" customWidth="1"/>
    <col min="12" max="12" width="18.7109375" style="1" customWidth="1"/>
    <col min="13" max="13" width="17.2851562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97"/>
      <c r="B1" s="422" t="s">
        <v>43</v>
      </c>
      <c r="C1" s="423"/>
      <c r="D1" s="423"/>
      <c r="E1" s="423"/>
      <c r="F1" s="423"/>
      <c r="G1" s="423"/>
      <c r="H1" s="424"/>
      <c r="I1" s="45" t="s">
        <v>95</v>
      </c>
      <c r="J1" s="419" t="s">
        <v>161</v>
      </c>
      <c r="K1" s="420"/>
      <c r="L1" s="421"/>
      <c r="M1" s="69"/>
    </row>
    <row r="2" spans="1:25" ht="24" customHeight="1" thickBot="1" x14ac:dyDescent="0.3">
      <c r="A2" s="598"/>
      <c r="B2" s="425" t="s">
        <v>44</v>
      </c>
      <c r="C2" s="426"/>
      <c r="D2" s="426"/>
      <c r="E2" s="426"/>
      <c r="F2" s="426"/>
      <c r="G2" s="426"/>
      <c r="H2" s="427"/>
      <c r="I2" s="45" t="s">
        <v>96</v>
      </c>
      <c r="J2" s="419" t="s">
        <v>162</v>
      </c>
      <c r="K2" s="420"/>
      <c r="L2" s="421"/>
      <c r="M2" s="69"/>
    </row>
    <row r="3" spans="1:25" ht="24" customHeight="1" thickBot="1" x14ac:dyDescent="0.3">
      <c r="A3" s="598"/>
      <c r="B3" s="425" t="s">
        <v>0</v>
      </c>
      <c r="C3" s="426"/>
      <c r="D3" s="426"/>
      <c r="E3" s="426"/>
      <c r="F3" s="426"/>
      <c r="G3" s="426"/>
      <c r="H3" s="427"/>
      <c r="I3" s="45" t="s">
        <v>97</v>
      </c>
      <c r="J3" s="419" t="s">
        <v>163</v>
      </c>
      <c r="K3" s="420"/>
      <c r="L3" s="421"/>
      <c r="M3" s="69"/>
    </row>
    <row r="4" spans="1:25" ht="24" customHeight="1" thickBot="1" x14ac:dyDescent="0.3">
      <c r="A4" s="599"/>
      <c r="B4" s="428" t="s">
        <v>98</v>
      </c>
      <c r="C4" s="429"/>
      <c r="D4" s="429"/>
      <c r="E4" s="429"/>
      <c r="F4" s="429"/>
      <c r="G4" s="429"/>
      <c r="H4" s="430"/>
      <c r="I4" s="45" t="s">
        <v>46</v>
      </c>
      <c r="J4" s="419" t="s">
        <v>165</v>
      </c>
      <c r="K4" s="420"/>
      <c r="L4" s="421"/>
      <c r="M4" s="69"/>
    </row>
    <row r="6" spans="1:25" ht="15" customHeight="1" thickBot="1" x14ac:dyDescent="0.3">
      <c r="A6" s="6"/>
      <c r="B6" s="7"/>
      <c r="C6" s="7"/>
      <c r="D6" s="9"/>
      <c r="E6" s="8"/>
      <c r="F6" s="8"/>
      <c r="G6" s="175"/>
      <c r="H6" s="175"/>
      <c r="I6" s="10"/>
      <c r="J6" s="10"/>
      <c r="K6" s="7"/>
      <c r="L6" s="7"/>
      <c r="M6" s="7"/>
      <c r="N6" s="7"/>
      <c r="O6" s="7"/>
      <c r="P6" s="7"/>
      <c r="Q6" s="7"/>
      <c r="R6" s="7"/>
      <c r="S6" s="7"/>
      <c r="T6" s="11"/>
      <c r="U6" s="7"/>
      <c r="V6" s="7"/>
      <c r="X6" s="12"/>
      <c r="Y6" s="13"/>
    </row>
    <row r="7" spans="1:25" ht="15" customHeight="1" x14ac:dyDescent="0.25">
      <c r="A7" s="590" t="s">
        <v>1</v>
      </c>
      <c r="B7" s="596" t="s">
        <v>171</v>
      </c>
      <c r="C7" s="596"/>
      <c r="D7" s="596"/>
      <c r="E7" s="596"/>
      <c r="F7" s="596"/>
      <c r="G7" s="596"/>
      <c r="H7" s="596"/>
      <c r="I7" s="593" t="s">
        <v>48</v>
      </c>
      <c r="J7" s="594">
        <v>2024110010308</v>
      </c>
      <c r="K7" s="7"/>
      <c r="L7" s="7"/>
      <c r="M7" s="7"/>
      <c r="N7" s="7"/>
      <c r="O7" s="7"/>
      <c r="P7" s="7"/>
      <c r="Q7" s="7"/>
      <c r="R7" s="7"/>
      <c r="S7" s="7"/>
      <c r="T7" s="7"/>
      <c r="U7" s="7"/>
      <c r="V7" s="7"/>
      <c r="W7" s="7"/>
      <c r="X7" s="7"/>
      <c r="Y7" s="7"/>
    </row>
    <row r="8" spans="1:25" ht="15" customHeight="1" x14ac:dyDescent="0.25">
      <c r="A8" s="591"/>
      <c r="B8" s="596"/>
      <c r="C8" s="596"/>
      <c r="D8" s="596"/>
      <c r="E8" s="596"/>
      <c r="F8" s="596"/>
      <c r="G8" s="596"/>
      <c r="H8" s="596"/>
      <c r="I8" s="593"/>
      <c r="J8" s="594"/>
      <c r="K8" s="7"/>
      <c r="L8" s="7"/>
      <c r="M8" s="7"/>
      <c r="N8" s="7"/>
      <c r="O8" s="7"/>
      <c r="P8" s="7"/>
      <c r="Q8" s="7"/>
      <c r="R8" s="7"/>
      <c r="S8" s="7"/>
      <c r="T8" s="7"/>
      <c r="U8" s="7"/>
      <c r="V8" s="7"/>
      <c r="W8" s="7"/>
      <c r="X8" s="7"/>
      <c r="Y8" s="7"/>
    </row>
    <row r="9" spans="1:25" ht="15" customHeight="1" x14ac:dyDescent="0.25">
      <c r="A9" s="591"/>
      <c r="B9" s="596"/>
      <c r="C9" s="596"/>
      <c r="D9" s="596"/>
      <c r="E9" s="596"/>
      <c r="F9" s="596"/>
      <c r="G9" s="596"/>
      <c r="H9" s="596"/>
      <c r="I9" s="593"/>
      <c r="J9" s="594"/>
      <c r="K9" s="7"/>
      <c r="L9" s="7"/>
      <c r="M9" s="7"/>
      <c r="N9" s="7"/>
      <c r="O9" s="7"/>
      <c r="P9" s="7"/>
      <c r="Q9" s="7"/>
      <c r="R9" s="7"/>
      <c r="S9" s="7"/>
      <c r="T9" s="7"/>
      <c r="U9" s="7"/>
      <c r="V9" s="7"/>
      <c r="W9" s="7"/>
      <c r="X9" s="7"/>
      <c r="Y9" s="7"/>
    </row>
    <row r="10" spans="1:25" ht="15" customHeight="1" thickBot="1" x14ac:dyDescent="0.3">
      <c r="A10" s="592"/>
      <c r="B10" s="596"/>
      <c r="C10" s="596"/>
      <c r="D10" s="596"/>
      <c r="E10" s="596"/>
      <c r="F10" s="596"/>
      <c r="G10" s="596"/>
      <c r="H10" s="596"/>
      <c r="I10" s="593"/>
      <c r="J10" s="594"/>
      <c r="K10" s="7"/>
      <c r="L10" s="7"/>
      <c r="M10" s="7"/>
      <c r="N10" s="7"/>
      <c r="O10" s="7"/>
      <c r="P10" s="7"/>
      <c r="Q10" s="7"/>
      <c r="R10" s="7"/>
      <c r="S10" s="7"/>
      <c r="T10" s="7"/>
      <c r="U10" s="7"/>
      <c r="V10" s="7"/>
      <c r="W10" s="7"/>
      <c r="X10" s="7"/>
      <c r="Y10" s="7"/>
    </row>
    <row r="11" spans="1:25" ht="9" customHeight="1" thickBot="1" x14ac:dyDescent="0.3">
      <c r="A11" s="14"/>
      <c r="B11" s="63"/>
      <c r="C11" s="7"/>
      <c r="D11" s="7"/>
      <c r="E11" s="7"/>
      <c r="F11" s="7"/>
      <c r="G11" s="7"/>
      <c r="H11" s="7"/>
      <c r="I11" s="7"/>
      <c r="J11" s="7"/>
      <c r="K11" s="7"/>
      <c r="L11" s="7"/>
      <c r="M11" s="7"/>
      <c r="N11" s="7"/>
      <c r="O11" s="7"/>
      <c r="P11" s="7"/>
      <c r="Q11" s="7"/>
      <c r="R11" s="7"/>
      <c r="S11" s="7"/>
      <c r="T11" s="7"/>
      <c r="U11" s="7"/>
      <c r="V11" s="7"/>
      <c r="W11" s="7"/>
      <c r="X11" s="7"/>
      <c r="Y11" s="7"/>
    </row>
    <row r="12" spans="1:25" s="64" customFormat="1" ht="21.75" customHeight="1" thickBot="1" x14ac:dyDescent="0.3">
      <c r="A12" s="445" t="s">
        <v>2</v>
      </c>
      <c r="B12" s="124" t="s">
        <v>49</v>
      </c>
      <c r="C12" s="266">
        <v>45688</v>
      </c>
      <c r="D12" s="123" t="s">
        <v>50</v>
      </c>
      <c r="E12" s="267">
        <v>45716</v>
      </c>
      <c r="F12" s="123" t="s">
        <v>51</v>
      </c>
      <c r="G12" s="266">
        <v>45747</v>
      </c>
      <c r="H12" s="123" t="s">
        <v>52</v>
      </c>
      <c r="I12" s="266">
        <v>45777</v>
      </c>
    </row>
    <row r="13" spans="1:25" s="64" customFormat="1" ht="21.75" customHeight="1" thickBot="1" x14ac:dyDescent="0.3">
      <c r="A13" s="445"/>
      <c r="B13" s="124" t="s">
        <v>54</v>
      </c>
      <c r="C13" s="267">
        <v>45808</v>
      </c>
      <c r="D13" s="123" t="s">
        <v>55</v>
      </c>
      <c r="E13" s="271">
        <v>45838</v>
      </c>
      <c r="F13" s="123" t="s">
        <v>56</v>
      </c>
      <c r="G13" s="271">
        <v>45869</v>
      </c>
      <c r="H13" s="123" t="s">
        <v>57</v>
      </c>
      <c r="I13" s="299">
        <v>45900</v>
      </c>
    </row>
    <row r="14" spans="1:25" s="64" customFormat="1" ht="21.75" customHeight="1" thickBot="1" x14ac:dyDescent="0.3">
      <c r="A14" s="445"/>
      <c r="B14" s="123" t="s">
        <v>59</v>
      </c>
      <c r="C14" s="304">
        <v>45930</v>
      </c>
      <c r="D14" s="123" t="s">
        <v>60</v>
      </c>
      <c r="E14" s="300">
        <v>45961</v>
      </c>
      <c r="F14" s="123" t="s">
        <v>61</v>
      </c>
      <c r="G14" s="300">
        <v>45991</v>
      </c>
      <c r="H14" s="123" t="s">
        <v>62</v>
      </c>
      <c r="I14" s="360">
        <v>46022</v>
      </c>
    </row>
    <row r="15" spans="1:25" s="64" customFormat="1" ht="21.75" customHeight="1" thickBot="1" x14ac:dyDescent="0.3">
      <c r="A15" s="1"/>
      <c r="B15" s="1"/>
      <c r="C15" s="1"/>
      <c r="D15" s="1"/>
      <c r="E15" s="1"/>
      <c r="F15" s="1"/>
      <c r="G15" s="1"/>
      <c r="H15" s="1"/>
      <c r="I15" s="1"/>
      <c r="J15" s="1"/>
      <c r="K15" s="1"/>
      <c r="L15" s="75"/>
      <c r="M15" s="76"/>
      <c r="N15" s="76"/>
      <c r="O15" s="76"/>
    </row>
    <row r="16" spans="1:25" s="64" customFormat="1" ht="21.75" customHeight="1" thickBot="1" x14ac:dyDescent="0.3">
      <c r="A16" s="444" t="s">
        <v>3</v>
      </c>
      <c r="B16" s="444"/>
      <c r="C16" s="135" t="s">
        <v>53</v>
      </c>
      <c r="D16" s="400"/>
      <c r="E16" s="400"/>
      <c r="F16" s="400"/>
      <c r="G16" s="1"/>
      <c r="H16" s="1"/>
      <c r="I16" s="1"/>
      <c r="J16" s="1"/>
      <c r="K16" s="1"/>
      <c r="L16" s="75"/>
      <c r="M16" s="76"/>
      <c r="N16" s="76"/>
      <c r="O16" s="76"/>
    </row>
    <row r="17" spans="1:15" s="64" customFormat="1" ht="21.75" customHeight="1" thickBot="1" x14ac:dyDescent="0.3">
      <c r="A17" s="444"/>
      <c r="B17" s="444"/>
      <c r="C17" s="135" t="s">
        <v>58</v>
      </c>
      <c r="D17" s="399"/>
      <c r="E17" s="399"/>
      <c r="F17" s="399"/>
      <c r="G17" s="1"/>
      <c r="H17" s="1"/>
      <c r="I17" s="1"/>
      <c r="J17" s="1"/>
      <c r="K17" s="1"/>
      <c r="L17" s="75"/>
      <c r="M17" s="76"/>
      <c r="N17" s="76"/>
      <c r="O17" s="76"/>
    </row>
    <row r="18" spans="1:15" s="64" customFormat="1" ht="21.75" customHeight="1" thickBot="1" x14ac:dyDescent="0.3">
      <c r="A18" s="444"/>
      <c r="B18" s="444"/>
      <c r="C18" s="135" t="s">
        <v>63</v>
      </c>
      <c r="D18" s="399" t="s">
        <v>173</v>
      </c>
      <c r="E18" s="399"/>
      <c r="F18" s="399"/>
      <c r="G18" s="1"/>
      <c r="H18" s="1"/>
      <c r="I18" s="1"/>
      <c r="J18" s="1"/>
      <c r="K18" s="1"/>
      <c r="L18" s="75"/>
      <c r="M18" s="76"/>
      <c r="N18" s="76"/>
      <c r="O18" s="76"/>
    </row>
    <row r="19" spans="1:15" s="64" customFormat="1" ht="21.75" customHeight="1" x14ac:dyDescent="0.25">
      <c r="A19" s="1"/>
      <c r="B19" s="1"/>
      <c r="C19" s="1"/>
      <c r="D19" s="1"/>
      <c r="E19" s="1"/>
      <c r="F19" s="1"/>
      <c r="G19" s="1"/>
      <c r="H19" s="1"/>
      <c r="I19" s="1"/>
      <c r="J19" s="1"/>
      <c r="K19" s="1"/>
      <c r="L19" s="75"/>
      <c r="M19" s="76"/>
      <c r="N19" s="76"/>
      <c r="O19" s="76"/>
    </row>
    <row r="20" spans="1:15" s="23" customFormat="1" ht="16.5" customHeight="1" x14ac:dyDescent="0.2"/>
    <row r="21" spans="1:15" ht="5.25" customHeight="1" thickBot="1" x14ac:dyDescent="0.3"/>
    <row r="22" spans="1:15" ht="48" customHeight="1" thickBot="1" x14ac:dyDescent="0.3">
      <c r="A22" s="595" t="s">
        <v>99</v>
      </c>
      <c r="B22" s="595"/>
      <c r="C22" s="595"/>
      <c r="D22" s="595"/>
      <c r="E22" s="595"/>
      <c r="F22" s="595"/>
      <c r="G22" s="595"/>
      <c r="H22" s="595"/>
      <c r="I22" s="595"/>
      <c r="J22" s="595"/>
    </row>
    <row r="23" spans="1:15" ht="69.95" customHeight="1" thickBot="1" x14ac:dyDescent="0.3">
      <c r="A23" s="127" t="s">
        <v>8</v>
      </c>
      <c r="B23" s="582" t="s">
        <v>590</v>
      </c>
      <c r="C23" s="583"/>
      <c r="D23" s="584"/>
      <c r="E23" s="128" t="s">
        <v>19</v>
      </c>
      <c r="F23" s="217" t="s">
        <v>232</v>
      </c>
      <c r="G23" s="128" t="s">
        <v>20</v>
      </c>
      <c r="H23" s="582" t="s">
        <v>233</v>
      </c>
      <c r="I23" s="583"/>
      <c r="J23" s="584"/>
    </row>
    <row r="24" spans="1:15" ht="50.25" customHeight="1" thickBot="1" x14ac:dyDescent="0.3">
      <c r="A24" s="102" t="s">
        <v>21</v>
      </c>
      <c r="B24" s="600" t="s">
        <v>234</v>
      </c>
      <c r="C24" s="601"/>
      <c r="D24" s="601"/>
      <c r="E24" s="601"/>
      <c r="F24" s="601"/>
      <c r="G24" s="601"/>
      <c r="H24" s="601"/>
      <c r="I24" s="601"/>
      <c r="J24" s="602"/>
    </row>
    <row r="25" spans="1:15" ht="50.25" customHeight="1" thickBot="1" x14ac:dyDescent="0.3">
      <c r="A25" s="577" t="s">
        <v>22</v>
      </c>
      <c r="B25" s="129">
        <v>2024</v>
      </c>
      <c r="C25" s="130">
        <v>2025</v>
      </c>
      <c r="D25" s="130">
        <v>2026</v>
      </c>
      <c r="E25" s="130">
        <v>2027</v>
      </c>
      <c r="F25" s="131" t="s">
        <v>100</v>
      </c>
      <c r="G25" s="132" t="s">
        <v>23</v>
      </c>
      <c r="H25" s="579" t="s">
        <v>24</v>
      </c>
      <c r="I25" s="580"/>
      <c r="J25" s="581"/>
    </row>
    <row r="26" spans="1:15" ht="50.25" customHeight="1" thickBot="1" x14ac:dyDescent="0.3">
      <c r="A26" s="578"/>
      <c r="B26" s="218">
        <v>1</v>
      </c>
      <c r="C26" s="219">
        <v>2</v>
      </c>
      <c r="D26" s="219">
        <v>2</v>
      </c>
      <c r="E26" s="219">
        <v>2</v>
      </c>
      <c r="F26" s="220">
        <v>2</v>
      </c>
      <c r="G26" s="221">
        <v>1</v>
      </c>
      <c r="H26" s="582" t="s">
        <v>235</v>
      </c>
      <c r="I26" s="583"/>
      <c r="J26" s="584"/>
    </row>
    <row r="27" spans="1:15" ht="52.5" customHeight="1" thickBot="1" x14ac:dyDescent="0.3">
      <c r="A27" s="102"/>
      <c r="B27" s="587" t="s">
        <v>236</v>
      </c>
      <c r="C27" s="588"/>
      <c r="D27" s="588"/>
      <c r="E27" s="588"/>
      <c r="F27" s="588"/>
      <c r="G27" s="588"/>
      <c r="H27" s="588"/>
      <c r="I27" s="588"/>
      <c r="J27" s="589"/>
    </row>
    <row r="28" spans="1:15" s="26" customFormat="1" ht="56.25" customHeight="1" thickBot="1" x14ac:dyDescent="0.3">
      <c r="A28" s="577" t="s">
        <v>74</v>
      </c>
      <c r="B28" s="102" t="s">
        <v>75</v>
      </c>
      <c r="C28" s="127" t="s">
        <v>26</v>
      </c>
      <c r="D28" s="585" t="s">
        <v>27</v>
      </c>
      <c r="E28" s="586"/>
      <c r="F28" s="585" t="s">
        <v>28</v>
      </c>
      <c r="G28" s="586"/>
      <c r="H28" s="103" t="s">
        <v>29</v>
      </c>
      <c r="I28" s="101" t="s">
        <v>30</v>
      </c>
      <c r="J28" s="101" t="s">
        <v>31</v>
      </c>
    </row>
    <row r="29" spans="1:15" ht="189" customHeight="1" thickBot="1" x14ac:dyDescent="0.3">
      <c r="A29" s="578"/>
      <c r="B29" s="222">
        <v>1</v>
      </c>
      <c r="C29" s="72">
        <v>1</v>
      </c>
      <c r="D29" s="575" t="s">
        <v>469</v>
      </c>
      <c r="E29" s="576"/>
      <c r="F29" s="575" t="s">
        <v>237</v>
      </c>
      <c r="G29" s="576"/>
      <c r="H29" s="71" t="s">
        <v>181</v>
      </c>
      <c r="I29" s="133" t="s">
        <v>182</v>
      </c>
      <c r="J29" s="223" t="s">
        <v>238</v>
      </c>
    </row>
    <row r="30" spans="1:15" s="26" customFormat="1" ht="45" customHeight="1" thickBot="1" x14ac:dyDescent="0.3">
      <c r="A30" s="577" t="s">
        <v>76</v>
      </c>
      <c r="B30" s="100" t="s">
        <v>75</v>
      </c>
      <c r="C30" s="103" t="s">
        <v>26</v>
      </c>
      <c r="D30" s="585" t="s">
        <v>27</v>
      </c>
      <c r="E30" s="586"/>
      <c r="F30" s="585" t="s">
        <v>28</v>
      </c>
      <c r="G30" s="586"/>
      <c r="H30" s="103" t="s">
        <v>29</v>
      </c>
      <c r="I30" s="101" t="s">
        <v>30</v>
      </c>
      <c r="J30" s="101" t="s">
        <v>31</v>
      </c>
    </row>
    <row r="31" spans="1:15" ht="186" customHeight="1" thickBot="1" x14ac:dyDescent="0.3">
      <c r="A31" s="578"/>
      <c r="B31" s="222">
        <v>1.0900000000000001</v>
      </c>
      <c r="C31" s="72">
        <v>1.0900000000000001</v>
      </c>
      <c r="D31" s="575" t="s">
        <v>470</v>
      </c>
      <c r="E31" s="576"/>
      <c r="F31" s="575" t="s">
        <v>239</v>
      </c>
      <c r="G31" s="576"/>
      <c r="H31" s="71" t="s">
        <v>181</v>
      </c>
      <c r="I31" s="133" t="s">
        <v>182</v>
      </c>
      <c r="J31" s="223" t="s">
        <v>238</v>
      </c>
    </row>
    <row r="32" spans="1:15" s="26" customFormat="1" ht="54" customHeight="1" thickBot="1" x14ac:dyDescent="0.3">
      <c r="A32" s="577" t="s">
        <v>77</v>
      </c>
      <c r="B32" s="100" t="s">
        <v>75</v>
      </c>
      <c r="C32" s="103" t="s">
        <v>26</v>
      </c>
      <c r="D32" s="585" t="s">
        <v>27</v>
      </c>
      <c r="E32" s="586"/>
      <c r="F32" s="585" t="s">
        <v>28</v>
      </c>
      <c r="G32" s="586"/>
      <c r="H32" s="103" t="s">
        <v>29</v>
      </c>
      <c r="I32" s="101" t="s">
        <v>30</v>
      </c>
      <c r="J32" s="101" t="s">
        <v>31</v>
      </c>
    </row>
    <row r="33" spans="1:10" ht="210" customHeight="1" thickBot="1" x14ac:dyDescent="0.3">
      <c r="A33" s="578"/>
      <c r="B33" s="222">
        <v>1.18</v>
      </c>
      <c r="C33" s="72">
        <v>1.18</v>
      </c>
      <c r="D33" s="575" t="s">
        <v>471</v>
      </c>
      <c r="E33" s="576"/>
      <c r="F33" s="575" t="s">
        <v>530</v>
      </c>
      <c r="G33" s="576"/>
      <c r="H33" s="71" t="s">
        <v>181</v>
      </c>
      <c r="I33" s="133" t="s">
        <v>240</v>
      </c>
      <c r="J33" s="223" t="s">
        <v>241</v>
      </c>
    </row>
    <row r="34" spans="1:10" s="26" customFormat="1" ht="47.25" customHeight="1" thickBot="1" x14ac:dyDescent="0.3">
      <c r="A34" s="577" t="s">
        <v>78</v>
      </c>
      <c r="B34" s="100" t="s">
        <v>75</v>
      </c>
      <c r="C34" s="100" t="s">
        <v>26</v>
      </c>
      <c r="D34" s="585" t="s">
        <v>27</v>
      </c>
      <c r="E34" s="586"/>
      <c r="F34" s="585" t="s">
        <v>28</v>
      </c>
      <c r="G34" s="586"/>
      <c r="H34" s="103" t="s">
        <v>29</v>
      </c>
      <c r="I34" s="103" t="s">
        <v>30</v>
      </c>
      <c r="J34" s="101" t="s">
        <v>31</v>
      </c>
    </row>
    <row r="35" spans="1:10" ht="207" customHeight="1" thickBot="1" x14ac:dyDescent="0.3">
      <c r="A35" s="578"/>
      <c r="B35" s="222">
        <v>1.27</v>
      </c>
      <c r="C35" s="72">
        <v>1.27</v>
      </c>
      <c r="D35" s="604" t="s">
        <v>472</v>
      </c>
      <c r="E35" s="605"/>
      <c r="F35" s="604" t="s">
        <v>531</v>
      </c>
      <c r="G35" s="605"/>
      <c r="H35" s="224" t="s">
        <v>181</v>
      </c>
      <c r="I35" s="133" t="s">
        <v>240</v>
      </c>
      <c r="J35" s="223" t="s">
        <v>242</v>
      </c>
    </row>
    <row r="36" spans="1:10" s="26" customFormat="1" ht="47.25" customHeight="1" thickBot="1" x14ac:dyDescent="0.3">
      <c r="A36" s="577" t="s">
        <v>79</v>
      </c>
      <c r="B36" s="100" t="s">
        <v>75</v>
      </c>
      <c r="C36" s="103" t="s">
        <v>26</v>
      </c>
      <c r="D36" s="585" t="s">
        <v>27</v>
      </c>
      <c r="E36" s="586"/>
      <c r="F36" s="585" t="s">
        <v>28</v>
      </c>
      <c r="G36" s="586"/>
      <c r="H36" s="103" t="s">
        <v>29</v>
      </c>
      <c r="I36" s="101" t="s">
        <v>30</v>
      </c>
      <c r="J36" s="101" t="s">
        <v>31</v>
      </c>
    </row>
    <row r="37" spans="1:10" ht="221.25" customHeight="1" thickBot="1" x14ac:dyDescent="0.3">
      <c r="A37" s="578"/>
      <c r="B37" s="222">
        <v>1.36</v>
      </c>
      <c r="C37" s="222">
        <v>1.36</v>
      </c>
      <c r="D37" s="575" t="s">
        <v>473</v>
      </c>
      <c r="E37" s="603"/>
      <c r="F37" s="575" t="s">
        <v>532</v>
      </c>
      <c r="G37" s="603"/>
      <c r="H37" s="224" t="s">
        <v>181</v>
      </c>
      <c r="I37" s="133" t="s">
        <v>240</v>
      </c>
      <c r="J37" s="262" t="s">
        <v>411</v>
      </c>
    </row>
    <row r="38" spans="1:10" s="26" customFormat="1" ht="48.75" customHeight="1" thickBot="1" x14ac:dyDescent="0.3">
      <c r="A38" s="577" t="s">
        <v>80</v>
      </c>
      <c r="B38" s="100" t="s">
        <v>75</v>
      </c>
      <c r="C38" s="103" t="s">
        <v>26</v>
      </c>
      <c r="D38" s="585" t="s">
        <v>27</v>
      </c>
      <c r="E38" s="586"/>
      <c r="F38" s="585" t="s">
        <v>28</v>
      </c>
      <c r="G38" s="586"/>
      <c r="H38" s="103" t="s">
        <v>29</v>
      </c>
      <c r="I38" s="101" t="s">
        <v>30</v>
      </c>
      <c r="J38" s="101" t="s">
        <v>31</v>
      </c>
    </row>
    <row r="39" spans="1:10" ht="409.5" customHeight="1" thickBot="1" x14ac:dyDescent="0.3">
      <c r="A39" s="578"/>
      <c r="B39" s="222">
        <v>1.45</v>
      </c>
      <c r="C39" s="73">
        <v>1.45</v>
      </c>
      <c r="D39" s="575" t="s">
        <v>474</v>
      </c>
      <c r="E39" s="603"/>
      <c r="F39" s="575" t="s">
        <v>533</v>
      </c>
      <c r="G39" s="603"/>
      <c r="H39" s="224" t="s">
        <v>181</v>
      </c>
      <c r="I39" s="133" t="s">
        <v>240</v>
      </c>
      <c r="J39" s="262" t="s">
        <v>428</v>
      </c>
    </row>
    <row r="40" spans="1:10" ht="46.5" customHeight="1" thickBot="1" x14ac:dyDescent="0.3">
      <c r="A40" s="577" t="s">
        <v>81</v>
      </c>
      <c r="B40" s="102" t="s">
        <v>75</v>
      </c>
      <c r="C40" s="127" t="s">
        <v>26</v>
      </c>
      <c r="D40" s="585" t="s">
        <v>27</v>
      </c>
      <c r="E40" s="586"/>
      <c r="F40" s="585" t="s">
        <v>28</v>
      </c>
      <c r="G40" s="586"/>
      <c r="H40" s="103" t="s">
        <v>29</v>
      </c>
      <c r="I40" s="101" t="s">
        <v>30</v>
      </c>
      <c r="J40" s="101" t="s">
        <v>31</v>
      </c>
    </row>
    <row r="41" spans="1:10" ht="387" customHeight="1" thickBot="1" x14ac:dyDescent="0.3">
      <c r="A41" s="578"/>
      <c r="B41" s="225">
        <v>1.54</v>
      </c>
      <c r="C41" s="73">
        <v>1.54</v>
      </c>
      <c r="D41" s="575" t="s">
        <v>468</v>
      </c>
      <c r="E41" s="606"/>
      <c r="F41" s="575" t="s">
        <v>534</v>
      </c>
      <c r="G41" s="603"/>
      <c r="H41" s="224" t="s">
        <v>181</v>
      </c>
      <c r="I41" s="133" t="s">
        <v>240</v>
      </c>
      <c r="J41" s="262" t="s">
        <v>452</v>
      </c>
    </row>
    <row r="42" spans="1:10" ht="48.75" customHeight="1" thickBot="1" x14ac:dyDescent="0.3">
      <c r="A42" s="577" t="s">
        <v>82</v>
      </c>
      <c r="B42" s="103" t="s">
        <v>75</v>
      </c>
      <c r="C42" s="127" t="s">
        <v>26</v>
      </c>
      <c r="D42" s="585" t="s">
        <v>27</v>
      </c>
      <c r="E42" s="586"/>
      <c r="F42" s="585" t="s">
        <v>28</v>
      </c>
      <c r="G42" s="586"/>
      <c r="H42" s="103" t="s">
        <v>29</v>
      </c>
      <c r="I42" s="101" t="s">
        <v>30</v>
      </c>
      <c r="J42" s="101" t="s">
        <v>31</v>
      </c>
    </row>
    <row r="43" spans="1:10" ht="399" customHeight="1" thickBot="1" x14ac:dyDescent="0.3">
      <c r="A43" s="578"/>
      <c r="B43" s="225">
        <v>1.63</v>
      </c>
      <c r="C43" s="73">
        <v>1.63</v>
      </c>
      <c r="D43" s="575" t="s">
        <v>547</v>
      </c>
      <c r="E43" s="606"/>
      <c r="F43" s="575" t="s">
        <v>585</v>
      </c>
      <c r="G43" s="603"/>
      <c r="H43" s="224" t="s">
        <v>181</v>
      </c>
      <c r="I43" s="133" t="s">
        <v>240</v>
      </c>
      <c r="J43" s="308" t="s">
        <v>546</v>
      </c>
    </row>
    <row r="44" spans="1:10" ht="42.75" customHeight="1" thickBot="1" x14ac:dyDescent="0.3">
      <c r="A44" s="577" t="s">
        <v>83</v>
      </c>
      <c r="B44" s="103" t="s">
        <v>75</v>
      </c>
      <c r="C44" s="127" t="s">
        <v>26</v>
      </c>
      <c r="D44" s="585" t="s">
        <v>27</v>
      </c>
      <c r="E44" s="586"/>
      <c r="F44" s="585" t="s">
        <v>28</v>
      </c>
      <c r="G44" s="586"/>
      <c r="H44" s="103" t="s">
        <v>29</v>
      </c>
      <c r="I44" s="101" t="s">
        <v>30</v>
      </c>
      <c r="J44" s="101" t="s">
        <v>31</v>
      </c>
    </row>
    <row r="45" spans="1:10" ht="408.95" customHeight="1" thickBot="1" x14ac:dyDescent="0.3">
      <c r="A45" s="578"/>
      <c r="B45" s="225">
        <v>1.72</v>
      </c>
      <c r="C45" s="73">
        <v>1.72</v>
      </c>
      <c r="D45" s="575" t="s">
        <v>586</v>
      </c>
      <c r="E45" s="603"/>
      <c r="F45" s="575" t="s">
        <v>596</v>
      </c>
      <c r="G45" s="603"/>
      <c r="H45" s="224" t="s">
        <v>181</v>
      </c>
      <c r="I45" s="133" t="s">
        <v>240</v>
      </c>
      <c r="J45" s="305" t="s">
        <v>587</v>
      </c>
    </row>
    <row r="46" spans="1:10" ht="45" customHeight="1" thickBot="1" x14ac:dyDescent="0.3">
      <c r="A46" s="577" t="s">
        <v>84</v>
      </c>
      <c r="B46" s="103" t="s">
        <v>75</v>
      </c>
      <c r="C46" s="127" t="s">
        <v>26</v>
      </c>
      <c r="D46" s="585" t="s">
        <v>27</v>
      </c>
      <c r="E46" s="586"/>
      <c r="F46" s="585" t="s">
        <v>28</v>
      </c>
      <c r="G46" s="586"/>
      <c r="H46" s="103" t="s">
        <v>29</v>
      </c>
      <c r="I46" s="101" t="s">
        <v>30</v>
      </c>
      <c r="J46" s="101" t="s">
        <v>31</v>
      </c>
    </row>
    <row r="47" spans="1:10" ht="348.95" customHeight="1" thickBot="1" x14ac:dyDescent="0.3">
      <c r="A47" s="578"/>
      <c r="B47" s="225">
        <v>1.81</v>
      </c>
      <c r="C47" s="73">
        <v>1.81</v>
      </c>
      <c r="D47" s="575" t="s">
        <v>620</v>
      </c>
      <c r="E47" s="603"/>
      <c r="F47" s="575" t="s">
        <v>623</v>
      </c>
      <c r="G47" s="603"/>
      <c r="H47" s="224" t="s">
        <v>181</v>
      </c>
      <c r="I47" s="133" t="s">
        <v>240</v>
      </c>
      <c r="J47" s="262" t="s">
        <v>621</v>
      </c>
    </row>
    <row r="48" spans="1:10" ht="46.5" customHeight="1" thickBot="1" x14ac:dyDescent="0.3">
      <c r="A48" s="577" t="s">
        <v>85</v>
      </c>
      <c r="B48" s="103" t="s">
        <v>75</v>
      </c>
      <c r="C48" s="127" t="s">
        <v>26</v>
      </c>
      <c r="D48" s="585" t="s">
        <v>27</v>
      </c>
      <c r="E48" s="586"/>
      <c r="F48" s="585" t="s">
        <v>28</v>
      </c>
      <c r="G48" s="586"/>
      <c r="H48" s="103" t="s">
        <v>29</v>
      </c>
      <c r="I48" s="101" t="s">
        <v>30</v>
      </c>
      <c r="J48" s="101" t="s">
        <v>31</v>
      </c>
    </row>
    <row r="49" spans="1:13" ht="409.5" customHeight="1" thickBot="1" x14ac:dyDescent="0.3">
      <c r="A49" s="578"/>
      <c r="B49" s="225">
        <v>1.9</v>
      </c>
      <c r="C49" s="326">
        <v>1.9</v>
      </c>
      <c r="D49" s="575" t="s">
        <v>653</v>
      </c>
      <c r="E49" s="603"/>
      <c r="F49" s="608" t="s">
        <v>654</v>
      </c>
      <c r="G49" s="606"/>
      <c r="H49" s="224" t="s">
        <v>181</v>
      </c>
      <c r="I49" s="133" t="s">
        <v>240</v>
      </c>
      <c r="J49" s="262" t="s">
        <v>621</v>
      </c>
    </row>
    <row r="50" spans="1:13" ht="48.75" customHeight="1" thickBot="1" x14ac:dyDescent="0.3">
      <c r="A50" s="577" t="s">
        <v>86</v>
      </c>
      <c r="B50" s="103" t="s">
        <v>75</v>
      </c>
      <c r="C50" s="127" t="s">
        <v>26</v>
      </c>
      <c r="D50" s="585" t="s">
        <v>27</v>
      </c>
      <c r="E50" s="586"/>
      <c r="F50" s="585" t="s">
        <v>28</v>
      </c>
      <c r="G50" s="586"/>
      <c r="H50" s="103" t="s">
        <v>29</v>
      </c>
      <c r="I50" s="101" t="s">
        <v>30</v>
      </c>
      <c r="J50" s="101" t="s">
        <v>31</v>
      </c>
    </row>
    <row r="51" spans="1:13" ht="409.5" customHeight="1" thickBot="1" x14ac:dyDescent="0.3">
      <c r="A51" s="578"/>
      <c r="B51" s="361" t="s">
        <v>243</v>
      </c>
      <c r="C51" s="73">
        <v>2</v>
      </c>
      <c r="D51" s="575" t="s">
        <v>677</v>
      </c>
      <c r="E51" s="603"/>
      <c r="F51" s="575" t="s">
        <v>683</v>
      </c>
      <c r="G51" s="603"/>
      <c r="H51" s="224" t="s">
        <v>181</v>
      </c>
      <c r="I51" s="133" t="s">
        <v>240</v>
      </c>
      <c r="J51" s="262" t="s">
        <v>621</v>
      </c>
    </row>
    <row r="53" spans="1:13" ht="18" x14ac:dyDescent="0.25">
      <c r="A53" s="44" t="s">
        <v>101</v>
      </c>
    </row>
    <row r="54" spans="1:13" ht="18" customHeight="1" x14ac:dyDescent="0.25">
      <c r="A54" s="30"/>
    </row>
    <row r="55" spans="1:13" ht="46.5" x14ac:dyDescent="0.25">
      <c r="A55" s="607" t="s">
        <v>102</v>
      </c>
      <c r="B55" s="31" t="s">
        <v>49</v>
      </c>
      <c r="C55" s="31" t="s">
        <v>50</v>
      </c>
      <c r="D55" s="31" t="s">
        <v>51</v>
      </c>
      <c r="E55" s="31" t="s">
        <v>52</v>
      </c>
      <c r="F55" s="31" t="s">
        <v>54</v>
      </c>
      <c r="G55" s="31" t="s">
        <v>55</v>
      </c>
      <c r="H55" s="31" t="s">
        <v>56</v>
      </c>
      <c r="I55" s="31" t="s">
        <v>57</v>
      </c>
      <c r="J55" s="31" t="s">
        <v>59</v>
      </c>
      <c r="K55" s="31" t="s">
        <v>60</v>
      </c>
      <c r="L55" s="31" t="s">
        <v>61</v>
      </c>
      <c r="M55" s="31" t="s">
        <v>62</v>
      </c>
    </row>
    <row r="56" spans="1:13" ht="24.75" customHeight="1" x14ac:dyDescent="0.25">
      <c r="A56" s="607"/>
      <c r="B56" s="32">
        <v>1</v>
      </c>
      <c r="C56" s="32">
        <v>1.0900000000000001</v>
      </c>
      <c r="D56" s="32">
        <v>1.18</v>
      </c>
      <c r="E56" s="32">
        <v>1.27</v>
      </c>
      <c r="F56" s="32">
        <v>1.36</v>
      </c>
      <c r="G56" s="32">
        <v>1.36</v>
      </c>
      <c r="H56" s="32">
        <v>1.54</v>
      </c>
      <c r="I56" s="32">
        <v>1.63</v>
      </c>
      <c r="J56" s="32">
        <v>1.72</v>
      </c>
      <c r="K56" s="32">
        <v>1.81</v>
      </c>
      <c r="L56" s="327">
        <v>1.9</v>
      </c>
      <c r="M56" s="32">
        <v>2</v>
      </c>
    </row>
    <row r="57" spans="1:13" s="25" customFormat="1" ht="13.5" customHeight="1" x14ac:dyDescent="0.25">
      <c r="A57" s="1"/>
      <c r="B57" s="1"/>
      <c r="C57" s="1"/>
      <c r="D57" s="1"/>
      <c r="E57" s="1"/>
      <c r="F57" s="1"/>
      <c r="G57" s="1"/>
      <c r="H57" s="1"/>
      <c r="I57" s="1"/>
    </row>
    <row r="58" spans="1:13" ht="15" thickBot="1" x14ac:dyDescent="0.3"/>
    <row r="59" spans="1:13" ht="44.25" customHeight="1" thickBot="1" x14ac:dyDescent="0.3">
      <c r="A59" s="169" t="s">
        <v>103</v>
      </c>
      <c r="B59" s="158" t="s">
        <v>104</v>
      </c>
      <c r="C59" s="138"/>
      <c r="D59" s="170" t="s">
        <v>105</v>
      </c>
      <c r="E59" s="158" t="s">
        <v>104</v>
      </c>
      <c r="F59" s="138"/>
      <c r="G59" s="170" t="s">
        <v>106</v>
      </c>
      <c r="H59" s="158" t="s">
        <v>107</v>
      </c>
      <c r="I59" s="168"/>
      <c r="J59" s="134"/>
    </row>
    <row r="60" spans="1:13" ht="26.25" customHeight="1" thickBot="1" x14ac:dyDescent="0.3">
      <c r="A60" s="171"/>
      <c r="B60" s="158" t="s">
        <v>108</v>
      </c>
      <c r="C60" s="277" t="s">
        <v>429</v>
      </c>
      <c r="D60" s="172"/>
      <c r="E60" s="158" t="s">
        <v>108</v>
      </c>
      <c r="F60" s="277" t="s">
        <v>431</v>
      </c>
      <c r="G60" s="172"/>
      <c r="H60" s="158" t="s">
        <v>109</v>
      </c>
      <c r="I60" s="279" t="s">
        <v>584</v>
      </c>
      <c r="J60" s="134"/>
    </row>
    <row r="61" spans="1:13" ht="33.950000000000003" customHeight="1" thickBot="1" x14ac:dyDescent="0.3">
      <c r="A61" s="171"/>
      <c r="B61" s="158" t="s">
        <v>110</v>
      </c>
      <c r="C61" s="277" t="s">
        <v>430</v>
      </c>
      <c r="D61" s="172"/>
      <c r="E61" s="158" t="s">
        <v>110</v>
      </c>
      <c r="F61" s="277" t="s">
        <v>432</v>
      </c>
      <c r="G61" s="172"/>
      <c r="H61" s="158" t="s">
        <v>111</v>
      </c>
      <c r="I61" s="279" t="s">
        <v>435</v>
      </c>
      <c r="J61" s="134"/>
    </row>
    <row r="62" spans="1:13" ht="39.75" customHeight="1" thickBot="1" x14ac:dyDescent="0.3">
      <c r="A62" s="171"/>
      <c r="B62" s="158" t="s">
        <v>104</v>
      </c>
      <c r="C62" s="138"/>
      <c r="D62" s="172"/>
      <c r="E62" s="158" t="s">
        <v>104</v>
      </c>
      <c r="F62" s="277"/>
      <c r="G62" s="172"/>
      <c r="H62" s="158" t="s">
        <v>107</v>
      </c>
      <c r="I62" s="168"/>
      <c r="J62" s="134"/>
    </row>
    <row r="63" spans="1:13" ht="42.95" customHeight="1" thickBot="1" x14ac:dyDescent="0.3">
      <c r="A63" s="171"/>
      <c r="B63" s="158" t="s">
        <v>108</v>
      </c>
      <c r="C63" s="138"/>
      <c r="D63" s="172"/>
      <c r="E63" s="158" t="s">
        <v>108</v>
      </c>
      <c r="F63" s="277" t="s">
        <v>433</v>
      </c>
      <c r="G63" s="172"/>
      <c r="H63" s="158" t="s">
        <v>109</v>
      </c>
      <c r="I63" s="168"/>
      <c r="J63" s="134"/>
    </row>
    <row r="64" spans="1:13" ht="34.5" customHeight="1" thickBot="1" x14ac:dyDescent="0.3">
      <c r="A64" s="173"/>
      <c r="B64" s="158" t="s">
        <v>110</v>
      </c>
      <c r="C64" s="138"/>
      <c r="D64" s="174"/>
      <c r="E64" s="158" t="s">
        <v>110</v>
      </c>
      <c r="F64" s="278" t="s">
        <v>434</v>
      </c>
      <c r="G64" s="174"/>
      <c r="H64" s="158" t="s">
        <v>111</v>
      </c>
      <c r="I64" s="168"/>
      <c r="J64" s="134"/>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 ref="J41" r:id="rId7" xr:uid="{23B6A72E-A453-AB43-9675-8F2026BFC1C5}"/>
    <hyperlink ref="J43" r:id="rId8" xr:uid="{6359F5C8-6CAD-7547-AD8E-F1764EB636E6}"/>
    <hyperlink ref="J45" r:id="rId9" xr:uid="{68B46678-23FB-CB41-BBAF-FB84C6CDFB4C}"/>
    <hyperlink ref="J47" r:id="rId10" xr:uid="{52021272-A1A2-8445-A2C2-4E33648676AD}"/>
    <hyperlink ref="J49" r:id="rId11" xr:uid="{8494D45A-A4F3-B94A-B42B-1529F96DCCF9}"/>
    <hyperlink ref="J51" r:id="rId12" xr:uid="{F2F2CC05-919B-0846-89EE-35E11825296E}"/>
  </hyperlinks>
  <pageMargins left="0.25" right="0.25" top="0.75" bottom="0.75" header="0.3" footer="0.3"/>
  <pageSetup scale="21" orientation="landscape" r:id="rId13"/>
  <drawing r:id="rId14"/>
  <legacyDrawing r:id="rId1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D1" zoomScale="55" zoomScaleNormal="55" workbookViewId="0">
      <selection activeCell="P16" sqref="P16"/>
    </sheetView>
  </sheetViews>
  <sheetFormatPr baseColWidth="10" defaultColWidth="10.85546875" defaultRowHeight="14.25" x14ac:dyDescent="0.25"/>
  <cols>
    <col min="1" max="1" width="25.42578125" style="62" customWidth="1"/>
    <col min="2" max="2" width="29.85546875" style="62" customWidth="1"/>
    <col min="3" max="4" width="21.42578125" style="62" customWidth="1"/>
    <col min="5" max="5" width="20.42578125" style="62" bestFit="1" customWidth="1"/>
    <col min="6" max="6" width="21.85546875" style="62" customWidth="1"/>
    <col min="7" max="7" width="20.42578125" style="62" bestFit="1" customWidth="1"/>
    <col min="8" max="8" width="21.42578125" style="62" customWidth="1"/>
    <col min="9" max="9" width="20.42578125" style="62" bestFit="1" customWidth="1"/>
    <col min="10" max="10" width="22.42578125" style="62" customWidth="1"/>
    <col min="11" max="11" width="20.42578125" style="62" bestFit="1" customWidth="1"/>
    <col min="12" max="12" width="23" style="62" customWidth="1"/>
    <col min="13" max="13" width="20.42578125" style="62" bestFit="1" customWidth="1"/>
    <col min="14" max="14" width="22.42578125" style="62" customWidth="1"/>
    <col min="15" max="15" width="20.42578125" style="62" bestFit="1" customWidth="1"/>
    <col min="16" max="17" width="20.42578125" style="62" customWidth="1"/>
    <col min="18" max="18" width="17.42578125" style="62" bestFit="1" customWidth="1"/>
    <col min="19" max="19" width="20.42578125" style="62" bestFit="1" customWidth="1"/>
    <col min="20" max="20" width="21.140625" style="62" customWidth="1"/>
    <col min="21" max="21" width="20.42578125" style="62" bestFit="1" customWidth="1"/>
    <col min="22" max="22" width="19.85546875" style="62" bestFit="1" customWidth="1"/>
    <col min="23" max="23" width="21.85546875" style="62" customWidth="1"/>
    <col min="24" max="24" width="17.42578125" style="62" bestFit="1" customWidth="1"/>
    <col min="25" max="25" width="20.42578125" style="62" bestFit="1" customWidth="1"/>
    <col min="26" max="26" width="20.42578125" style="62" customWidth="1"/>
    <col min="27" max="27" width="17.42578125" style="62" customWidth="1"/>
    <col min="28" max="28" width="29.42578125" style="62" bestFit="1" customWidth="1"/>
    <col min="29" max="29" width="22.85546875" style="62" customWidth="1"/>
    <col min="30" max="30" width="17" style="62" customWidth="1"/>
    <col min="31" max="31" width="19.85546875" style="62" bestFit="1" customWidth="1"/>
    <col min="32" max="32" width="22" style="62" customWidth="1"/>
    <col min="33" max="36" width="20.42578125" style="62" bestFit="1" customWidth="1"/>
    <col min="37" max="16384" width="10.85546875" style="62"/>
  </cols>
  <sheetData>
    <row r="1" spans="1:62" s="1" customFormat="1" ht="20.25" customHeight="1" x14ac:dyDescent="0.25">
      <c r="A1" s="597"/>
      <c r="B1" s="633" t="s">
        <v>170</v>
      </c>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5"/>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row>
    <row r="2" spans="1:62" s="1" customFormat="1" ht="18.75" customHeight="1" x14ac:dyDescent="0.25">
      <c r="A2" s="598"/>
      <c r="B2" s="636"/>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8"/>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row>
    <row r="3" spans="1:62" s="1" customFormat="1" ht="14.25" customHeight="1" x14ac:dyDescent="0.25">
      <c r="A3" s="598"/>
      <c r="B3" s="636"/>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8"/>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row>
    <row r="4" spans="1:62" s="1" customFormat="1" ht="33" customHeight="1" thickBot="1" x14ac:dyDescent="0.3">
      <c r="A4" s="599"/>
      <c r="B4" s="639"/>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1"/>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row>
    <row r="5" spans="1:62" s="1" customFormat="1" ht="15" x14ac:dyDescent="0.25">
      <c r="B5" s="78"/>
      <c r="C5" s="78"/>
      <c r="D5" s="78"/>
      <c r="E5" s="78"/>
      <c r="F5" s="78"/>
      <c r="G5" s="78"/>
      <c r="H5" s="78"/>
      <c r="I5" s="78"/>
      <c r="J5" s="78"/>
      <c r="K5" s="77"/>
      <c r="L5" s="77"/>
      <c r="M5" s="77"/>
      <c r="N5" s="77"/>
      <c r="O5" s="77"/>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row>
    <row r="6" spans="1:62" s="1" customFormat="1" ht="9" customHeight="1" x14ac:dyDescent="0.25">
      <c r="A6" s="5"/>
      <c r="B6" s="78"/>
      <c r="C6" s="78"/>
      <c r="D6" s="78"/>
      <c r="E6" s="78"/>
      <c r="F6" s="78"/>
      <c r="G6" s="78"/>
      <c r="H6" s="78"/>
      <c r="I6" s="78"/>
      <c r="J6" s="78"/>
      <c r="K6" s="78"/>
      <c r="L6" s="78"/>
      <c r="M6" s="78"/>
      <c r="N6" s="78"/>
      <c r="O6" s="78"/>
      <c r="P6" s="2"/>
      <c r="Q6" s="2"/>
      <c r="R6" s="3"/>
      <c r="S6" s="3"/>
      <c r="T6" s="2"/>
      <c r="U6" s="2"/>
      <c r="V6" s="2"/>
      <c r="W6" s="62"/>
      <c r="X6" s="4"/>
      <c r="Y6" s="4"/>
      <c r="Z6" s="4"/>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row>
    <row r="7" spans="1:62" s="1" customFormat="1" ht="15" customHeight="1" thickBot="1" x14ac:dyDescent="0.3">
      <c r="A7" s="6"/>
      <c r="B7" s="78"/>
      <c r="C7" s="78"/>
      <c r="D7" s="78"/>
      <c r="E7" s="78"/>
      <c r="F7" s="78"/>
      <c r="G7" s="78"/>
      <c r="H7" s="78"/>
      <c r="I7" s="78"/>
      <c r="J7" s="78"/>
      <c r="K7" s="78"/>
      <c r="L7" s="78"/>
      <c r="M7" s="78"/>
      <c r="N7" s="78"/>
      <c r="O7" s="78"/>
      <c r="P7" s="2"/>
      <c r="Q7" s="2"/>
      <c r="R7" s="3"/>
      <c r="S7" s="3"/>
      <c r="T7" s="2"/>
      <c r="U7" s="2"/>
      <c r="V7" s="2"/>
      <c r="W7" s="62"/>
      <c r="X7" s="4"/>
      <c r="Y7" s="4"/>
      <c r="Z7" s="105"/>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row>
    <row r="8" spans="1:62" s="1" customFormat="1" ht="15" customHeight="1" thickBot="1" x14ac:dyDescent="0.3">
      <c r="A8" s="590" t="s">
        <v>1</v>
      </c>
      <c r="B8" s="609" t="s">
        <v>171</v>
      </c>
      <c r="C8" s="610"/>
      <c r="D8" s="610"/>
      <c r="E8" s="610"/>
      <c r="F8" s="610"/>
      <c r="G8" s="610"/>
      <c r="H8" s="610"/>
      <c r="I8" s="610"/>
      <c r="J8" s="610"/>
      <c r="K8" s="610"/>
      <c r="L8" s="610"/>
      <c r="M8" s="610"/>
      <c r="N8" s="610"/>
      <c r="O8" s="610"/>
      <c r="P8" s="610"/>
      <c r="Q8" s="610"/>
      <c r="R8" s="610"/>
      <c r="S8" s="610"/>
      <c r="T8" s="610"/>
      <c r="U8" s="610"/>
      <c r="V8" s="610"/>
      <c r="W8" s="610"/>
      <c r="X8" s="610"/>
      <c r="Y8" s="610"/>
      <c r="Z8" s="610"/>
      <c r="AA8" s="615" t="s">
        <v>48</v>
      </c>
      <c r="AB8" s="645">
        <v>2024110010308</v>
      </c>
      <c r="AC8" s="642" t="s">
        <v>95</v>
      </c>
      <c r="AD8" s="643"/>
      <c r="AE8" s="419" t="s">
        <v>161</v>
      </c>
      <c r="AF8" s="421"/>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row>
    <row r="9" spans="1:62" s="1" customFormat="1" ht="15" customHeight="1" thickBot="1" x14ac:dyDescent="0.3">
      <c r="A9" s="591"/>
      <c r="B9" s="611"/>
      <c r="C9" s="612"/>
      <c r="D9" s="612"/>
      <c r="E9" s="612"/>
      <c r="F9" s="612"/>
      <c r="G9" s="612"/>
      <c r="H9" s="612"/>
      <c r="I9" s="612"/>
      <c r="J9" s="612"/>
      <c r="K9" s="612"/>
      <c r="L9" s="612"/>
      <c r="M9" s="612"/>
      <c r="N9" s="612"/>
      <c r="O9" s="612"/>
      <c r="P9" s="612"/>
      <c r="Q9" s="612"/>
      <c r="R9" s="612"/>
      <c r="S9" s="612"/>
      <c r="T9" s="612"/>
      <c r="U9" s="612"/>
      <c r="V9" s="612"/>
      <c r="W9" s="612"/>
      <c r="X9" s="612"/>
      <c r="Y9" s="612"/>
      <c r="Z9" s="612"/>
      <c r="AA9" s="616"/>
      <c r="AB9" s="646"/>
      <c r="AC9" s="642" t="s">
        <v>96</v>
      </c>
      <c r="AD9" s="643"/>
      <c r="AE9" s="419" t="s">
        <v>162</v>
      </c>
      <c r="AF9" s="421"/>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row>
    <row r="10" spans="1:62" s="1" customFormat="1" ht="15" customHeight="1" thickBot="1" x14ac:dyDescent="0.3">
      <c r="A10" s="591"/>
      <c r="B10" s="611"/>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c r="AA10" s="616"/>
      <c r="AB10" s="646"/>
      <c r="AC10" s="642" t="s">
        <v>97</v>
      </c>
      <c r="AD10" s="643"/>
      <c r="AE10" s="618" t="s">
        <v>163</v>
      </c>
      <c r="AF10" s="619"/>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row>
    <row r="11" spans="1:62" s="1" customFormat="1" ht="15" customHeight="1" thickBot="1" x14ac:dyDescent="0.3">
      <c r="A11" s="592"/>
      <c r="B11" s="613"/>
      <c r="C11" s="614"/>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7"/>
      <c r="AB11" s="647"/>
      <c r="AC11" s="642" t="s">
        <v>46</v>
      </c>
      <c r="AD11" s="643"/>
      <c r="AE11" s="419" t="s">
        <v>167</v>
      </c>
      <c r="AF11" s="421"/>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row>
    <row r="12" spans="1:62" s="1" customFormat="1" ht="9" customHeight="1" x14ac:dyDescent="0.25">
      <c r="A12" s="14"/>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row>
    <row r="13" spans="1:62" s="23" customFormat="1" ht="16.5" customHeight="1" thickBot="1" x14ac:dyDescent="0.25">
      <c r="C13" s="80"/>
      <c r="D13" s="80"/>
      <c r="E13" s="80"/>
      <c r="F13" s="80"/>
      <c r="G13" s="80"/>
      <c r="H13" s="80"/>
      <c r="I13" s="80"/>
      <c r="J13" s="80"/>
      <c r="K13" s="79"/>
      <c r="L13" s="79"/>
      <c r="M13" s="79"/>
      <c r="N13" s="79"/>
      <c r="O13" s="79"/>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row>
    <row r="14" spans="1:62" s="64" customFormat="1" ht="21.75" customHeight="1" thickBot="1" x14ac:dyDescent="0.3">
      <c r="A14" s="445" t="s">
        <v>2</v>
      </c>
      <c r="B14" s="136" t="s">
        <v>49</v>
      </c>
      <c r="C14" s="107"/>
      <c r="D14" s="136" t="s">
        <v>50</v>
      </c>
      <c r="E14" s="108"/>
      <c r="F14" s="136" t="s">
        <v>51</v>
      </c>
      <c r="G14" s="108"/>
      <c r="H14" s="136" t="s">
        <v>52</v>
      </c>
      <c r="I14" s="109"/>
      <c r="J14" s="81"/>
      <c r="K14" s="444" t="s">
        <v>3</v>
      </c>
      <c r="L14" s="444"/>
      <c r="M14" s="644" t="s">
        <v>53</v>
      </c>
      <c r="N14" s="644"/>
      <c r="O14" s="644"/>
      <c r="P14" s="112"/>
      <c r="Q14" s="143"/>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row>
    <row r="15" spans="1:62" s="64" customFormat="1" ht="21.75" customHeight="1" thickBot="1" x14ac:dyDescent="0.3">
      <c r="A15" s="445"/>
      <c r="B15" s="137" t="s">
        <v>54</v>
      </c>
      <c r="C15" s="110"/>
      <c r="D15" s="136" t="s">
        <v>55</v>
      </c>
      <c r="E15" s="272">
        <v>45838</v>
      </c>
      <c r="F15" s="136" t="s">
        <v>56</v>
      </c>
      <c r="G15" s="281">
        <v>45869</v>
      </c>
      <c r="H15" s="136" t="s">
        <v>57</v>
      </c>
      <c r="I15" s="109"/>
      <c r="J15" s="81"/>
      <c r="K15" s="444"/>
      <c r="L15" s="444"/>
      <c r="M15" s="644" t="s">
        <v>58</v>
      </c>
      <c r="N15" s="644"/>
      <c r="O15" s="644"/>
      <c r="P15" s="112"/>
      <c r="Q15" s="143"/>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row>
    <row r="16" spans="1:62" s="64" customFormat="1" ht="21.75" customHeight="1" thickBot="1" x14ac:dyDescent="0.3">
      <c r="A16" s="445"/>
      <c r="B16" s="136" t="s">
        <v>59</v>
      </c>
      <c r="C16" s="107"/>
      <c r="D16" s="136" t="s">
        <v>60</v>
      </c>
      <c r="E16" s="111"/>
      <c r="F16" s="136" t="s">
        <v>61</v>
      </c>
      <c r="G16" s="111"/>
      <c r="H16" s="136" t="s">
        <v>62</v>
      </c>
      <c r="I16" s="109"/>
      <c r="K16" s="444"/>
      <c r="L16" s="444"/>
      <c r="M16" s="644" t="s">
        <v>63</v>
      </c>
      <c r="N16" s="644"/>
      <c r="O16" s="644"/>
      <c r="P16" s="112"/>
      <c r="Q16" s="143"/>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row>
    <row r="17" spans="1:62" s="64" customFormat="1" ht="21.75" customHeight="1" thickBot="1" x14ac:dyDescent="0.3">
      <c r="A17" s="1"/>
      <c r="B17" s="1"/>
      <c r="C17" s="1"/>
      <c r="D17" s="1"/>
      <c r="E17" s="1"/>
      <c r="F17" s="1"/>
      <c r="G17" s="81"/>
      <c r="H17" s="81"/>
      <c r="I17" s="81"/>
      <c r="J17" s="81"/>
      <c r="K17" s="82"/>
      <c r="L17" s="82"/>
      <c r="M17" s="80"/>
      <c r="N17" s="80"/>
      <c r="O17" s="80"/>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row>
    <row r="18" spans="1:62" s="1" customFormat="1" ht="48" customHeight="1" thickBot="1" x14ac:dyDescent="0.3">
      <c r="A18" s="470" t="s">
        <v>119</v>
      </c>
      <c r="B18" s="471"/>
      <c r="C18" s="471"/>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2"/>
      <c r="AG18" s="98"/>
      <c r="AH18" s="98"/>
      <c r="AI18" s="98"/>
      <c r="AJ18" s="98"/>
      <c r="AK18" s="98"/>
      <c r="AL18" s="98"/>
      <c r="AM18" s="98"/>
      <c r="AN18" s="62"/>
      <c r="AO18" s="62"/>
      <c r="AP18" s="62"/>
      <c r="AQ18" s="62"/>
      <c r="AR18" s="62"/>
      <c r="AS18" s="62"/>
      <c r="AT18" s="62"/>
      <c r="AU18" s="62"/>
      <c r="AV18" s="62"/>
      <c r="AW18" s="62"/>
      <c r="AX18" s="62"/>
      <c r="AY18" s="62"/>
      <c r="AZ18" s="62"/>
      <c r="BA18" s="62"/>
      <c r="BB18" s="62"/>
      <c r="BC18" s="62"/>
      <c r="BD18" s="62"/>
      <c r="BE18" s="62"/>
      <c r="BF18" s="62"/>
      <c r="BG18" s="62"/>
      <c r="BH18" s="62"/>
      <c r="BI18" s="62"/>
      <c r="BJ18" s="62"/>
    </row>
    <row r="19" spans="1:62" s="1" customFormat="1" ht="50.25" customHeight="1" thickBot="1" x14ac:dyDescent="0.3">
      <c r="A19" s="468" t="s">
        <v>120</v>
      </c>
      <c r="B19" s="469"/>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5"/>
      <c r="AG19" s="98"/>
      <c r="AH19" s="98"/>
      <c r="AI19" s="98"/>
      <c r="AJ19" s="98"/>
      <c r="AK19" s="98"/>
      <c r="AL19" s="98"/>
      <c r="AM19" s="98"/>
      <c r="AN19" s="62"/>
      <c r="AO19" s="62"/>
      <c r="AP19" s="62"/>
      <c r="AQ19" s="62"/>
      <c r="AR19" s="62"/>
      <c r="AS19" s="62"/>
      <c r="AT19" s="62"/>
      <c r="AU19" s="62"/>
      <c r="AV19" s="62"/>
      <c r="AW19" s="62"/>
      <c r="AX19" s="62"/>
      <c r="AY19" s="62"/>
      <c r="AZ19" s="62"/>
      <c r="BA19" s="62"/>
      <c r="BB19" s="62"/>
      <c r="BC19" s="62"/>
      <c r="BD19" s="62"/>
      <c r="BE19" s="62"/>
      <c r="BF19" s="62"/>
      <c r="BG19" s="62"/>
      <c r="BH19" s="62"/>
      <c r="BI19" s="62"/>
      <c r="BJ19" s="62"/>
    </row>
    <row r="20" spans="1:62" s="26" customFormat="1" ht="21.75" customHeight="1" thickBot="1" x14ac:dyDescent="0.3">
      <c r="A20" s="485" t="s">
        <v>121</v>
      </c>
      <c r="B20" s="629" t="s">
        <v>122</v>
      </c>
      <c r="C20" s="585" t="s">
        <v>25</v>
      </c>
      <c r="D20" s="623"/>
      <c r="E20" s="623"/>
      <c r="F20" s="623"/>
      <c r="G20" s="623"/>
      <c r="H20" s="623"/>
      <c r="I20" s="623"/>
      <c r="J20" s="623"/>
      <c r="K20" s="623"/>
      <c r="L20" s="623"/>
      <c r="M20" s="623"/>
      <c r="N20" s="586"/>
      <c r="O20" s="620" t="s">
        <v>26</v>
      </c>
      <c r="P20" s="621"/>
      <c r="Q20" s="621"/>
      <c r="R20" s="621"/>
      <c r="S20" s="621"/>
      <c r="T20" s="621"/>
      <c r="U20" s="621"/>
      <c r="V20" s="621"/>
      <c r="W20" s="621"/>
      <c r="X20" s="621"/>
      <c r="Y20" s="621"/>
      <c r="Z20" s="621"/>
      <c r="AA20" s="621"/>
      <c r="AB20" s="621"/>
      <c r="AC20" s="621"/>
      <c r="AD20" s="621"/>
      <c r="AE20" s="621"/>
      <c r="AF20" s="622"/>
      <c r="AG20" s="98"/>
      <c r="AH20" s="98"/>
      <c r="AI20" s="98"/>
      <c r="AJ20" s="98"/>
      <c r="AK20" s="98"/>
      <c r="AL20" s="98"/>
      <c r="AM20" s="98"/>
      <c r="AN20" s="99"/>
      <c r="AO20" s="99"/>
      <c r="AP20" s="99"/>
      <c r="AQ20" s="99"/>
      <c r="AR20" s="99"/>
      <c r="AS20" s="99"/>
      <c r="AT20" s="99"/>
      <c r="AU20" s="99"/>
      <c r="AV20" s="99"/>
      <c r="AW20" s="99"/>
      <c r="AX20" s="99"/>
      <c r="AY20" s="99"/>
      <c r="AZ20" s="99"/>
      <c r="BA20" s="99"/>
      <c r="BB20" s="99"/>
      <c r="BC20" s="99"/>
      <c r="BD20" s="99"/>
      <c r="BE20" s="99"/>
      <c r="BF20" s="99"/>
      <c r="BG20" s="99"/>
      <c r="BH20" s="99"/>
      <c r="BI20" s="99"/>
      <c r="BJ20" s="99"/>
    </row>
    <row r="21" spans="1:62" s="26" customFormat="1" ht="21.75" customHeight="1" thickBot="1" x14ac:dyDescent="0.3">
      <c r="A21" s="628"/>
      <c r="B21" s="629"/>
      <c r="C21" s="626" t="s">
        <v>74</v>
      </c>
      <c r="D21" s="627"/>
      <c r="E21" s="626" t="s">
        <v>76</v>
      </c>
      <c r="F21" s="627"/>
      <c r="G21" s="626" t="s">
        <v>77</v>
      </c>
      <c r="H21" s="627"/>
      <c r="I21" s="626" t="s">
        <v>78</v>
      </c>
      <c r="J21" s="627"/>
      <c r="K21" s="626" t="s">
        <v>79</v>
      </c>
      <c r="L21" s="627"/>
      <c r="M21" s="626" t="s">
        <v>80</v>
      </c>
      <c r="N21" s="627"/>
      <c r="O21" s="620" t="s">
        <v>74</v>
      </c>
      <c r="P21" s="621"/>
      <c r="Q21" s="622"/>
      <c r="R21" s="630" t="s">
        <v>76</v>
      </c>
      <c r="S21" s="631"/>
      <c r="T21" s="632"/>
      <c r="U21" s="630" t="s">
        <v>77</v>
      </c>
      <c r="V21" s="631"/>
      <c r="W21" s="632"/>
      <c r="X21" s="630" t="s">
        <v>78</v>
      </c>
      <c r="Y21" s="631"/>
      <c r="Z21" s="632"/>
      <c r="AA21" s="630" t="s">
        <v>79</v>
      </c>
      <c r="AB21" s="631"/>
      <c r="AC21" s="632"/>
      <c r="AD21" s="630" t="s">
        <v>80</v>
      </c>
      <c r="AE21" s="631"/>
      <c r="AF21" s="632"/>
      <c r="AG21" s="98"/>
      <c r="AH21" s="98"/>
      <c r="AI21" s="98"/>
      <c r="AJ21" s="98"/>
      <c r="AK21" s="98"/>
      <c r="AL21" s="98"/>
      <c r="AM21" s="98"/>
      <c r="AN21" s="99"/>
      <c r="AO21" s="99"/>
      <c r="AP21" s="99"/>
      <c r="AQ21" s="99"/>
      <c r="AR21" s="99"/>
      <c r="AS21" s="99"/>
      <c r="AT21" s="99"/>
      <c r="AU21" s="99"/>
      <c r="AV21" s="99"/>
      <c r="AW21" s="99"/>
      <c r="AX21" s="99"/>
      <c r="AY21" s="99"/>
      <c r="AZ21" s="99"/>
      <c r="BA21" s="99"/>
      <c r="BB21" s="99"/>
      <c r="BC21" s="99"/>
      <c r="BD21" s="99"/>
      <c r="BE21" s="99"/>
      <c r="BF21" s="99"/>
      <c r="BG21" s="99"/>
      <c r="BH21" s="99"/>
      <c r="BI21" s="99"/>
      <c r="BJ21" s="99"/>
    </row>
    <row r="22" spans="1:62" s="26" customFormat="1" ht="28.5" customHeight="1" thickBot="1" x14ac:dyDescent="0.3">
      <c r="A22" s="628"/>
      <c r="B22" s="629"/>
      <c r="C22" s="103" t="s">
        <v>123</v>
      </c>
      <c r="D22" s="103" t="s">
        <v>124</v>
      </c>
      <c r="E22" s="103" t="s">
        <v>123</v>
      </c>
      <c r="F22" s="103" t="s">
        <v>124</v>
      </c>
      <c r="G22" s="103" t="s">
        <v>123</v>
      </c>
      <c r="H22" s="103" t="s">
        <v>124</v>
      </c>
      <c r="I22" s="103" t="s">
        <v>123</v>
      </c>
      <c r="J22" s="103" t="s">
        <v>124</v>
      </c>
      <c r="K22" s="103" t="s">
        <v>123</v>
      </c>
      <c r="L22" s="103" t="s">
        <v>124</v>
      </c>
      <c r="M22" s="103" t="s">
        <v>123</v>
      </c>
      <c r="N22" s="103" t="s">
        <v>124</v>
      </c>
      <c r="O22" s="104" t="s">
        <v>123</v>
      </c>
      <c r="P22" s="104" t="s">
        <v>125</v>
      </c>
      <c r="Q22" s="104" t="s">
        <v>12</v>
      </c>
      <c r="R22" s="104" t="s">
        <v>123</v>
      </c>
      <c r="S22" s="104" t="s">
        <v>125</v>
      </c>
      <c r="T22" s="104" t="s">
        <v>12</v>
      </c>
      <c r="U22" s="104" t="s">
        <v>123</v>
      </c>
      <c r="V22" s="104" t="s">
        <v>125</v>
      </c>
      <c r="W22" s="104" t="s">
        <v>12</v>
      </c>
      <c r="X22" s="104" t="s">
        <v>123</v>
      </c>
      <c r="Y22" s="104" t="s">
        <v>125</v>
      </c>
      <c r="Z22" s="104" t="s">
        <v>12</v>
      </c>
      <c r="AA22" s="104" t="s">
        <v>123</v>
      </c>
      <c r="AB22" s="104" t="s">
        <v>125</v>
      </c>
      <c r="AC22" s="104" t="s">
        <v>12</v>
      </c>
      <c r="AD22" s="104" t="s">
        <v>123</v>
      </c>
      <c r="AE22" s="104" t="s">
        <v>125</v>
      </c>
      <c r="AF22" s="104" t="s">
        <v>12</v>
      </c>
      <c r="AG22" s="98"/>
      <c r="AH22" s="98"/>
      <c r="AI22" s="98"/>
      <c r="AJ22" s="98"/>
      <c r="AK22" s="98"/>
      <c r="AL22" s="98"/>
      <c r="AM22" s="98"/>
      <c r="AN22" s="99"/>
      <c r="AO22" s="99"/>
      <c r="AP22" s="99"/>
      <c r="AQ22" s="99"/>
      <c r="AR22" s="99"/>
      <c r="AS22" s="99"/>
      <c r="AT22" s="99"/>
      <c r="AU22" s="99"/>
      <c r="AV22" s="99"/>
      <c r="AW22" s="99"/>
      <c r="AX22" s="99"/>
      <c r="AY22" s="99"/>
      <c r="AZ22" s="99"/>
      <c r="BA22" s="99"/>
      <c r="BB22" s="99"/>
      <c r="BC22" s="99"/>
      <c r="BD22" s="99"/>
      <c r="BE22" s="99"/>
      <c r="BF22" s="99"/>
      <c r="BG22" s="99"/>
      <c r="BH22" s="99"/>
      <c r="BI22" s="99"/>
      <c r="BJ22" s="99"/>
    </row>
    <row r="23" spans="1:62" s="26" customFormat="1" ht="15.75" customHeight="1" x14ac:dyDescent="0.25">
      <c r="A23" s="628"/>
      <c r="B23" s="59" t="s">
        <v>126</v>
      </c>
      <c r="C23" s="116"/>
      <c r="D23" s="114"/>
      <c r="E23" s="116"/>
      <c r="F23" s="114"/>
      <c r="G23" s="116"/>
      <c r="H23" s="114"/>
      <c r="I23" s="116"/>
      <c r="J23" s="114"/>
      <c r="K23" s="116"/>
      <c r="L23" s="114"/>
      <c r="M23" s="116"/>
      <c r="N23" s="114"/>
      <c r="O23" s="57"/>
      <c r="P23" s="114"/>
      <c r="Q23" s="114"/>
      <c r="R23" s="57"/>
      <c r="S23" s="114"/>
      <c r="T23" s="114"/>
      <c r="U23" s="57"/>
      <c r="V23" s="114"/>
      <c r="W23" s="114"/>
      <c r="X23" s="57"/>
      <c r="Y23" s="114"/>
      <c r="Z23" s="114"/>
      <c r="AA23" s="57"/>
      <c r="AB23" s="114"/>
      <c r="AC23" s="114"/>
      <c r="AD23" s="57"/>
      <c r="AE23" s="144"/>
      <c r="AF23" s="117"/>
      <c r="AG23" s="98"/>
      <c r="AH23" s="98"/>
      <c r="AI23" s="98"/>
      <c r="AJ23" s="98"/>
      <c r="AK23" s="98"/>
      <c r="AL23" s="98"/>
      <c r="AM23" s="98"/>
      <c r="AN23" s="99"/>
      <c r="AO23" s="99"/>
      <c r="AP23" s="99"/>
      <c r="AQ23" s="99"/>
      <c r="AR23" s="99"/>
      <c r="AS23" s="99"/>
      <c r="AT23" s="99"/>
      <c r="AU23" s="99"/>
      <c r="AV23" s="99"/>
      <c r="AW23" s="99"/>
      <c r="AX23" s="99"/>
      <c r="AY23" s="99"/>
      <c r="AZ23" s="99"/>
      <c r="BA23" s="99"/>
      <c r="BB23" s="99"/>
      <c r="BC23" s="99"/>
      <c r="BD23" s="99"/>
      <c r="BE23" s="99"/>
      <c r="BF23" s="99"/>
      <c r="BG23" s="99"/>
      <c r="BH23" s="99"/>
      <c r="BI23" s="99"/>
      <c r="BJ23" s="99"/>
    </row>
    <row r="24" spans="1:62" s="26" customFormat="1" ht="15.75" customHeight="1" x14ac:dyDescent="0.25">
      <c r="A24" s="628"/>
      <c r="B24" s="60" t="s">
        <v>127</v>
      </c>
      <c r="C24" s="57"/>
      <c r="D24" s="114"/>
      <c r="E24" s="57"/>
      <c r="F24" s="114"/>
      <c r="G24" s="57"/>
      <c r="H24" s="114"/>
      <c r="I24" s="57"/>
      <c r="J24" s="114"/>
      <c r="K24" s="57"/>
      <c r="L24" s="114"/>
      <c r="M24" s="57"/>
      <c r="N24" s="114"/>
      <c r="O24" s="57"/>
      <c r="P24" s="114"/>
      <c r="Q24" s="114"/>
      <c r="R24" s="57"/>
      <c r="S24" s="114"/>
      <c r="T24" s="114"/>
      <c r="U24" s="57"/>
      <c r="V24" s="114"/>
      <c r="W24" s="114"/>
      <c r="X24" s="57"/>
      <c r="Y24" s="114"/>
      <c r="Z24" s="114"/>
      <c r="AA24" s="57"/>
      <c r="AB24" s="114"/>
      <c r="AC24" s="114"/>
      <c r="AD24" s="57"/>
      <c r="AE24" s="144"/>
      <c r="AF24" s="117"/>
      <c r="AG24" s="98"/>
      <c r="AH24" s="98"/>
      <c r="AI24" s="98"/>
      <c r="AJ24" s="98"/>
      <c r="AK24" s="98"/>
      <c r="AL24" s="98"/>
      <c r="AM24" s="98"/>
      <c r="AN24" s="99"/>
      <c r="AO24" s="99"/>
      <c r="AP24" s="99"/>
      <c r="AQ24" s="99"/>
      <c r="AR24" s="99"/>
      <c r="AS24" s="99"/>
      <c r="AT24" s="99"/>
      <c r="AU24" s="99"/>
      <c r="AV24" s="99"/>
      <c r="AW24" s="99"/>
      <c r="AX24" s="99"/>
      <c r="AY24" s="99"/>
      <c r="AZ24" s="99"/>
      <c r="BA24" s="99"/>
      <c r="BB24" s="99"/>
      <c r="BC24" s="99"/>
      <c r="BD24" s="99"/>
      <c r="BE24" s="99"/>
      <c r="BF24" s="99"/>
      <c r="BG24" s="99"/>
      <c r="BH24" s="99"/>
      <c r="BI24" s="99"/>
      <c r="BJ24" s="99"/>
    </row>
    <row r="25" spans="1:62" s="26" customFormat="1" ht="15.75" customHeight="1" x14ac:dyDescent="0.25">
      <c r="A25" s="628"/>
      <c r="B25" s="60" t="s">
        <v>128</v>
      </c>
      <c r="C25" s="57"/>
      <c r="D25" s="114"/>
      <c r="E25" s="57"/>
      <c r="F25" s="114"/>
      <c r="G25" s="57"/>
      <c r="H25" s="114"/>
      <c r="I25" s="57"/>
      <c r="J25" s="114"/>
      <c r="K25" s="57"/>
      <c r="L25" s="114"/>
      <c r="M25" s="57"/>
      <c r="N25" s="114"/>
      <c r="O25" s="57"/>
      <c r="P25" s="114"/>
      <c r="Q25" s="114"/>
      <c r="R25" s="57"/>
      <c r="S25" s="114"/>
      <c r="T25" s="114"/>
      <c r="U25" s="57"/>
      <c r="V25" s="114"/>
      <c r="W25" s="114"/>
      <c r="X25" s="57"/>
      <c r="Y25" s="114"/>
      <c r="Z25" s="114"/>
      <c r="AA25" s="57"/>
      <c r="AB25" s="114"/>
      <c r="AC25" s="114"/>
      <c r="AD25" s="57"/>
      <c r="AE25" s="144"/>
      <c r="AF25" s="117"/>
      <c r="AG25" s="98"/>
      <c r="AH25" s="98"/>
      <c r="AI25" s="98"/>
      <c r="AJ25" s="98"/>
      <c r="AK25" s="98"/>
      <c r="AL25" s="98"/>
      <c r="AM25" s="98"/>
      <c r="AN25" s="99"/>
      <c r="AO25" s="99"/>
      <c r="AP25" s="99"/>
      <c r="AQ25" s="99"/>
      <c r="AR25" s="99"/>
      <c r="AS25" s="99"/>
      <c r="AT25" s="99"/>
      <c r="AU25" s="99"/>
      <c r="AV25" s="99"/>
      <c r="AW25" s="99"/>
      <c r="AX25" s="99"/>
      <c r="AY25" s="99"/>
      <c r="AZ25" s="99"/>
      <c r="BA25" s="99"/>
      <c r="BB25" s="99"/>
      <c r="BC25" s="99"/>
      <c r="BD25" s="99"/>
      <c r="BE25" s="99"/>
      <c r="BF25" s="99"/>
      <c r="BG25" s="99"/>
      <c r="BH25" s="99"/>
      <c r="BI25" s="99"/>
      <c r="BJ25" s="99"/>
    </row>
    <row r="26" spans="1:62" s="26" customFormat="1" ht="15.75" customHeight="1" x14ac:dyDescent="0.25">
      <c r="A26" s="628"/>
      <c r="B26" s="60" t="s">
        <v>129</v>
      </c>
      <c r="C26" s="57"/>
      <c r="D26" s="114"/>
      <c r="E26" s="57"/>
      <c r="F26" s="114"/>
      <c r="G26" s="57"/>
      <c r="H26" s="114"/>
      <c r="I26" s="57"/>
      <c r="J26" s="114"/>
      <c r="K26" s="57"/>
      <c r="L26" s="114"/>
      <c r="M26" s="57"/>
      <c r="N26" s="114"/>
      <c r="O26" s="57"/>
      <c r="P26" s="114"/>
      <c r="Q26" s="114"/>
      <c r="R26" s="57"/>
      <c r="S26" s="114"/>
      <c r="T26" s="114"/>
      <c r="U26" s="57"/>
      <c r="V26" s="114"/>
      <c r="W26" s="114"/>
      <c r="X26" s="57"/>
      <c r="Y26" s="114"/>
      <c r="Z26" s="114"/>
      <c r="AA26" s="57"/>
      <c r="AB26" s="114"/>
      <c r="AC26" s="114"/>
      <c r="AD26" s="57"/>
      <c r="AE26" s="144"/>
      <c r="AF26" s="117"/>
      <c r="AG26" s="98"/>
      <c r="AH26" s="98"/>
      <c r="AI26" s="98"/>
      <c r="AJ26" s="98"/>
      <c r="AK26" s="98"/>
      <c r="AL26" s="98"/>
      <c r="AM26" s="98"/>
      <c r="AN26" s="99"/>
      <c r="AO26" s="99"/>
      <c r="AP26" s="99"/>
      <c r="AQ26" s="99"/>
      <c r="AR26" s="99"/>
      <c r="AS26" s="99"/>
      <c r="AT26" s="99"/>
      <c r="AU26" s="99"/>
      <c r="AV26" s="99"/>
      <c r="AW26" s="99"/>
      <c r="AX26" s="99"/>
      <c r="AY26" s="99"/>
      <c r="AZ26" s="99"/>
      <c r="BA26" s="99"/>
      <c r="BB26" s="99"/>
      <c r="BC26" s="99"/>
      <c r="BD26" s="99"/>
      <c r="BE26" s="99"/>
      <c r="BF26" s="99"/>
      <c r="BG26" s="99"/>
      <c r="BH26" s="99"/>
      <c r="BI26" s="99"/>
      <c r="BJ26" s="99"/>
    </row>
    <row r="27" spans="1:62" s="26" customFormat="1" ht="15.75" customHeight="1" x14ac:dyDescent="0.25">
      <c r="A27" s="628"/>
      <c r="B27" s="60" t="s">
        <v>130</v>
      </c>
      <c r="C27" s="57"/>
      <c r="D27" s="114"/>
      <c r="E27" s="57"/>
      <c r="F27" s="114"/>
      <c r="G27" s="57"/>
      <c r="H27" s="114"/>
      <c r="I27" s="57"/>
      <c r="J27" s="114"/>
      <c r="K27" s="57"/>
      <c r="L27" s="114"/>
      <c r="M27" s="57"/>
      <c r="N27" s="114"/>
      <c r="O27" s="57"/>
      <c r="P27" s="114"/>
      <c r="Q27" s="114"/>
      <c r="R27" s="57"/>
      <c r="S27" s="114"/>
      <c r="T27" s="114"/>
      <c r="U27" s="57"/>
      <c r="V27" s="114"/>
      <c r="W27" s="114"/>
      <c r="X27" s="57"/>
      <c r="Y27" s="114"/>
      <c r="Z27" s="114"/>
      <c r="AA27" s="57"/>
      <c r="AB27" s="114"/>
      <c r="AC27" s="114"/>
      <c r="AD27" s="57"/>
      <c r="AE27" s="144"/>
      <c r="AF27" s="117"/>
      <c r="AG27" s="98"/>
      <c r="AH27" s="98"/>
      <c r="AI27" s="98"/>
      <c r="AJ27" s="98"/>
      <c r="AK27" s="98"/>
      <c r="AL27" s="98"/>
      <c r="AM27" s="98"/>
      <c r="AN27" s="99"/>
      <c r="AO27" s="99"/>
      <c r="AP27" s="99"/>
      <c r="AQ27" s="99"/>
      <c r="AR27" s="99"/>
      <c r="AS27" s="99"/>
      <c r="AT27" s="99"/>
      <c r="AU27" s="99"/>
      <c r="AV27" s="99"/>
      <c r="AW27" s="99"/>
      <c r="AX27" s="99"/>
      <c r="AY27" s="99"/>
      <c r="AZ27" s="99"/>
      <c r="BA27" s="99"/>
      <c r="BB27" s="99"/>
      <c r="BC27" s="99"/>
      <c r="BD27" s="99"/>
      <c r="BE27" s="99"/>
      <c r="BF27" s="99"/>
      <c r="BG27" s="99"/>
      <c r="BH27" s="99"/>
      <c r="BI27" s="99"/>
      <c r="BJ27" s="99"/>
    </row>
    <row r="28" spans="1:62" s="26" customFormat="1" ht="15.75" customHeight="1" x14ac:dyDescent="0.25">
      <c r="A28" s="628"/>
      <c r="B28" s="60" t="s">
        <v>131</v>
      </c>
      <c r="C28" s="57"/>
      <c r="D28" s="114"/>
      <c r="E28" s="57"/>
      <c r="F28" s="114"/>
      <c r="G28" s="57"/>
      <c r="H28" s="114"/>
      <c r="I28" s="57"/>
      <c r="J28" s="114"/>
      <c r="K28" s="57"/>
      <c r="L28" s="114"/>
      <c r="M28" s="57"/>
      <c r="N28" s="114"/>
      <c r="O28" s="57"/>
      <c r="P28" s="114"/>
      <c r="Q28" s="114"/>
      <c r="R28" s="57"/>
      <c r="S28" s="114"/>
      <c r="T28" s="114"/>
      <c r="U28" s="57"/>
      <c r="V28" s="114"/>
      <c r="W28" s="114"/>
      <c r="X28" s="57"/>
      <c r="Y28" s="114"/>
      <c r="Z28" s="114"/>
      <c r="AA28" s="57"/>
      <c r="AB28" s="114"/>
      <c r="AC28" s="114"/>
      <c r="AD28" s="57"/>
      <c r="AE28" s="144"/>
      <c r="AF28" s="117"/>
      <c r="AG28" s="98"/>
      <c r="AH28" s="98"/>
      <c r="AI28" s="98"/>
      <c r="AJ28" s="98"/>
      <c r="AK28" s="98"/>
      <c r="AL28" s="98"/>
      <c r="AM28" s="98"/>
      <c r="AN28" s="99"/>
      <c r="AO28" s="99"/>
      <c r="AP28" s="99"/>
      <c r="AQ28" s="99"/>
      <c r="AR28" s="99"/>
      <c r="AS28" s="99"/>
      <c r="AT28" s="99"/>
      <c r="AU28" s="99"/>
      <c r="AV28" s="99"/>
      <c r="AW28" s="99"/>
      <c r="AX28" s="99"/>
      <c r="AY28" s="99"/>
      <c r="AZ28" s="99"/>
      <c r="BA28" s="99"/>
      <c r="BB28" s="99"/>
      <c r="BC28" s="99"/>
      <c r="BD28" s="99"/>
      <c r="BE28" s="99"/>
      <c r="BF28" s="99"/>
      <c r="BG28" s="99"/>
      <c r="BH28" s="99"/>
      <c r="BI28" s="99"/>
      <c r="BJ28" s="99"/>
    </row>
    <row r="29" spans="1:62" s="26" customFormat="1" ht="15.75" customHeight="1" x14ac:dyDescent="0.25">
      <c r="A29" s="628"/>
      <c r="B29" s="60" t="s">
        <v>132</v>
      </c>
      <c r="C29" s="57"/>
      <c r="D29" s="114"/>
      <c r="E29" s="57"/>
      <c r="F29" s="114"/>
      <c r="G29" s="57"/>
      <c r="H29" s="114"/>
      <c r="I29" s="57"/>
      <c r="J29" s="114"/>
      <c r="K29" s="57"/>
      <c r="L29" s="114"/>
      <c r="M29" s="57"/>
      <c r="N29" s="114"/>
      <c r="O29" s="57"/>
      <c r="P29" s="114"/>
      <c r="Q29" s="114"/>
      <c r="R29" s="57"/>
      <c r="S29" s="114"/>
      <c r="T29" s="114"/>
      <c r="U29" s="57"/>
      <c r="V29" s="114"/>
      <c r="W29" s="114"/>
      <c r="X29" s="57"/>
      <c r="Y29" s="114"/>
      <c r="Z29" s="114"/>
      <c r="AA29" s="57"/>
      <c r="AB29" s="114"/>
      <c r="AC29" s="114"/>
      <c r="AD29" s="57"/>
      <c r="AE29" s="144"/>
      <c r="AF29" s="117"/>
      <c r="AG29" s="98"/>
      <c r="AH29" s="98"/>
      <c r="AI29" s="98"/>
      <c r="AJ29" s="98"/>
      <c r="AK29" s="98"/>
      <c r="AL29" s="98"/>
      <c r="AM29" s="98"/>
      <c r="AN29" s="99"/>
      <c r="AO29" s="99"/>
      <c r="AP29" s="99"/>
      <c r="AQ29" s="99"/>
      <c r="AR29" s="99"/>
      <c r="AS29" s="99"/>
      <c r="AT29" s="99"/>
      <c r="AU29" s="99"/>
      <c r="AV29" s="99"/>
      <c r="AW29" s="99"/>
      <c r="AX29" s="99"/>
      <c r="AY29" s="99"/>
      <c r="AZ29" s="99"/>
      <c r="BA29" s="99"/>
      <c r="BB29" s="99"/>
      <c r="BC29" s="99"/>
      <c r="BD29" s="99"/>
      <c r="BE29" s="99"/>
      <c r="BF29" s="99"/>
      <c r="BG29" s="99"/>
      <c r="BH29" s="99"/>
      <c r="BI29" s="99"/>
      <c r="BJ29" s="99"/>
    </row>
    <row r="30" spans="1:62" s="26" customFormat="1" ht="15.75" customHeight="1" x14ac:dyDescent="0.25">
      <c r="A30" s="628"/>
      <c r="B30" s="60" t="s">
        <v>133</v>
      </c>
      <c r="C30" s="57"/>
      <c r="D30" s="114"/>
      <c r="E30" s="57"/>
      <c r="F30" s="114"/>
      <c r="G30" s="57"/>
      <c r="H30" s="114"/>
      <c r="I30" s="57"/>
      <c r="J30" s="114"/>
      <c r="K30" s="57"/>
      <c r="L30" s="114"/>
      <c r="M30" s="57"/>
      <c r="N30" s="114"/>
      <c r="O30" s="57"/>
      <c r="P30" s="114"/>
      <c r="Q30" s="114"/>
      <c r="R30" s="57"/>
      <c r="S30" s="114"/>
      <c r="T30" s="114"/>
      <c r="U30" s="57"/>
      <c r="V30" s="114"/>
      <c r="W30" s="114"/>
      <c r="X30" s="57"/>
      <c r="Y30" s="114"/>
      <c r="Z30" s="114"/>
      <c r="AA30" s="57"/>
      <c r="AB30" s="114"/>
      <c r="AC30" s="114"/>
      <c r="AD30" s="57"/>
      <c r="AE30" s="144"/>
      <c r="AF30" s="117"/>
      <c r="AG30" s="98"/>
      <c r="AH30" s="98"/>
      <c r="AI30" s="98"/>
      <c r="AJ30" s="98"/>
      <c r="AK30" s="98"/>
      <c r="AL30" s="98"/>
      <c r="AM30" s="98"/>
      <c r="AN30" s="99"/>
      <c r="AO30" s="99"/>
      <c r="AP30" s="99"/>
      <c r="AQ30" s="99"/>
      <c r="AR30" s="99"/>
      <c r="AS30" s="99"/>
      <c r="AT30" s="99"/>
      <c r="AU30" s="99"/>
      <c r="AV30" s="99"/>
      <c r="AW30" s="99"/>
      <c r="AX30" s="99"/>
      <c r="AY30" s="99"/>
      <c r="AZ30" s="99"/>
      <c r="BA30" s="99"/>
      <c r="BB30" s="99"/>
      <c r="BC30" s="99"/>
      <c r="BD30" s="99"/>
      <c r="BE30" s="99"/>
      <c r="BF30" s="99"/>
      <c r="BG30" s="99"/>
      <c r="BH30" s="99"/>
      <c r="BI30" s="99"/>
      <c r="BJ30" s="99"/>
    </row>
    <row r="31" spans="1:62" s="26" customFormat="1" ht="15.75" customHeight="1" x14ac:dyDescent="0.25">
      <c r="A31" s="628"/>
      <c r="B31" s="60" t="s">
        <v>134</v>
      </c>
      <c r="C31" s="57"/>
      <c r="D31" s="114"/>
      <c r="E31" s="57"/>
      <c r="F31" s="114"/>
      <c r="G31" s="57"/>
      <c r="H31" s="114"/>
      <c r="I31" s="57"/>
      <c r="J31" s="114"/>
      <c r="K31" s="57"/>
      <c r="L31" s="114"/>
      <c r="M31" s="57"/>
      <c r="N31" s="114"/>
      <c r="O31" s="57"/>
      <c r="P31" s="114"/>
      <c r="Q31" s="114"/>
      <c r="R31" s="57"/>
      <c r="S31" s="114"/>
      <c r="T31" s="114"/>
      <c r="U31" s="57"/>
      <c r="V31" s="114"/>
      <c r="W31" s="114"/>
      <c r="X31" s="57"/>
      <c r="Y31" s="114"/>
      <c r="Z31" s="114"/>
      <c r="AA31" s="57"/>
      <c r="AB31" s="114"/>
      <c r="AC31" s="114"/>
      <c r="AD31" s="57"/>
      <c r="AE31" s="144"/>
      <c r="AF31" s="117"/>
      <c r="AG31" s="98"/>
      <c r="AH31" s="98"/>
      <c r="AI31" s="98"/>
      <c r="AJ31" s="98"/>
      <c r="AK31" s="98"/>
      <c r="AL31" s="98"/>
      <c r="AM31" s="98"/>
      <c r="AN31" s="99"/>
      <c r="AO31" s="99"/>
      <c r="AP31" s="99"/>
      <c r="AQ31" s="99"/>
      <c r="AR31" s="99"/>
      <c r="AS31" s="99"/>
      <c r="AT31" s="99"/>
      <c r="AU31" s="99"/>
      <c r="AV31" s="99"/>
      <c r="AW31" s="99"/>
      <c r="AX31" s="99"/>
      <c r="AY31" s="99"/>
      <c r="AZ31" s="99"/>
      <c r="BA31" s="99"/>
      <c r="BB31" s="99"/>
      <c r="BC31" s="99"/>
      <c r="BD31" s="99"/>
      <c r="BE31" s="99"/>
      <c r="BF31" s="99"/>
      <c r="BG31" s="99"/>
      <c r="BH31" s="99"/>
      <c r="BI31" s="99"/>
      <c r="BJ31" s="99"/>
    </row>
    <row r="32" spans="1:62" s="26" customFormat="1" ht="15.75" customHeight="1" x14ac:dyDescent="0.25">
      <c r="A32" s="628"/>
      <c r="B32" s="60" t="s">
        <v>135</v>
      </c>
      <c r="C32" s="57"/>
      <c r="D32" s="114"/>
      <c r="E32" s="57"/>
      <c r="F32" s="114"/>
      <c r="G32" s="57"/>
      <c r="H32" s="114"/>
      <c r="I32" s="57"/>
      <c r="J32" s="114"/>
      <c r="K32" s="57"/>
      <c r="L32" s="114"/>
      <c r="M32" s="57"/>
      <c r="N32" s="114"/>
      <c r="O32" s="57"/>
      <c r="P32" s="114"/>
      <c r="Q32" s="114"/>
      <c r="R32" s="57"/>
      <c r="S32" s="114"/>
      <c r="T32" s="114"/>
      <c r="U32" s="57"/>
      <c r="V32" s="114"/>
      <c r="W32" s="114"/>
      <c r="X32" s="57"/>
      <c r="Y32" s="114"/>
      <c r="Z32" s="114"/>
      <c r="AA32" s="57"/>
      <c r="AB32" s="114"/>
      <c r="AC32" s="114"/>
      <c r="AD32" s="57"/>
      <c r="AE32" s="144"/>
      <c r="AF32" s="117"/>
      <c r="AG32" s="98"/>
      <c r="AH32" s="98"/>
      <c r="AI32" s="98"/>
      <c r="AJ32" s="98"/>
      <c r="AK32" s="98"/>
      <c r="AL32" s="98"/>
      <c r="AM32" s="98"/>
      <c r="AN32" s="99"/>
      <c r="AO32" s="99"/>
      <c r="AP32" s="99"/>
      <c r="AQ32" s="99"/>
      <c r="AR32" s="99"/>
      <c r="AS32" s="99"/>
      <c r="AT32" s="99"/>
      <c r="AU32" s="99"/>
      <c r="AV32" s="99"/>
      <c r="AW32" s="99"/>
      <c r="AX32" s="99"/>
      <c r="AY32" s="99"/>
      <c r="AZ32" s="99"/>
      <c r="BA32" s="99"/>
      <c r="BB32" s="99"/>
      <c r="BC32" s="99"/>
      <c r="BD32" s="99"/>
      <c r="BE32" s="99"/>
      <c r="BF32" s="99"/>
      <c r="BG32" s="99"/>
      <c r="BH32" s="99"/>
      <c r="BI32" s="99"/>
      <c r="BJ32" s="99"/>
    </row>
    <row r="33" spans="1:62" s="26" customFormat="1" ht="15.75" customHeight="1" x14ac:dyDescent="0.25">
      <c r="A33" s="628"/>
      <c r="B33" s="60" t="s">
        <v>136</v>
      </c>
      <c r="C33" s="57"/>
      <c r="D33" s="114"/>
      <c r="E33" s="57"/>
      <c r="F33" s="114"/>
      <c r="G33" s="57"/>
      <c r="H33" s="114"/>
      <c r="I33" s="57"/>
      <c r="J33" s="114"/>
      <c r="K33" s="57"/>
      <c r="L33" s="114"/>
      <c r="M33" s="57"/>
      <c r="N33" s="114"/>
      <c r="O33" s="57"/>
      <c r="P33" s="114"/>
      <c r="Q33" s="114"/>
      <c r="R33" s="57"/>
      <c r="S33" s="114"/>
      <c r="T33" s="114"/>
      <c r="U33" s="57"/>
      <c r="V33" s="114"/>
      <c r="W33" s="114"/>
      <c r="X33" s="57"/>
      <c r="Y33" s="114"/>
      <c r="Z33" s="114"/>
      <c r="AA33" s="57"/>
      <c r="AB33" s="114"/>
      <c r="AC33" s="114"/>
      <c r="AD33" s="57"/>
      <c r="AE33" s="144"/>
      <c r="AF33" s="117"/>
      <c r="AG33" s="98"/>
      <c r="AH33" s="98"/>
      <c r="AI33" s="98"/>
      <c r="AJ33" s="98"/>
      <c r="AK33" s="98"/>
      <c r="AL33" s="98"/>
      <c r="AM33" s="98"/>
      <c r="AN33" s="99"/>
      <c r="AO33" s="99"/>
      <c r="AP33" s="99"/>
      <c r="AQ33" s="99"/>
      <c r="AR33" s="99"/>
      <c r="AS33" s="99"/>
      <c r="AT33" s="99"/>
      <c r="AU33" s="99"/>
      <c r="AV33" s="99"/>
      <c r="AW33" s="99"/>
      <c r="AX33" s="99"/>
      <c r="AY33" s="99"/>
      <c r="AZ33" s="99"/>
      <c r="BA33" s="99"/>
      <c r="BB33" s="99"/>
      <c r="BC33" s="99"/>
      <c r="BD33" s="99"/>
      <c r="BE33" s="99"/>
      <c r="BF33" s="99"/>
      <c r="BG33" s="99"/>
      <c r="BH33" s="99"/>
      <c r="BI33" s="99"/>
      <c r="BJ33" s="99"/>
    </row>
    <row r="34" spans="1:62" s="26" customFormat="1" ht="15.75" customHeight="1" x14ac:dyDescent="0.25">
      <c r="A34" s="628"/>
      <c r="B34" s="60" t="s">
        <v>137</v>
      </c>
      <c r="C34" s="57"/>
      <c r="D34" s="114"/>
      <c r="E34" s="57"/>
      <c r="F34" s="114"/>
      <c r="G34" s="57"/>
      <c r="H34" s="114"/>
      <c r="I34" s="57"/>
      <c r="J34" s="114"/>
      <c r="K34" s="57"/>
      <c r="L34" s="114"/>
      <c r="M34" s="57"/>
      <c r="N34" s="114"/>
      <c r="O34" s="57"/>
      <c r="P34" s="114"/>
      <c r="Q34" s="114"/>
      <c r="R34" s="57"/>
      <c r="S34" s="114"/>
      <c r="T34" s="114"/>
      <c r="U34" s="57"/>
      <c r="V34" s="114"/>
      <c r="W34" s="114"/>
      <c r="X34" s="57"/>
      <c r="Y34" s="114"/>
      <c r="Z34" s="114"/>
      <c r="AA34" s="57"/>
      <c r="AB34" s="114"/>
      <c r="AC34" s="114"/>
      <c r="AD34" s="57"/>
      <c r="AE34" s="144"/>
      <c r="AF34" s="117"/>
      <c r="AG34" s="98"/>
      <c r="AH34" s="98"/>
      <c r="AI34" s="98"/>
      <c r="AJ34" s="98"/>
      <c r="AK34" s="98"/>
      <c r="AL34" s="98"/>
      <c r="AM34" s="98"/>
      <c r="AN34" s="99"/>
      <c r="AO34" s="99"/>
      <c r="AP34" s="99"/>
      <c r="AQ34" s="99"/>
      <c r="AR34" s="99"/>
      <c r="AS34" s="99"/>
      <c r="AT34" s="99"/>
      <c r="AU34" s="99"/>
      <c r="AV34" s="99"/>
      <c r="AW34" s="99"/>
      <c r="AX34" s="99"/>
      <c r="AY34" s="99"/>
      <c r="AZ34" s="99"/>
      <c r="BA34" s="99"/>
      <c r="BB34" s="99"/>
      <c r="BC34" s="99"/>
      <c r="BD34" s="99"/>
      <c r="BE34" s="99"/>
      <c r="BF34" s="99"/>
      <c r="BG34" s="99"/>
      <c r="BH34" s="99"/>
      <c r="BI34" s="99"/>
      <c r="BJ34" s="99"/>
    </row>
    <row r="35" spans="1:62" s="26" customFormat="1" ht="15.75" customHeight="1" x14ac:dyDescent="0.25">
      <c r="A35" s="628"/>
      <c r="B35" s="60" t="s">
        <v>138</v>
      </c>
      <c r="C35" s="57"/>
      <c r="D35" s="114"/>
      <c r="E35" s="57"/>
      <c r="F35" s="114"/>
      <c r="G35" s="57"/>
      <c r="H35" s="114"/>
      <c r="I35" s="57"/>
      <c r="J35" s="114"/>
      <c r="K35" s="57"/>
      <c r="L35" s="114"/>
      <c r="M35" s="57"/>
      <c r="N35" s="114"/>
      <c r="O35" s="57"/>
      <c r="P35" s="114"/>
      <c r="Q35" s="114"/>
      <c r="R35" s="57"/>
      <c r="S35" s="114"/>
      <c r="T35" s="114"/>
      <c r="U35" s="57"/>
      <c r="V35" s="114"/>
      <c r="W35" s="114"/>
      <c r="X35" s="57"/>
      <c r="Y35" s="114"/>
      <c r="Z35" s="114"/>
      <c r="AA35" s="57"/>
      <c r="AB35" s="114"/>
      <c r="AC35" s="114"/>
      <c r="AD35" s="57"/>
      <c r="AE35" s="144"/>
      <c r="AF35" s="117"/>
      <c r="AG35" s="98"/>
      <c r="AH35" s="98"/>
      <c r="AI35" s="98"/>
      <c r="AJ35" s="98"/>
      <c r="AK35" s="98"/>
      <c r="AL35" s="98"/>
      <c r="AM35" s="98"/>
      <c r="AN35" s="99"/>
      <c r="AO35" s="99"/>
      <c r="AP35" s="99"/>
      <c r="AQ35" s="99"/>
      <c r="AR35" s="99"/>
      <c r="AS35" s="99"/>
      <c r="AT35" s="99"/>
      <c r="AU35" s="99"/>
      <c r="AV35" s="99"/>
      <c r="AW35" s="99"/>
      <c r="AX35" s="99"/>
      <c r="AY35" s="99"/>
      <c r="AZ35" s="99"/>
      <c r="BA35" s="99"/>
      <c r="BB35" s="99"/>
      <c r="BC35" s="99"/>
      <c r="BD35" s="99"/>
      <c r="BE35" s="99"/>
      <c r="BF35" s="99"/>
      <c r="BG35" s="99"/>
      <c r="BH35" s="99"/>
      <c r="BI35" s="99"/>
      <c r="BJ35" s="99"/>
    </row>
    <row r="36" spans="1:62" s="26" customFormat="1" ht="15.75" customHeight="1" x14ac:dyDescent="0.25">
      <c r="A36" s="628"/>
      <c r="B36" s="60" t="s">
        <v>139</v>
      </c>
      <c r="C36" s="57"/>
      <c r="D36" s="114"/>
      <c r="E36" s="57"/>
      <c r="F36" s="114"/>
      <c r="G36" s="57"/>
      <c r="H36" s="114"/>
      <c r="I36" s="57"/>
      <c r="J36" s="114"/>
      <c r="K36" s="57"/>
      <c r="L36" s="114"/>
      <c r="M36" s="57"/>
      <c r="N36" s="114"/>
      <c r="O36" s="57"/>
      <c r="P36" s="114"/>
      <c r="Q36" s="114"/>
      <c r="R36" s="57"/>
      <c r="S36" s="114"/>
      <c r="T36" s="114"/>
      <c r="U36" s="57"/>
      <c r="V36" s="114"/>
      <c r="W36" s="114"/>
      <c r="X36" s="57"/>
      <c r="Y36" s="114"/>
      <c r="Z36" s="114"/>
      <c r="AA36" s="57"/>
      <c r="AB36" s="114"/>
      <c r="AC36" s="114"/>
      <c r="AD36" s="57"/>
      <c r="AE36" s="144"/>
      <c r="AF36" s="117"/>
      <c r="AG36" s="98"/>
      <c r="AH36" s="98"/>
      <c r="AI36" s="98"/>
      <c r="AJ36" s="98"/>
      <c r="AK36" s="98"/>
      <c r="AL36" s="98"/>
      <c r="AM36" s="98"/>
      <c r="AN36" s="99"/>
      <c r="AO36" s="99"/>
      <c r="AP36" s="99"/>
      <c r="AQ36" s="99"/>
      <c r="AR36" s="99"/>
      <c r="AS36" s="99"/>
      <c r="AT36" s="99"/>
      <c r="AU36" s="99"/>
      <c r="AV36" s="99"/>
      <c r="AW36" s="99"/>
      <c r="AX36" s="99"/>
      <c r="AY36" s="99"/>
      <c r="AZ36" s="99"/>
      <c r="BA36" s="99"/>
      <c r="BB36" s="99"/>
      <c r="BC36" s="99"/>
      <c r="BD36" s="99"/>
      <c r="BE36" s="99"/>
      <c r="BF36" s="99"/>
      <c r="BG36" s="99"/>
      <c r="BH36" s="99"/>
      <c r="BI36" s="99"/>
      <c r="BJ36" s="99"/>
    </row>
    <row r="37" spans="1:62" s="26" customFormat="1" ht="15.75" customHeight="1" x14ac:dyDescent="0.25">
      <c r="A37" s="628"/>
      <c r="B37" s="60" t="s">
        <v>140</v>
      </c>
      <c r="C37" s="57"/>
      <c r="D37" s="114"/>
      <c r="E37" s="57"/>
      <c r="F37" s="114"/>
      <c r="G37" s="57"/>
      <c r="H37" s="114"/>
      <c r="I37" s="57"/>
      <c r="J37" s="114"/>
      <c r="K37" s="57"/>
      <c r="L37" s="114"/>
      <c r="M37" s="57"/>
      <c r="N37" s="114"/>
      <c r="O37" s="57"/>
      <c r="P37" s="114"/>
      <c r="Q37" s="114"/>
      <c r="R37" s="57"/>
      <c r="S37" s="114"/>
      <c r="T37" s="114"/>
      <c r="U37" s="57"/>
      <c r="V37" s="114"/>
      <c r="W37" s="114"/>
      <c r="X37" s="57"/>
      <c r="Y37" s="114"/>
      <c r="Z37" s="114"/>
      <c r="AA37" s="57"/>
      <c r="AB37" s="114"/>
      <c r="AC37" s="114"/>
      <c r="AD37" s="57"/>
      <c r="AE37" s="144"/>
      <c r="AF37" s="117"/>
      <c r="AG37" s="98"/>
      <c r="AH37" s="98"/>
      <c r="AI37" s="98"/>
      <c r="AJ37" s="98"/>
      <c r="AK37" s="98"/>
      <c r="AL37" s="98"/>
      <c r="AM37" s="98"/>
      <c r="AN37" s="99"/>
      <c r="AO37" s="99"/>
      <c r="AP37" s="99"/>
      <c r="AQ37" s="99"/>
      <c r="AR37" s="99"/>
      <c r="AS37" s="99"/>
      <c r="AT37" s="99"/>
      <c r="AU37" s="99"/>
      <c r="AV37" s="99"/>
      <c r="AW37" s="99"/>
      <c r="AX37" s="99"/>
      <c r="AY37" s="99"/>
      <c r="AZ37" s="99"/>
      <c r="BA37" s="99"/>
      <c r="BB37" s="99"/>
      <c r="BC37" s="99"/>
      <c r="BD37" s="99"/>
      <c r="BE37" s="99"/>
      <c r="BF37" s="99"/>
      <c r="BG37" s="99"/>
      <c r="BH37" s="99"/>
      <c r="BI37" s="99"/>
      <c r="BJ37" s="99"/>
    </row>
    <row r="38" spans="1:62" s="26" customFormat="1" ht="15.75" customHeight="1" x14ac:dyDescent="0.25">
      <c r="A38" s="628"/>
      <c r="B38" s="60" t="s">
        <v>141</v>
      </c>
      <c r="C38" s="57"/>
      <c r="D38" s="114"/>
      <c r="E38" s="57"/>
      <c r="F38" s="114"/>
      <c r="G38" s="57"/>
      <c r="H38" s="114"/>
      <c r="I38" s="57"/>
      <c r="J38" s="114"/>
      <c r="K38" s="57"/>
      <c r="L38" s="114"/>
      <c r="M38" s="57"/>
      <c r="N38" s="114"/>
      <c r="O38" s="57"/>
      <c r="P38" s="114"/>
      <c r="Q38" s="114"/>
      <c r="R38" s="57"/>
      <c r="S38" s="114"/>
      <c r="T38" s="114"/>
      <c r="U38" s="57"/>
      <c r="V38" s="114"/>
      <c r="W38" s="114"/>
      <c r="X38" s="57"/>
      <c r="Y38" s="114"/>
      <c r="Z38" s="114"/>
      <c r="AA38" s="57"/>
      <c r="AB38" s="114"/>
      <c r="AC38" s="114"/>
      <c r="AD38" s="57"/>
      <c r="AE38" s="144"/>
      <c r="AF38" s="117"/>
      <c r="AG38" s="98"/>
      <c r="AH38" s="98"/>
      <c r="AI38" s="98"/>
      <c r="AJ38" s="98"/>
      <c r="AK38" s="98"/>
      <c r="AL38" s="98"/>
      <c r="AM38" s="98"/>
      <c r="AN38" s="99"/>
      <c r="AO38" s="99"/>
      <c r="AP38" s="99"/>
      <c r="AQ38" s="99"/>
      <c r="AR38" s="99"/>
      <c r="AS38" s="99"/>
      <c r="AT38" s="99"/>
      <c r="AU38" s="99"/>
      <c r="AV38" s="99"/>
      <c r="AW38" s="99"/>
      <c r="AX38" s="99"/>
      <c r="AY38" s="99"/>
      <c r="AZ38" s="99"/>
      <c r="BA38" s="99"/>
      <c r="BB38" s="99"/>
      <c r="BC38" s="99"/>
      <c r="BD38" s="99"/>
      <c r="BE38" s="99"/>
      <c r="BF38" s="99"/>
      <c r="BG38" s="99"/>
      <c r="BH38" s="99"/>
      <c r="BI38" s="99"/>
      <c r="BJ38" s="99"/>
    </row>
    <row r="39" spans="1:62" s="26" customFormat="1" ht="15.75" customHeight="1" x14ac:dyDescent="0.25">
      <c r="A39" s="628"/>
      <c r="B39" s="60" t="s">
        <v>142</v>
      </c>
      <c r="C39" s="57"/>
      <c r="D39" s="114"/>
      <c r="E39" s="57"/>
      <c r="F39" s="114"/>
      <c r="G39" s="57"/>
      <c r="H39" s="114"/>
      <c r="I39" s="57"/>
      <c r="J39" s="114"/>
      <c r="K39" s="57"/>
      <c r="L39" s="114"/>
      <c r="M39" s="57"/>
      <c r="N39" s="114"/>
      <c r="O39" s="57"/>
      <c r="P39" s="114"/>
      <c r="Q39" s="114"/>
      <c r="R39" s="57"/>
      <c r="S39" s="114"/>
      <c r="T39" s="114"/>
      <c r="U39" s="57"/>
      <c r="V39" s="114"/>
      <c r="W39" s="114"/>
      <c r="X39" s="57"/>
      <c r="Y39" s="114"/>
      <c r="Z39" s="114"/>
      <c r="AA39" s="57"/>
      <c r="AB39" s="114"/>
      <c r="AC39" s="114"/>
      <c r="AD39" s="57"/>
      <c r="AE39" s="144"/>
      <c r="AF39" s="117"/>
      <c r="AG39" s="98"/>
      <c r="AH39" s="98"/>
      <c r="AI39" s="98"/>
      <c r="AJ39" s="98"/>
      <c r="AK39" s="98"/>
      <c r="AL39" s="98"/>
      <c r="AM39" s="98"/>
      <c r="AN39" s="99"/>
      <c r="AO39" s="99"/>
      <c r="AP39" s="99"/>
      <c r="AQ39" s="99"/>
      <c r="AR39" s="99"/>
      <c r="AS39" s="99"/>
      <c r="AT39" s="99"/>
      <c r="AU39" s="99"/>
      <c r="AV39" s="99"/>
      <c r="AW39" s="99"/>
      <c r="AX39" s="99"/>
      <c r="AY39" s="99"/>
      <c r="AZ39" s="99"/>
      <c r="BA39" s="99"/>
      <c r="BB39" s="99"/>
      <c r="BC39" s="99"/>
      <c r="BD39" s="99"/>
      <c r="BE39" s="99"/>
      <c r="BF39" s="99"/>
      <c r="BG39" s="99"/>
      <c r="BH39" s="99"/>
      <c r="BI39" s="99"/>
      <c r="BJ39" s="99"/>
    </row>
    <row r="40" spans="1:62" s="26" customFormat="1" ht="15.75" customHeight="1" x14ac:dyDescent="0.25">
      <c r="A40" s="628"/>
      <c r="B40" s="60" t="s">
        <v>143</v>
      </c>
      <c r="C40" s="57"/>
      <c r="D40" s="114"/>
      <c r="E40" s="57"/>
      <c r="F40" s="114"/>
      <c r="G40" s="57"/>
      <c r="H40" s="114"/>
      <c r="I40" s="57"/>
      <c r="J40" s="114"/>
      <c r="K40" s="57"/>
      <c r="L40" s="114"/>
      <c r="M40" s="57"/>
      <c r="N40" s="114"/>
      <c r="O40" s="57"/>
      <c r="P40" s="114"/>
      <c r="Q40" s="114"/>
      <c r="R40" s="57"/>
      <c r="S40" s="114"/>
      <c r="T40" s="114"/>
      <c r="U40" s="57"/>
      <c r="V40" s="114"/>
      <c r="W40" s="114"/>
      <c r="X40" s="57"/>
      <c r="Y40" s="114"/>
      <c r="Z40" s="114"/>
      <c r="AA40" s="57"/>
      <c r="AB40" s="114"/>
      <c r="AC40" s="114"/>
      <c r="AD40" s="57"/>
      <c r="AE40" s="144"/>
      <c r="AF40" s="117"/>
      <c r="AG40" s="98"/>
      <c r="AH40" s="98"/>
      <c r="AI40" s="98"/>
      <c r="AJ40" s="98"/>
      <c r="AK40" s="98"/>
      <c r="AL40" s="98"/>
      <c r="AM40" s="98"/>
      <c r="AN40" s="99"/>
      <c r="AO40" s="99"/>
      <c r="AP40" s="99"/>
      <c r="AQ40" s="99"/>
      <c r="AR40" s="99"/>
      <c r="AS40" s="99"/>
      <c r="AT40" s="99"/>
      <c r="AU40" s="99"/>
      <c r="AV40" s="99"/>
      <c r="AW40" s="99"/>
      <c r="AX40" s="99"/>
      <c r="AY40" s="99"/>
      <c r="AZ40" s="99"/>
      <c r="BA40" s="99"/>
      <c r="BB40" s="99"/>
      <c r="BC40" s="99"/>
      <c r="BD40" s="99"/>
      <c r="BE40" s="99"/>
      <c r="BF40" s="99"/>
      <c r="BG40" s="99"/>
      <c r="BH40" s="99"/>
      <c r="BI40" s="99"/>
      <c r="BJ40" s="99"/>
    </row>
    <row r="41" spans="1:62" s="26" customFormat="1" ht="15.75" customHeight="1" x14ac:dyDescent="0.25">
      <c r="A41" s="628"/>
      <c r="B41" s="60" t="s">
        <v>144</v>
      </c>
      <c r="C41" s="57"/>
      <c r="D41" s="114"/>
      <c r="E41" s="57"/>
      <c r="F41" s="114"/>
      <c r="G41" s="57"/>
      <c r="H41" s="114"/>
      <c r="I41" s="57"/>
      <c r="J41" s="114"/>
      <c r="K41" s="57"/>
      <c r="L41" s="114"/>
      <c r="M41" s="57"/>
      <c r="N41" s="114"/>
      <c r="O41" s="57"/>
      <c r="P41" s="114"/>
      <c r="Q41" s="114"/>
      <c r="R41" s="57"/>
      <c r="S41" s="114"/>
      <c r="T41" s="114"/>
      <c r="U41" s="57"/>
      <c r="V41" s="114"/>
      <c r="W41" s="114"/>
      <c r="X41" s="57"/>
      <c r="Y41" s="114"/>
      <c r="Z41" s="114"/>
      <c r="AA41" s="57"/>
      <c r="AB41" s="114"/>
      <c r="AC41" s="114"/>
      <c r="AD41" s="57"/>
      <c r="AE41" s="144"/>
      <c r="AF41" s="117"/>
      <c r="AG41" s="98"/>
      <c r="AH41" s="98"/>
      <c r="AI41" s="98"/>
      <c r="AJ41" s="98"/>
      <c r="AK41" s="98"/>
      <c r="AL41" s="98"/>
      <c r="AM41" s="98"/>
      <c r="AN41" s="99"/>
      <c r="AO41" s="99"/>
      <c r="AP41" s="99"/>
      <c r="AQ41" s="99"/>
      <c r="AR41" s="99"/>
      <c r="AS41" s="99"/>
      <c r="AT41" s="99"/>
      <c r="AU41" s="99"/>
      <c r="AV41" s="99"/>
      <c r="AW41" s="99"/>
      <c r="AX41" s="99"/>
      <c r="AY41" s="99"/>
      <c r="AZ41" s="99"/>
      <c r="BA41" s="99"/>
      <c r="BB41" s="99"/>
      <c r="BC41" s="99"/>
      <c r="BD41" s="99"/>
      <c r="BE41" s="99"/>
      <c r="BF41" s="99"/>
      <c r="BG41" s="99"/>
      <c r="BH41" s="99"/>
      <c r="BI41" s="99"/>
      <c r="BJ41" s="99"/>
    </row>
    <row r="42" spans="1:62" s="26" customFormat="1" ht="15.75" customHeight="1" x14ac:dyDescent="0.25">
      <c r="A42" s="628"/>
      <c r="B42" s="60" t="s">
        <v>145</v>
      </c>
      <c r="C42" s="57"/>
      <c r="D42" s="114"/>
      <c r="E42" s="57"/>
      <c r="F42" s="114"/>
      <c r="G42" s="57"/>
      <c r="H42" s="114"/>
      <c r="I42" s="57"/>
      <c r="J42" s="114"/>
      <c r="K42" s="57"/>
      <c r="L42" s="114"/>
      <c r="M42" s="57"/>
      <c r="N42" s="114"/>
      <c r="O42" s="57"/>
      <c r="P42" s="114"/>
      <c r="Q42" s="114"/>
      <c r="R42" s="57"/>
      <c r="S42" s="114"/>
      <c r="T42" s="114"/>
      <c r="U42" s="57"/>
      <c r="V42" s="114"/>
      <c r="W42" s="114"/>
      <c r="X42" s="57"/>
      <c r="Y42" s="114"/>
      <c r="Z42" s="114"/>
      <c r="AA42" s="57"/>
      <c r="AB42" s="114"/>
      <c r="AC42" s="114"/>
      <c r="AD42" s="57"/>
      <c r="AE42" s="144"/>
      <c r="AF42" s="117"/>
      <c r="AG42" s="98"/>
      <c r="AH42" s="98"/>
      <c r="AI42" s="98"/>
      <c r="AJ42" s="98"/>
      <c r="AK42" s="98"/>
      <c r="AL42" s="98"/>
      <c r="AM42" s="98"/>
      <c r="AN42" s="99"/>
      <c r="AO42" s="99"/>
      <c r="AP42" s="99"/>
      <c r="AQ42" s="99"/>
      <c r="AR42" s="99"/>
      <c r="AS42" s="99"/>
      <c r="AT42" s="99"/>
      <c r="AU42" s="99"/>
      <c r="AV42" s="99"/>
      <c r="AW42" s="99"/>
      <c r="AX42" s="99"/>
      <c r="AY42" s="99"/>
      <c r="AZ42" s="99"/>
      <c r="BA42" s="99"/>
      <c r="BB42" s="99"/>
      <c r="BC42" s="99"/>
      <c r="BD42" s="99"/>
      <c r="BE42" s="99"/>
      <c r="BF42" s="99"/>
      <c r="BG42" s="99"/>
      <c r="BH42" s="99"/>
      <c r="BI42" s="99"/>
      <c r="BJ42" s="99"/>
    </row>
    <row r="43" spans="1:62" s="26" customFormat="1" ht="29.25" customHeight="1" thickBot="1" x14ac:dyDescent="0.3">
      <c r="A43" s="486"/>
      <c r="B43" s="58" t="s">
        <v>100</v>
      </c>
      <c r="C43" s="113"/>
      <c r="D43" s="115"/>
      <c r="E43" s="113"/>
      <c r="F43" s="115"/>
      <c r="G43" s="113"/>
      <c r="H43" s="115"/>
      <c r="I43" s="113"/>
      <c r="J43" s="115"/>
      <c r="K43" s="113"/>
      <c r="L43" s="115"/>
      <c r="M43" s="113"/>
      <c r="N43" s="115"/>
      <c r="O43" s="113"/>
      <c r="P43" s="115"/>
      <c r="Q43" s="115"/>
      <c r="R43" s="113"/>
      <c r="S43" s="115"/>
      <c r="T43" s="115"/>
      <c r="U43" s="113"/>
      <c r="V43" s="115"/>
      <c r="W43" s="115"/>
      <c r="X43" s="113"/>
      <c r="Y43" s="115"/>
      <c r="Z43" s="115"/>
      <c r="AA43" s="113"/>
      <c r="AB43" s="115"/>
      <c r="AC43" s="115"/>
      <c r="AD43" s="113"/>
      <c r="AE43" s="145"/>
      <c r="AF43" s="118"/>
      <c r="AG43" s="98"/>
      <c r="AH43" s="98"/>
      <c r="AI43" s="98"/>
      <c r="AJ43" s="98"/>
      <c r="AK43" s="98"/>
      <c r="AL43" s="98"/>
      <c r="AM43" s="98"/>
      <c r="AN43" s="99"/>
      <c r="AO43" s="99"/>
      <c r="AP43" s="99"/>
      <c r="AQ43" s="99"/>
      <c r="AR43" s="99"/>
      <c r="AS43" s="99"/>
      <c r="AT43" s="99"/>
      <c r="AU43" s="99"/>
      <c r="AV43" s="99"/>
      <c r="AW43" s="99"/>
      <c r="AX43" s="99"/>
      <c r="AY43" s="99"/>
      <c r="AZ43" s="99"/>
      <c r="BA43" s="99"/>
      <c r="BB43" s="99"/>
      <c r="BC43" s="99"/>
      <c r="BD43" s="99"/>
      <c r="BE43" s="99"/>
      <c r="BF43" s="99"/>
      <c r="BG43" s="99"/>
      <c r="BH43" s="99"/>
      <c r="BI43" s="99"/>
      <c r="BJ43" s="99"/>
    </row>
    <row r="44" spans="1:62" s="1" customFormat="1" ht="24" customHeight="1" thickBot="1" x14ac:dyDescent="0.3">
      <c r="K44" s="77"/>
      <c r="L44" s="77"/>
      <c r="M44" s="77"/>
      <c r="N44" s="77"/>
      <c r="O44" s="77"/>
      <c r="AG44" s="98"/>
      <c r="AH44" s="98"/>
      <c r="AI44" s="98"/>
      <c r="AJ44" s="98"/>
      <c r="AK44" s="98"/>
      <c r="AL44" s="98"/>
      <c r="AM44" s="98"/>
      <c r="AN44" s="62"/>
      <c r="AO44" s="62"/>
      <c r="AP44" s="62"/>
      <c r="AQ44" s="62"/>
      <c r="AR44" s="62"/>
      <c r="AS44" s="62"/>
      <c r="AT44" s="62"/>
      <c r="AU44" s="62"/>
      <c r="AV44" s="62"/>
      <c r="AW44" s="62"/>
      <c r="AX44" s="62"/>
      <c r="AY44" s="62"/>
      <c r="AZ44" s="62"/>
      <c r="BA44" s="62"/>
      <c r="BB44" s="62"/>
      <c r="BC44" s="62"/>
      <c r="BD44" s="62"/>
      <c r="BE44" s="62"/>
      <c r="BF44" s="62"/>
      <c r="BG44" s="62"/>
      <c r="BH44" s="62"/>
      <c r="BI44" s="62"/>
      <c r="BJ44" s="62"/>
    </row>
    <row r="45" spans="1:62" s="1" customFormat="1" ht="24" customHeight="1" thickBot="1" x14ac:dyDescent="0.3">
      <c r="A45" s="485" t="s">
        <v>146</v>
      </c>
      <c r="B45" s="648" t="s">
        <v>122</v>
      </c>
      <c r="C45" s="585" t="s">
        <v>25</v>
      </c>
      <c r="D45" s="623"/>
      <c r="E45" s="623"/>
      <c r="F45" s="623"/>
      <c r="G45" s="623"/>
      <c r="H45" s="623"/>
      <c r="I45" s="623"/>
      <c r="J45" s="623"/>
      <c r="K45" s="623"/>
      <c r="L45" s="623"/>
      <c r="M45" s="623"/>
      <c r="N45" s="586"/>
      <c r="O45" s="620" t="s">
        <v>26</v>
      </c>
      <c r="P45" s="621"/>
      <c r="Q45" s="621"/>
      <c r="R45" s="621"/>
      <c r="S45" s="621"/>
      <c r="T45" s="621"/>
      <c r="U45" s="621"/>
      <c r="V45" s="621"/>
      <c r="W45" s="621"/>
      <c r="X45" s="621"/>
      <c r="Y45" s="621"/>
      <c r="Z45" s="621"/>
      <c r="AA45" s="621"/>
      <c r="AB45" s="621"/>
      <c r="AC45" s="621"/>
      <c r="AD45" s="621"/>
      <c r="AE45" s="621"/>
      <c r="AF45" s="62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row>
    <row r="46" spans="1:62" s="1" customFormat="1" ht="24" customHeight="1" thickBot="1" x14ac:dyDescent="0.3">
      <c r="A46" s="628"/>
      <c r="B46" s="649"/>
      <c r="C46" s="585" t="s">
        <v>81</v>
      </c>
      <c r="D46" s="586"/>
      <c r="E46" s="585" t="s">
        <v>82</v>
      </c>
      <c r="F46" s="586"/>
      <c r="G46" s="585" t="s">
        <v>83</v>
      </c>
      <c r="H46" s="586"/>
      <c r="I46" s="585" t="s">
        <v>84</v>
      </c>
      <c r="J46" s="586"/>
      <c r="K46" s="585" t="s">
        <v>118</v>
      </c>
      <c r="L46" s="586"/>
      <c r="M46" s="585" t="s">
        <v>86</v>
      </c>
      <c r="N46" s="586"/>
      <c r="O46" s="620" t="s">
        <v>81</v>
      </c>
      <c r="P46" s="621"/>
      <c r="Q46" s="622"/>
      <c r="R46" s="620" t="s">
        <v>82</v>
      </c>
      <c r="S46" s="621"/>
      <c r="T46" s="622"/>
      <c r="U46" s="620" t="s">
        <v>83</v>
      </c>
      <c r="V46" s="621"/>
      <c r="W46" s="622"/>
      <c r="X46" s="620" t="s">
        <v>84</v>
      </c>
      <c r="Y46" s="621"/>
      <c r="Z46" s="622"/>
      <c r="AA46" s="620" t="s">
        <v>118</v>
      </c>
      <c r="AB46" s="621"/>
      <c r="AC46" s="622"/>
      <c r="AD46" s="620" t="s">
        <v>86</v>
      </c>
      <c r="AE46" s="621"/>
      <c r="AF46" s="62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row>
    <row r="47" spans="1:62" s="1" customFormat="1" ht="29.25" customHeight="1" thickBot="1" x14ac:dyDescent="0.3">
      <c r="A47" s="628"/>
      <c r="B47" s="650"/>
      <c r="C47" s="119" t="s">
        <v>123</v>
      </c>
      <c r="D47" s="101" t="s">
        <v>124</v>
      </c>
      <c r="E47" s="119" t="s">
        <v>123</v>
      </c>
      <c r="F47" s="101" t="s">
        <v>124</v>
      </c>
      <c r="G47" s="119" t="s">
        <v>123</v>
      </c>
      <c r="H47" s="101" t="s">
        <v>124</v>
      </c>
      <c r="I47" s="119" t="s">
        <v>123</v>
      </c>
      <c r="J47" s="101" t="s">
        <v>124</v>
      </c>
      <c r="K47" s="119" t="s">
        <v>123</v>
      </c>
      <c r="L47" s="101" t="s">
        <v>124</v>
      </c>
      <c r="M47" s="119" t="s">
        <v>123</v>
      </c>
      <c r="N47" s="101" t="s">
        <v>124</v>
      </c>
      <c r="O47" s="104" t="s">
        <v>123</v>
      </c>
      <c r="P47" s="104" t="s">
        <v>125</v>
      </c>
      <c r="Q47" s="104" t="s">
        <v>12</v>
      </c>
      <c r="R47" s="104" t="s">
        <v>123</v>
      </c>
      <c r="S47" s="104" t="s">
        <v>125</v>
      </c>
      <c r="T47" s="104" t="s">
        <v>12</v>
      </c>
      <c r="U47" s="104" t="s">
        <v>123</v>
      </c>
      <c r="V47" s="104" t="s">
        <v>125</v>
      </c>
      <c r="W47" s="104" t="s">
        <v>12</v>
      </c>
      <c r="X47" s="104" t="s">
        <v>123</v>
      </c>
      <c r="Y47" s="104" t="s">
        <v>125</v>
      </c>
      <c r="Z47" s="104" t="s">
        <v>12</v>
      </c>
      <c r="AA47" s="104" t="s">
        <v>123</v>
      </c>
      <c r="AB47" s="104" t="s">
        <v>125</v>
      </c>
      <c r="AC47" s="104" t="s">
        <v>12</v>
      </c>
      <c r="AD47" s="104" t="s">
        <v>123</v>
      </c>
      <c r="AE47" s="104" t="s">
        <v>125</v>
      </c>
      <c r="AF47" s="104" t="s">
        <v>12</v>
      </c>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row>
    <row r="48" spans="1:62" s="1" customFormat="1" ht="16.5" x14ac:dyDescent="0.25">
      <c r="A48" s="628"/>
      <c r="B48" s="154" t="s">
        <v>126</v>
      </c>
      <c r="C48" s="57"/>
      <c r="D48" s="117"/>
      <c r="E48" s="57"/>
      <c r="F48" s="117"/>
      <c r="G48" s="57"/>
      <c r="H48" s="117"/>
      <c r="I48" s="57"/>
      <c r="J48" s="117"/>
      <c r="K48" s="57"/>
      <c r="L48" s="117"/>
      <c r="M48" s="57"/>
      <c r="N48" s="117"/>
      <c r="O48" s="57"/>
      <c r="P48" s="114"/>
      <c r="Q48" s="117"/>
      <c r="R48" s="57"/>
      <c r="S48" s="114"/>
      <c r="T48" s="117"/>
      <c r="U48" s="57"/>
      <c r="V48" s="114"/>
      <c r="W48" s="117"/>
      <c r="X48" s="57"/>
      <c r="Y48" s="114"/>
      <c r="Z48" s="117"/>
      <c r="AA48" s="57"/>
      <c r="AB48" s="114"/>
      <c r="AC48" s="117"/>
      <c r="AD48" s="57"/>
      <c r="AE48" s="144"/>
      <c r="AF48" s="117"/>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row>
    <row r="49" spans="1:62" s="1" customFormat="1" ht="16.5" x14ac:dyDescent="0.25">
      <c r="A49" s="628"/>
      <c r="B49" s="155" t="s">
        <v>127</v>
      </c>
      <c r="C49" s="57"/>
      <c r="D49" s="117"/>
      <c r="E49" s="57"/>
      <c r="F49" s="117"/>
      <c r="G49" s="57"/>
      <c r="H49" s="117"/>
      <c r="I49" s="57"/>
      <c r="J49" s="117"/>
      <c r="K49" s="57"/>
      <c r="L49" s="117"/>
      <c r="M49" s="57"/>
      <c r="N49" s="117"/>
      <c r="O49" s="57"/>
      <c r="P49" s="114"/>
      <c r="Q49" s="117"/>
      <c r="R49" s="57"/>
      <c r="S49" s="114"/>
      <c r="T49" s="117"/>
      <c r="U49" s="57"/>
      <c r="V49" s="114"/>
      <c r="W49" s="117"/>
      <c r="X49" s="57"/>
      <c r="Y49" s="114"/>
      <c r="Z49" s="117"/>
      <c r="AA49" s="57"/>
      <c r="AB49" s="114"/>
      <c r="AC49" s="117"/>
      <c r="AD49" s="57"/>
      <c r="AE49" s="144"/>
      <c r="AF49" s="117"/>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row>
    <row r="50" spans="1:62" s="1" customFormat="1" ht="16.5" x14ac:dyDescent="0.25">
      <c r="A50" s="628"/>
      <c r="B50" s="155" t="s">
        <v>128</v>
      </c>
      <c r="C50" s="57"/>
      <c r="D50" s="117"/>
      <c r="E50" s="57"/>
      <c r="F50" s="117"/>
      <c r="G50" s="57"/>
      <c r="H50" s="117"/>
      <c r="I50" s="57"/>
      <c r="J50" s="117"/>
      <c r="K50" s="57"/>
      <c r="L50" s="117"/>
      <c r="M50" s="57"/>
      <c r="N50" s="117"/>
      <c r="O50" s="57"/>
      <c r="P50" s="114"/>
      <c r="Q50" s="117"/>
      <c r="R50" s="57"/>
      <c r="S50" s="114"/>
      <c r="T50" s="117"/>
      <c r="U50" s="57"/>
      <c r="V50" s="114"/>
      <c r="W50" s="117"/>
      <c r="X50" s="57"/>
      <c r="Y50" s="114"/>
      <c r="Z50" s="117"/>
      <c r="AA50" s="57"/>
      <c r="AB50" s="114"/>
      <c r="AC50" s="117"/>
      <c r="AD50" s="57"/>
      <c r="AE50" s="144"/>
      <c r="AF50" s="117"/>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row>
    <row r="51" spans="1:62" s="1" customFormat="1" ht="16.5" x14ac:dyDescent="0.25">
      <c r="A51" s="628"/>
      <c r="B51" s="155" t="s">
        <v>129</v>
      </c>
      <c r="C51" s="57"/>
      <c r="D51" s="117"/>
      <c r="E51" s="57"/>
      <c r="F51" s="117"/>
      <c r="G51" s="57"/>
      <c r="H51" s="117"/>
      <c r="I51" s="57"/>
      <c r="J51" s="117"/>
      <c r="K51" s="57"/>
      <c r="L51" s="117"/>
      <c r="M51" s="57"/>
      <c r="N51" s="117"/>
      <c r="O51" s="57"/>
      <c r="P51" s="114"/>
      <c r="Q51" s="117"/>
      <c r="R51" s="57"/>
      <c r="S51" s="114"/>
      <c r="T51" s="117"/>
      <c r="U51" s="57"/>
      <c r="V51" s="114"/>
      <c r="W51" s="117"/>
      <c r="X51" s="57"/>
      <c r="Y51" s="114"/>
      <c r="Z51" s="117"/>
      <c r="AA51" s="57"/>
      <c r="AB51" s="114"/>
      <c r="AC51" s="117"/>
      <c r="AD51" s="57"/>
      <c r="AE51" s="144"/>
      <c r="AF51" s="117"/>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row>
    <row r="52" spans="1:62" s="1" customFormat="1" ht="16.5" x14ac:dyDescent="0.25">
      <c r="A52" s="628"/>
      <c r="B52" s="155" t="s">
        <v>130</v>
      </c>
      <c r="C52" s="57"/>
      <c r="D52" s="117"/>
      <c r="E52" s="57"/>
      <c r="F52" s="117"/>
      <c r="G52" s="57"/>
      <c r="H52" s="117"/>
      <c r="I52" s="57"/>
      <c r="J52" s="117"/>
      <c r="K52" s="57"/>
      <c r="L52" s="117"/>
      <c r="M52" s="57"/>
      <c r="N52" s="117"/>
      <c r="O52" s="57"/>
      <c r="P52" s="114"/>
      <c r="Q52" s="117"/>
      <c r="R52" s="57"/>
      <c r="S52" s="114"/>
      <c r="T52" s="117"/>
      <c r="U52" s="57"/>
      <c r="V52" s="114"/>
      <c r="W52" s="117"/>
      <c r="X52" s="57"/>
      <c r="Y52" s="114"/>
      <c r="Z52" s="117"/>
      <c r="AA52" s="57"/>
      <c r="AB52" s="114"/>
      <c r="AC52" s="117"/>
      <c r="AD52" s="57"/>
      <c r="AE52" s="144"/>
      <c r="AF52" s="117"/>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row>
    <row r="53" spans="1:62" s="1" customFormat="1" ht="16.5" x14ac:dyDescent="0.25">
      <c r="A53" s="628"/>
      <c r="B53" s="155" t="s">
        <v>131</v>
      </c>
      <c r="C53" s="57"/>
      <c r="D53" s="117"/>
      <c r="E53" s="57"/>
      <c r="F53" s="117"/>
      <c r="G53" s="57"/>
      <c r="H53" s="117"/>
      <c r="I53" s="57"/>
      <c r="J53" s="117"/>
      <c r="K53" s="57"/>
      <c r="L53" s="117"/>
      <c r="M53" s="57"/>
      <c r="N53" s="117"/>
      <c r="O53" s="57"/>
      <c r="P53" s="114"/>
      <c r="Q53" s="117"/>
      <c r="R53" s="57"/>
      <c r="S53" s="114"/>
      <c r="T53" s="117"/>
      <c r="U53" s="57"/>
      <c r="V53" s="114"/>
      <c r="W53" s="117"/>
      <c r="X53" s="57"/>
      <c r="Y53" s="114"/>
      <c r="Z53" s="117"/>
      <c r="AA53" s="57"/>
      <c r="AB53" s="114"/>
      <c r="AC53" s="117"/>
      <c r="AD53" s="57"/>
      <c r="AE53" s="144"/>
      <c r="AF53" s="117"/>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row>
    <row r="54" spans="1:62" s="1" customFormat="1" ht="16.5" x14ac:dyDescent="0.25">
      <c r="A54" s="628"/>
      <c r="B54" s="155" t="s">
        <v>132</v>
      </c>
      <c r="C54" s="57"/>
      <c r="D54" s="117"/>
      <c r="E54" s="57"/>
      <c r="F54" s="117"/>
      <c r="G54" s="57"/>
      <c r="H54" s="117"/>
      <c r="I54" s="57"/>
      <c r="J54" s="117"/>
      <c r="K54" s="57"/>
      <c r="L54" s="117"/>
      <c r="M54" s="57"/>
      <c r="N54" s="117"/>
      <c r="O54" s="57"/>
      <c r="P54" s="114"/>
      <c r="Q54" s="117"/>
      <c r="R54" s="57"/>
      <c r="S54" s="114"/>
      <c r="T54" s="117"/>
      <c r="U54" s="57"/>
      <c r="V54" s="114"/>
      <c r="W54" s="117"/>
      <c r="X54" s="57"/>
      <c r="Y54" s="114"/>
      <c r="Z54" s="117"/>
      <c r="AA54" s="57"/>
      <c r="AB54" s="114"/>
      <c r="AC54" s="117"/>
      <c r="AD54" s="57"/>
      <c r="AE54" s="144"/>
      <c r="AF54" s="117"/>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row>
    <row r="55" spans="1:62" s="1" customFormat="1" ht="16.5" x14ac:dyDescent="0.25">
      <c r="A55" s="628"/>
      <c r="B55" s="155" t="s">
        <v>133</v>
      </c>
      <c r="C55" s="57"/>
      <c r="D55" s="117"/>
      <c r="E55" s="57"/>
      <c r="F55" s="117"/>
      <c r="G55" s="57"/>
      <c r="H55" s="117"/>
      <c r="I55" s="57"/>
      <c r="J55" s="117"/>
      <c r="K55" s="57"/>
      <c r="L55" s="117"/>
      <c r="M55" s="57"/>
      <c r="N55" s="117"/>
      <c r="O55" s="57"/>
      <c r="P55" s="114"/>
      <c r="Q55" s="117"/>
      <c r="R55" s="57"/>
      <c r="S55" s="114"/>
      <c r="T55" s="117"/>
      <c r="U55" s="57"/>
      <c r="V55" s="114"/>
      <c r="W55" s="117"/>
      <c r="X55" s="57"/>
      <c r="Y55" s="114"/>
      <c r="Z55" s="117"/>
      <c r="AA55" s="57"/>
      <c r="AB55" s="114"/>
      <c r="AC55" s="117"/>
      <c r="AD55" s="57"/>
      <c r="AE55" s="144"/>
      <c r="AF55" s="117"/>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row>
    <row r="56" spans="1:62" s="1" customFormat="1" ht="16.5" x14ac:dyDescent="0.25">
      <c r="A56" s="628"/>
      <c r="B56" s="155" t="s">
        <v>134</v>
      </c>
      <c r="C56" s="57"/>
      <c r="D56" s="117"/>
      <c r="E56" s="57"/>
      <c r="F56" s="117"/>
      <c r="G56" s="57"/>
      <c r="H56" s="117"/>
      <c r="I56" s="57"/>
      <c r="J56" s="117"/>
      <c r="K56" s="57"/>
      <c r="L56" s="117"/>
      <c r="M56" s="57"/>
      <c r="N56" s="117"/>
      <c r="O56" s="57"/>
      <c r="P56" s="114"/>
      <c r="Q56" s="117"/>
      <c r="R56" s="57"/>
      <c r="S56" s="114"/>
      <c r="T56" s="117"/>
      <c r="U56" s="57"/>
      <c r="V56" s="114"/>
      <c r="W56" s="117"/>
      <c r="X56" s="57"/>
      <c r="Y56" s="114"/>
      <c r="Z56" s="117"/>
      <c r="AA56" s="57"/>
      <c r="AB56" s="114"/>
      <c r="AC56" s="117"/>
      <c r="AD56" s="57"/>
      <c r="AE56" s="144"/>
      <c r="AF56" s="117"/>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row>
    <row r="57" spans="1:62" s="1" customFormat="1" ht="16.5" x14ac:dyDescent="0.25">
      <c r="A57" s="628"/>
      <c r="B57" s="155" t="s">
        <v>135</v>
      </c>
      <c r="C57" s="57"/>
      <c r="D57" s="117"/>
      <c r="E57" s="57"/>
      <c r="F57" s="117"/>
      <c r="G57" s="57"/>
      <c r="H57" s="117"/>
      <c r="I57" s="57"/>
      <c r="J57" s="117"/>
      <c r="K57" s="57"/>
      <c r="L57" s="117"/>
      <c r="M57" s="57"/>
      <c r="N57" s="117"/>
      <c r="O57" s="57"/>
      <c r="P57" s="114"/>
      <c r="Q57" s="117"/>
      <c r="R57" s="57"/>
      <c r="S57" s="114"/>
      <c r="T57" s="117"/>
      <c r="U57" s="57"/>
      <c r="V57" s="114"/>
      <c r="W57" s="117"/>
      <c r="X57" s="57"/>
      <c r="Y57" s="114"/>
      <c r="Z57" s="117"/>
      <c r="AA57" s="57"/>
      <c r="AB57" s="114"/>
      <c r="AC57" s="117"/>
      <c r="AD57" s="57"/>
      <c r="AE57" s="144"/>
      <c r="AF57" s="117"/>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row>
    <row r="58" spans="1:62" s="1" customFormat="1" ht="16.5" x14ac:dyDescent="0.25">
      <c r="A58" s="628"/>
      <c r="B58" s="155" t="s">
        <v>136</v>
      </c>
      <c r="C58" s="57"/>
      <c r="D58" s="117"/>
      <c r="E58" s="57"/>
      <c r="F58" s="117"/>
      <c r="G58" s="57"/>
      <c r="H58" s="117"/>
      <c r="I58" s="57"/>
      <c r="J58" s="117"/>
      <c r="K58" s="57"/>
      <c r="L58" s="117"/>
      <c r="M58" s="57"/>
      <c r="N58" s="117"/>
      <c r="O58" s="57"/>
      <c r="P58" s="114"/>
      <c r="Q58" s="117"/>
      <c r="R58" s="57"/>
      <c r="S58" s="114"/>
      <c r="T58" s="117"/>
      <c r="U58" s="57"/>
      <c r="V58" s="114"/>
      <c r="W58" s="117"/>
      <c r="X58" s="57"/>
      <c r="Y58" s="114"/>
      <c r="Z58" s="117"/>
      <c r="AA58" s="57"/>
      <c r="AB58" s="114"/>
      <c r="AC58" s="117"/>
      <c r="AD58" s="57"/>
      <c r="AE58" s="144"/>
      <c r="AF58" s="117"/>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row>
    <row r="59" spans="1:62" s="1" customFormat="1" ht="16.5" x14ac:dyDescent="0.25">
      <c r="A59" s="628"/>
      <c r="B59" s="155" t="s">
        <v>137</v>
      </c>
      <c r="C59" s="57"/>
      <c r="D59" s="117"/>
      <c r="E59" s="57"/>
      <c r="F59" s="117"/>
      <c r="G59" s="57"/>
      <c r="H59" s="117"/>
      <c r="I59" s="57"/>
      <c r="J59" s="117"/>
      <c r="K59" s="57"/>
      <c r="L59" s="117"/>
      <c r="M59" s="57"/>
      <c r="N59" s="117"/>
      <c r="O59" s="57"/>
      <c r="P59" s="114"/>
      <c r="Q59" s="117"/>
      <c r="R59" s="57"/>
      <c r="S59" s="114"/>
      <c r="T59" s="117"/>
      <c r="U59" s="57"/>
      <c r="V59" s="114"/>
      <c r="W59" s="117"/>
      <c r="X59" s="57"/>
      <c r="Y59" s="114"/>
      <c r="Z59" s="117"/>
      <c r="AA59" s="57"/>
      <c r="AB59" s="114"/>
      <c r="AC59" s="117"/>
      <c r="AD59" s="57"/>
      <c r="AE59" s="144"/>
      <c r="AF59" s="117"/>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row>
    <row r="60" spans="1:62" s="1" customFormat="1" ht="16.5" x14ac:dyDescent="0.25">
      <c r="A60" s="628"/>
      <c r="B60" s="155" t="s">
        <v>138</v>
      </c>
      <c r="C60" s="57"/>
      <c r="D60" s="117"/>
      <c r="E60" s="57"/>
      <c r="F60" s="117"/>
      <c r="G60" s="57"/>
      <c r="H60" s="117"/>
      <c r="I60" s="57"/>
      <c r="J60" s="117"/>
      <c r="K60" s="57"/>
      <c r="L60" s="117"/>
      <c r="M60" s="57"/>
      <c r="N60" s="117"/>
      <c r="O60" s="57"/>
      <c r="P60" s="114"/>
      <c r="Q60" s="117"/>
      <c r="R60" s="57"/>
      <c r="S60" s="114"/>
      <c r="T60" s="117"/>
      <c r="U60" s="57"/>
      <c r="V60" s="114"/>
      <c r="W60" s="117"/>
      <c r="X60" s="57"/>
      <c r="Y60" s="114"/>
      <c r="Z60" s="117"/>
      <c r="AA60" s="57"/>
      <c r="AB60" s="114"/>
      <c r="AC60" s="117"/>
      <c r="AD60" s="57"/>
      <c r="AE60" s="144"/>
      <c r="AF60" s="117"/>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row>
    <row r="61" spans="1:62" s="1" customFormat="1" ht="16.5" x14ac:dyDescent="0.25">
      <c r="A61" s="628"/>
      <c r="B61" s="155" t="s">
        <v>139</v>
      </c>
      <c r="C61" s="57"/>
      <c r="D61" s="117"/>
      <c r="E61" s="57"/>
      <c r="F61" s="117"/>
      <c r="G61" s="57"/>
      <c r="H61" s="117"/>
      <c r="I61" s="57"/>
      <c r="J61" s="117"/>
      <c r="K61" s="57"/>
      <c r="L61" s="117"/>
      <c r="M61" s="57"/>
      <c r="N61" s="117"/>
      <c r="O61" s="57"/>
      <c r="P61" s="114"/>
      <c r="Q61" s="117"/>
      <c r="R61" s="57"/>
      <c r="S61" s="114"/>
      <c r="T61" s="117"/>
      <c r="U61" s="57"/>
      <c r="V61" s="114"/>
      <c r="W61" s="117"/>
      <c r="X61" s="57"/>
      <c r="Y61" s="114"/>
      <c r="Z61" s="117"/>
      <c r="AA61" s="57"/>
      <c r="AB61" s="114"/>
      <c r="AC61" s="117"/>
      <c r="AD61" s="57"/>
      <c r="AE61" s="144"/>
      <c r="AF61" s="117"/>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row>
    <row r="62" spans="1:62" s="1" customFormat="1" ht="16.5" x14ac:dyDescent="0.25">
      <c r="A62" s="628"/>
      <c r="B62" s="155" t="s">
        <v>140</v>
      </c>
      <c r="C62" s="57"/>
      <c r="D62" s="117"/>
      <c r="E62" s="57"/>
      <c r="F62" s="117"/>
      <c r="G62" s="57"/>
      <c r="H62" s="117"/>
      <c r="I62" s="57"/>
      <c r="J62" s="117"/>
      <c r="K62" s="57"/>
      <c r="L62" s="117"/>
      <c r="M62" s="57"/>
      <c r="N62" s="117"/>
      <c r="O62" s="57"/>
      <c r="P62" s="114"/>
      <c r="Q62" s="117"/>
      <c r="R62" s="57"/>
      <c r="S62" s="114"/>
      <c r="T62" s="117"/>
      <c r="U62" s="57"/>
      <c r="V62" s="114"/>
      <c r="W62" s="117"/>
      <c r="X62" s="57"/>
      <c r="Y62" s="114"/>
      <c r="Z62" s="117"/>
      <c r="AA62" s="57"/>
      <c r="AB62" s="114"/>
      <c r="AC62" s="117"/>
      <c r="AD62" s="57"/>
      <c r="AE62" s="144"/>
      <c r="AF62" s="117"/>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row>
    <row r="63" spans="1:62" s="1" customFormat="1" ht="16.5" x14ac:dyDescent="0.25">
      <c r="A63" s="628"/>
      <c r="B63" s="155" t="s">
        <v>141</v>
      </c>
      <c r="C63" s="57"/>
      <c r="D63" s="117"/>
      <c r="E63" s="57"/>
      <c r="F63" s="117"/>
      <c r="G63" s="57"/>
      <c r="H63" s="117"/>
      <c r="I63" s="57"/>
      <c r="J63" s="117"/>
      <c r="K63" s="57"/>
      <c r="L63" s="117"/>
      <c r="M63" s="57"/>
      <c r="N63" s="117"/>
      <c r="O63" s="57"/>
      <c r="P63" s="114"/>
      <c r="Q63" s="117"/>
      <c r="R63" s="57"/>
      <c r="S63" s="114"/>
      <c r="T63" s="117"/>
      <c r="U63" s="57"/>
      <c r="V63" s="114"/>
      <c r="W63" s="117"/>
      <c r="X63" s="57"/>
      <c r="Y63" s="114"/>
      <c r="Z63" s="117"/>
      <c r="AA63" s="57"/>
      <c r="AB63" s="114"/>
      <c r="AC63" s="117"/>
      <c r="AD63" s="57"/>
      <c r="AE63" s="144"/>
      <c r="AF63" s="117"/>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row>
    <row r="64" spans="1:62" s="1" customFormat="1" ht="16.5" x14ac:dyDescent="0.25">
      <c r="A64" s="628"/>
      <c r="B64" s="155" t="s">
        <v>142</v>
      </c>
      <c r="C64" s="57"/>
      <c r="D64" s="117"/>
      <c r="E64" s="57"/>
      <c r="F64" s="117"/>
      <c r="G64" s="57"/>
      <c r="H64" s="117"/>
      <c r="I64" s="57"/>
      <c r="J64" s="117"/>
      <c r="K64" s="57"/>
      <c r="L64" s="117"/>
      <c r="M64" s="57"/>
      <c r="N64" s="117"/>
      <c r="O64" s="57"/>
      <c r="P64" s="114"/>
      <c r="Q64" s="117"/>
      <c r="R64" s="57"/>
      <c r="S64" s="114"/>
      <c r="T64" s="117"/>
      <c r="U64" s="57"/>
      <c r="V64" s="114"/>
      <c r="W64" s="117"/>
      <c r="X64" s="57"/>
      <c r="Y64" s="114"/>
      <c r="Z64" s="117"/>
      <c r="AA64" s="57"/>
      <c r="AB64" s="114"/>
      <c r="AC64" s="117"/>
      <c r="AD64" s="57"/>
      <c r="AE64" s="144"/>
      <c r="AF64" s="117"/>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row>
    <row r="65" spans="1:62" s="1" customFormat="1" ht="16.5" x14ac:dyDescent="0.25">
      <c r="A65" s="628"/>
      <c r="B65" s="155" t="s">
        <v>143</v>
      </c>
      <c r="C65" s="57"/>
      <c r="D65" s="117"/>
      <c r="E65" s="57"/>
      <c r="F65" s="117"/>
      <c r="G65" s="57"/>
      <c r="H65" s="117"/>
      <c r="I65" s="57"/>
      <c r="J65" s="117"/>
      <c r="K65" s="57"/>
      <c r="L65" s="117"/>
      <c r="M65" s="57"/>
      <c r="N65" s="117"/>
      <c r="O65" s="57"/>
      <c r="P65" s="114"/>
      <c r="Q65" s="117"/>
      <c r="R65" s="57"/>
      <c r="S65" s="114"/>
      <c r="T65" s="117"/>
      <c r="U65" s="57"/>
      <c r="V65" s="114"/>
      <c r="W65" s="117"/>
      <c r="X65" s="57"/>
      <c r="Y65" s="114"/>
      <c r="Z65" s="117"/>
      <c r="AA65" s="57"/>
      <c r="AB65" s="114"/>
      <c r="AC65" s="117"/>
      <c r="AD65" s="57"/>
      <c r="AE65" s="144"/>
      <c r="AF65" s="117"/>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row>
    <row r="66" spans="1:62" s="1" customFormat="1" ht="16.5" x14ac:dyDescent="0.25">
      <c r="A66" s="628"/>
      <c r="B66" s="155" t="s">
        <v>144</v>
      </c>
      <c r="C66" s="57"/>
      <c r="D66" s="117"/>
      <c r="E66" s="57"/>
      <c r="F66" s="117"/>
      <c r="G66" s="57"/>
      <c r="H66" s="117"/>
      <c r="I66" s="57"/>
      <c r="J66" s="117"/>
      <c r="K66" s="57"/>
      <c r="L66" s="117"/>
      <c r="M66" s="57"/>
      <c r="N66" s="117"/>
      <c r="O66" s="57"/>
      <c r="P66" s="114"/>
      <c r="Q66" s="117"/>
      <c r="R66" s="57"/>
      <c r="S66" s="114"/>
      <c r="T66" s="117"/>
      <c r="U66" s="57"/>
      <c r="V66" s="114"/>
      <c r="W66" s="117"/>
      <c r="X66" s="57"/>
      <c r="Y66" s="114"/>
      <c r="Z66" s="117"/>
      <c r="AA66" s="57"/>
      <c r="AB66" s="114"/>
      <c r="AC66" s="117"/>
      <c r="AD66" s="57"/>
      <c r="AE66" s="144"/>
      <c r="AF66" s="117"/>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row>
    <row r="67" spans="1:62" s="1" customFormat="1" ht="16.5" x14ac:dyDescent="0.25">
      <c r="A67" s="628"/>
      <c r="B67" s="156" t="s">
        <v>145</v>
      </c>
      <c r="C67" s="148"/>
      <c r="D67" s="150"/>
      <c r="E67" s="148"/>
      <c r="F67" s="150"/>
      <c r="G67" s="148"/>
      <c r="H67" s="150"/>
      <c r="I67" s="148"/>
      <c r="J67" s="150"/>
      <c r="K67" s="148"/>
      <c r="L67" s="150"/>
      <c r="M67" s="148"/>
      <c r="N67" s="150"/>
      <c r="O67" s="148"/>
      <c r="P67" s="149"/>
      <c r="Q67" s="150"/>
      <c r="R67" s="148"/>
      <c r="S67" s="149"/>
      <c r="T67" s="150"/>
      <c r="U67" s="148"/>
      <c r="V67" s="149"/>
      <c r="W67" s="150"/>
      <c r="X67" s="148"/>
      <c r="Y67" s="149"/>
      <c r="Z67" s="150"/>
      <c r="AA67" s="148"/>
      <c r="AB67" s="149"/>
      <c r="AC67" s="150"/>
      <c r="AD67" s="148"/>
      <c r="AE67" s="149"/>
      <c r="AF67" s="150"/>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row>
    <row r="68" spans="1:62" s="1" customFormat="1" ht="17.25" thickBot="1" x14ac:dyDescent="0.3">
      <c r="A68" s="486"/>
      <c r="B68" s="145" t="s">
        <v>100</v>
      </c>
      <c r="C68" s="90"/>
      <c r="D68" s="151"/>
      <c r="E68" s="90"/>
      <c r="F68" s="151"/>
      <c r="G68" s="90"/>
      <c r="H68" s="151"/>
      <c r="I68" s="90"/>
      <c r="J68" s="151"/>
      <c r="K68" s="152"/>
      <c r="L68" s="153"/>
      <c r="M68" s="152"/>
      <c r="N68" s="153"/>
      <c r="O68" s="152"/>
      <c r="P68" s="91"/>
      <c r="Q68" s="151"/>
      <c r="R68" s="90"/>
      <c r="S68" s="91"/>
      <c r="T68" s="151"/>
      <c r="U68" s="90"/>
      <c r="V68" s="91"/>
      <c r="W68" s="151"/>
      <c r="X68" s="90"/>
      <c r="Y68" s="91"/>
      <c r="Z68" s="151"/>
      <c r="AA68" s="90"/>
      <c r="AB68" s="91"/>
      <c r="AC68" s="151"/>
      <c r="AD68" s="90"/>
      <c r="AE68" s="91"/>
      <c r="AF68" s="151"/>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topLeftCell="AR2" zoomScale="85" zoomScaleNormal="85" workbookViewId="0">
      <selection activeCell="AX14" sqref="AX14"/>
    </sheetView>
  </sheetViews>
  <sheetFormatPr baseColWidth="10" defaultColWidth="11.42578125" defaultRowHeight="15" x14ac:dyDescent="0.25"/>
  <cols>
    <col min="1" max="1" width="15.42578125" style="84" customWidth="1"/>
    <col min="2" max="2" width="35.42578125" style="84" customWidth="1"/>
    <col min="3" max="3" width="27.85546875" style="84" customWidth="1"/>
    <col min="4" max="4" width="13.42578125" style="84" customWidth="1"/>
    <col min="5" max="5" width="35" style="84" customWidth="1"/>
    <col min="6" max="6" width="22.140625" style="84" customWidth="1"/>
    <col min="7" max="8" width="13.42578125" style="84" customWidth="1"/>
    <col min="9" max="9" width="13.42578125" style="85" customWidth="1"/>
    <col min="10" max="10" width="13.140625" style="85" customWidth="1"/>
    <col min="11" max="11" width="11.42578125" style="85" customWidth="1"/>
    <col min="12" max="12" width="10.140625" style="85" customWidth="1"/>
    <col min="13" max="13" width="10.140625" style="84" customWidth="1"/>
    <col min="14" max="14" width="55.140625" style="84" customWidth="1"/>
    <col min="15" max="16" width="10.140625" style="84" customWidth="1"/>
    <col min="17" max="17" width="57.42578125" style="84" customWidth="1"/>
    <col min="18" max="19" width="10.140625" style="84" customWidth="1"/>
    <col min="20" max="20" width="58.42578125" style="84" customWidth="1"/>
    <col min="21" max="22" width="10.140625" style="84" customWidth="1"/>
    <col min="23" max="23" width="47.42578125" style="84" customWidth="1"/>
    <col min="24" max="25" width="10.42578125" style="84" customWidth="1"/>
    <col min="26" max="26" width="46.85546875" style="84" customWidth="1"/>
    <col min="27" max="28" width="10.42578125" style="84" customWidth="1"/>
    <col min="29" max="29" width="51.42578125" style="84" customWidth="1"/>
    <col min="30" max="31" width="10.42578125" style="84" customWidth="1"/>
    <col min="32" max="32" width="58.42578125" style="84" customWidth="1"/>
    <col min="33" max="34" width="10.42578125" style="84" customWidth="1"/>
    <col min="35" max="35" width="58.42578125" style="84" customWidth="1"/>
    <col min="36" max="37" width="10.42578125" style="84" customWidth="1"/>
    <col min="38" max="38" width="60.7109375" style="84" customWidth="1"/>
    <col min="39" max="40" width="10.42578125" style="84" customWidth="1"/>
    <col min="41" max="41" width="52.28515625" style="84" customWidth="1"/>
    <col min="42" max="43" width="10.42578125" style="84" customWidth="1"/>
    <col min="44" max="44" width="59.42578125" style="84" customWidth="1"/>
    <col min="45" max="46" width="10.42578125" style="84" customWidth="1"/>
    <col min="47" max="47" width="49.7109375" style="84" customWidth="1"/>
    <col min="48" max="48" width="14" style="84" customWidth="1"/>
    <col min="49" max="50" width="12" style="84" customWidth="1"/>
    <col min="51" max="91" width="11.42578125" style="87"/>
    <col min="92" max="16384" width="11.42578125" style="84"/>
  </cols>
  <sheetData>
    <row r="1" spans="1:91" s="64" customFormat="1" ht="25.5" customHeight="1" thickBot="1" x14ac:dyDescent="0.3">
      <c r="A1" s="442"/>
      <c r="B1" s="670"/>
      <c r="C1" s="675" t="s">
        <v>43</v>
      </c>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5"/>
      <c r="AK1" s="675"/>
      <c r="AL1" s="675"/>
      <c r="AM1" s="675"/>
      <c r="AN1" s="675"/>
      <c r="AO1" s="675"/>
      <c r="AP1" s="675"/>
      <c r="AQ1" s="675"/>
      <c r="AR1" s="675"/>
      <c r="AS1" s="675"/>
      <c r="AT1" s="675"/>
      <c r="AU1" s="675"/>
      <c r="AV1" s="419" t="s">
        <v>161</v>
      </c>
      <c r="AW1" s="420"/>
      <c r="AX1" s="421"/>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80"/>
      <c r="CB1" s="80"/>
      <c r="CC1" s="80"/>
      <c r="CD1" s="80"/>
      <c r="CE1" s="80"/>
      <c r="CF1" s="80"/>
      <c r="CG1" s="80"/>
      <c r="CH1" s="80"/>
      <c r="CI1" s="80"/>
      <c r="CJ1" s="80"/>
      <c r="CK1" s="80"/>
      <c r="CL1" s="80"/>
      <c r="CM1" s="80"/>
    </row>
    <row r="2" spans="1:91" s="64" customFormat="1" ht="25.5" customHeight="1" thickBot="1" x14ac:dyDescent="0.3">
      <c r="A2" s="442"/>
      <c r="B2" s="670"/>
      <c r="C2" s="676" t="s">
        <v>44</v>
      </c>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c r="AJ2" s="676"/>
      <c r="AK2" s="676"/>
      <c r="AL2" s="676"/>
      <c r="AM2" s="676"/>
      <c r="AN2" s="676"/>
      <c r="AO2" s="676"/>
      <c r="AP2" s="676"/>
      <c r="AQ2" s="676"/>
      <c r="AR2" s="676"/>
      <c r="AS2" s="676"/>
      <c r="AT2" s="676"/>
      <c r="AU2" s="676"/>
      <c r="AV2" s="419" t="s">
        <v>162</v>
      </c>
      <c r="AW2" s="420"/>
      <c r="AX2" s="421"/>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80"/>
      <c r="CB2" s="80"/>
      <c r="CC2" s="80"/>
      <c r="CD2" s="80"/>
      <c r="CE2" s="80"/>
      <c r="CF2" s="80"/>
      <c r="CG2" s="80"/>
      <c r="CH2" s="80"/>
      <c r="CI2" s="80"/>
      <c r="CJ2" s="80"/>
      <c r="CK2" s="80"/>
      <c r="CL2" s="80"/>
      <c r="CM2" s="80"/>
    </row>
    <row r="3" spans="1:91" s="64" customFormat="1" ht="25.5" customHeight="1" thickBot="1" x14ac:dyDescent="0.3">
      <c r="A3" s="442"/>
      <c r="B3" s="670"/>
      <c r="C3" s="676" t="s">
        <v>0</v>
      </c>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676"/>
      <c r="AP3" s="676"/>
      <c r="AQ3" s="676"/>
      <c r="AR3" s="676"/>
      <c r="AS3" s="676"/>
      <c r="AT3" s="676"/>
      <c r="AU3" s="676"/>
      <c r="AV3" s="419" t="s">
        <v>163</v>
      </c>
      <c r="AW3" s="420"/>
      <c r="AX3" s="421"/>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80"/>
      <c r="CB3" s="80"/>
      <c r="CC3" s="80"/>
      <c r="CD3" s="80"/>
      <c r="CE3" s="80"/>
      <c r="CF3" s="80"/>
      <c r="CG3" s="80"/>
      <c r="CH3" s="80"/>
      <c r="CI3" s="80"/>
      <c r="CJ3" s="80"/>
      <c r="CK3" s="80"/>
      <c r="CL3" s="80"/>
      <c r="CM3" s="80"/>
    </row>
    <row r="4" spans="1:91" s="64" customFormat="1" ht="25.5" customHeight="1" thickBot="1" x14ac:dyDescent="0.3">
      <c r="A4" s="443"/>
      <c r="B4" s="671"/>
      <c r="C4" s="672" t="s">
        <v>147</v>
      </c>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673"/>
      <c r="AO4" s="673"/>
      <c r="AP4" s="673"/>
      <c r="AQ4" s="673"/>
      <c r="AR4" s="673"/>
      <c r="AS4" s="673"/>
      <c r="AT4" s="673"/>
      <c r="AU4" s="674"/>
      <c r="AV4" s="419" t="s">
        <v>168</v>
      </c>
      <c r="AW4" s="420"/>
      <c r="AX4" s="421"/>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80"/>
      <c r="CB4" s="80"/>
      <c r="CC4" s="80"/>
      <c r="CD4" s="80"/>
      <c r="CE4" s="80"/>
      <c r="CF4" s="80"/>
      <c r="CG4" s="80"/>
      <c r="CH4" s="80"/>
      <c r="CI4" s="80"/>
      <c r="CJ4" s="80"/>
      <c r="CK4" s="80"/>
      <c r="CL4" s="80"/>
      <c r="CM4" s="80"/>
    </row>
    <row r="5" spans="1:91" s="64" customFormat="1" ht="11.45" customHeight="1" thickBot="1" x14ac:dyDescent="0.3">
      <c r="A5" s="65"/>
      <c r="B5" s="176"/>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67"/>
      <c r="AW5" s="67"/>
      <c r="AX5" s="67"/>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80"/>
      <c r="CB5" s="80"/>
      <c r="CC5" s="80"/>
      <c r="CD5" s="80"/>
      <c r="CE5" s="80"/>
      <c r="CF5" s="80"/>
      <c r="CG5" s="80"/>
      <c r="CH5" s="80"/>
      <c r="CI5" s="80"/>
      <c r="CJ5" s="80"/>
      <c r="CK5" s="80"/>
      <c r="CL5" s="80"/>
      <c r="CM5" s="80"/>
    </row>
    <row r="6" spans="1:91" s="1" customFormat="1" ht="40.5" customHeight="1" thickBot="1" x14ac:dyDescent="0.3">
      <c r="A6" s="401" t="s">
        <v>47</v>
      </c>
      <c r="B6" s="403"/>
      <c r="C6" s="556" t="s">
        <v>171</v>
      </c>
      <c r="D6" s="557"/>
      <c r="E6" s="557"/>
      <c r="F6" s="557"/>
      <c r="G6" s="557"/>
      <c r="H6" s="557"/>
      <c r="I6" s="557"/>
      <c r="J6" s="557"/>
      <c r="K6" s="558"/>
      <c r="M6" s="143"/>
      <c r="N6" s="167" t="s">
        <v>48</v>
      </c>
      <c r="O6" s="559">
        <v>2024110010308</v>
      </c>
      <c r="P6" s="651"/>
      <c r="Q6" s="560"/>
    </row>
    <row r="7" spans="1:91" s="80" customFormat="1" ht="10.5" customHeight="1" thickBot="1" x14ac:dyDescent="0.3">
      <c r="A7" s="88"/>
      <c r="B7" s="83"/>
      <c r="C7" s="83"/>
      <c r="D7" s="83"/>
      <c r="E7" s="83"/>
      <c r="F7" s="83"/>
      <c r="G7" s="83"/>
      <c r="H7" s="83"/>
      <c r="I7" s="83"/>
      <c r="J7" s="83"/>
      <c r="K7" s="83"/>
      <c r="L7" s="83"/>
      <c r="M7" s="89"/>
      <c r="N7" s="89"/>
      <c r="O7" s="89"/>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row>
    <row r="8" spans="1:91" s="64" customFormat="1" ht="21.75" customHeight="1" thickBot="1" x14ac:dyDescent="0.3">
      <c r="A8" s="561" t="s">
        <v>2</v>
      </c>
      <c r="B8" s="561"/>
      <c r="C8" s="124" t="s">
        <v>49</v>
      </c>
      <c r="D8" s="269">
        <v>45688</v>
      </c>
      <c r="E8" s="123" t="s">
        <v>50</v>
      </c>
      <c r="F8" s="270">
        <v>45716</v>
      </c>
      <c r="G8" s="123" t="s">
        <v>51</v>
      </c>
      <c r="H8" s="269">
        <v>45747</v>
      </c>
      <c r="I8" s="139" t="s">
        <v>52</v>
      </c>
      <c r="J8" s="269">
        <v>45777</v>
      </c>
      <c r="K8" s="140"/>
      <c r="L8" s="141"/>
      <c r="M8" s="125"/>
      <c r="N8" s="681" t="s">
        <v>3</v>
      </c>
      <c r="O8" s="682"/>
      <c r="P8" s="683"/>
      <c r="Q8" s="644" t="s">
        <v>53</v>
      </c>
      <c r="R8" s="644"/>
      <c r="S8" s="644"/>
      <c r="T8" s="677"/>
      <c r="U8" s="678"/>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80"/>
      <c r="CB8" s="80"/>
      <c r="CC8" s="80"/>
      <c r="CD8" s="80"/>
      <c r="CE8" s="80"/>
      <c r="CF8" s="80"/>
      <c r="CG8" s="80"/>
      <c r="CH8" s="80"/>
      <c r="CI8" s="80"/>
      <c r="CJ8" s="80"/>
      <c r="CK8" s="80"/>
      <c r="CL8" s="80"/>
      <c r="CM8" s="80"/>
    </row>
    <row r="9" spans="1:91" s="64" customFormat="1" ht="21.75" customHeight="1" thickBot="1" x14ac:dyDescent="0.3">
      <c r="A9" s="561"/>
      <c r="B9" s="561"/>
      <c r="C9" s="124" t="s">
        <v>54</v>
      </c>
      <c r="D9" s="267">
        <v>45808</v>
      </c>
      <c r="E9" s="123" t="s">
        <v>55</v>
      </c>
      <c r="F9" s="300">
        <v>45838</v>
      </c>
      <c r="G9" s="123" t="s">
        <v>56</v>
      </c>
      <c r="H9" s="271">
        <v>45869</v>
      </c>
      <c r="I9" s="139" t="s">
        <v>57</v>
      </c>
      <c r="J9" s="299">
        <v>45900</v>
      </c>
      <c r="K9" s="140"/>
      <c r="L9" s="141"/>
      <c r="M9" s="125"/>
      <c r="N9" s="684"/>
      <c r="O9" s="685"/>
      <c r="P9" s="686"/>
      <c r="Q9" s="644" t="s">
        <v>58</v>
      </c>
      <c r="R9" s="644"/>
      <c r="S9" s="644"/>
      <c r="T9" s="677"/>
      <c r="U9" s="678"/>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80"/>
      <c r="CB9" s="80"/>
      <c r="CC9" s="80"/>
      <c r="CD9" s="80"/>
      <c r="CE9" s="80"/>
      <c r="CF9" s="80"/>
      <c r="CG9" s="80"/>
      <c r="CH9" s="80"/>
      <c r="CI9" s="80"/>
      <c r="CJ9" s="80"/>
      <c r="CK9" s="80"/>
      <c r="CL9" s="80"/>
      <c r="CM9" s="80"/>
    </row>
    <row r="10" spans="1:91" s="64" customFormat="1" ht="21.75" customHeight="1" thickBot="1" x14ac:dyDescent="0.25">
      <c r="A10" s="561"/>
      <c r="B10" s="561"/>
      <c r="C10" s="123" t="s">
        <v>59</v>
      </c>
      <c r="D10" s="306">
        <v>45930</v>
      </c>
      <c r="E10" s="123" t="s">
        <v>60</v>
      </c>
      <c r="F10" s="309">
        <v>45961</v>
      </c>
      <c r="G10" s="123" t="s">
        <v>61</v>
      </c>
      <c r="H10" s="328">
        <v>45991</v>
      </c>
      <c r="I10" s="139" t="s">
        <v>62</v>
      </c>
      <c r="J10" s="357">
        <v>46022</v>
      </c>
      <c r="K10" s="140"/>
      <c r="L10" s="141"/>
      <c r="M10" s="125"/>
      <c r="N10" s="687"/>
      <c r="O10" s="688"/>
      <c r="P10" s="689"/>
      <c r="Q10" s="644" t="s">
        <v>63</v>
      </c>
      <c r="R10" s="644"/>
      <c r="S10" s="644"/>
      <c r="T10" s="679" t="s">
        <v>173</v>
      </c>
      <c r="U10" s="6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80"/>
      <c r="CB10" s="80"/>
      <c r="CC10" s="80"/>
      <c r="CD10" s="80"/>
      <c r="CE10" s="80"/>
      <c r="CF10" s="80"/>
      <c r="CG10" s="80"/>
      <c r="CH10" s="80"/>
      <c r="CI10" s="80"/>
      <c r="CJ10" s="80"/>
      <c r="CK10" s="80"/>
      <c r="CL10" s="80"/>
      <c r="CM10" s="80"/>
    </row>
    <row r="11" spans="1:91" s="80" customFormat="1" ht="18" customHeight="1" thickBot="1" x14ac:dyDescent="0.3">
      <c r="I11" s="142"/>
      <c r="J11" s="142"/>
      <c r="K11" s="142"/>
      <c r="L11" s="142"/>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row>
    <row r="12" spans="1:91" ht="23.45" customHeight="1" thickBot="1" x14ac:dyDescent="0.3">
      <c r="A12" s="653" t="s">
        <v>34</v>
      </c>
      <c r="B12" s="655" t="s">
        <v>35</v>
      </c>
      <c r="C12" s="657" t="s">
        <v>148</v>
      </c>
      <c r="D12" s="657" t="s">
        <v>36</v>
      </c>
      <c r="E12" s="657" t="s">
        <v>37</v>
      </c>
      <c r="F12" s="657" t="s">
        <v>38</v>
      </c>
      <c r="G12" s="655" t="s">
        <v>39</v>
      </c>
      <c r="H12" s="655" t="s">
        <v>40</v>
      </c>
      <c r="I12" s="659" t="s">
        <v>149</v>
      </c>
      <c r="J12" s="659" t="s">
        <v>150</v>
      </c>
      <c r="K12" s="668" t="s">
        <v>41</v>
      </c>
      <c r="L12" s="661" t="s">
        <v>49</v>
      </c>
      <c r="M12" s="662"/>
      <c r="N12" s="663"/>
      <c r="O12" s="664" t="s">
        <v>50</v>
      </c>
      <c r="P12" s="662"/>
      <c r="Q12" s="663"/>
      <c r="R12" s="664" t="s">
        <v>51</v>
      </c>
      <c r="S12" s="662"/>
      <c r="T12" s="663"/>
      <c r="U12" s="664" t="s">
        <v>52</v>
      </c>
      <c r="V12" s="662"/>
      <c r="W12" s="663"/>
      <c r="X12" s="664" t="s">
        <v>54</v>
      </c>
      <c r="Y12" s="662"/>
      <c r="Z12" s="663"/>
      <c r="AA12" s="664" t="s">
        <v>55</v>
      </c>
      <c r="AB12" s="662"/>
      <c r="AC12" s="663"/>
      <c r="AD12" s="664" t="s">
        <v>56</v>
      </c>
      <c r="AE12" s="662"/>
      <c r="AF12" s="663"/>
      <c r="AG12" s="664" t="s">
        <v>57</v>
      </c>
      <c r="AH12" s="662"/>
      <c r="AI12" s="663"/>
      <c r="AJ12" s="664" t="s">
        <v>59</v>
      </c>
      <c r="AK12" s="662"/>
      <c r="AL12" s="663"/>
      <c r="AM12" s="664" t="s">
        <v>60</v>
      </c>
      <c r="AN12" s="662"/>
      <c r="AO12" s="663"/>
      <c r="AP12" s="664" t="s">
        <v>61</v>
      </c>
      <c r="AQ12" s="662"/>
      <c r="AR12" s="663"/>
      <c r="AS12" s="664" t="s">
        <v>62</v>
      </c>
      <c r="AT12" s="662"/>
      <c r="AU12" s="663"/>
      <c r="AV12" s="667" t="s">
        <v>151</v>
      </c>
      <c r="AW12" s="652" t="s">
        <v>152</v>
      </c>
      <c r="AX12" s="665" t="s">
        <v>269</v>
      </c>
      <c r="AY12" s="666"/>
      <c r="AZ12" s="666"/>
      <c r="BA12" s="666"/>
      <c r="BB12" s="666"/>
      <c r="BC12" s="666"/>
      <c r="BD12" s="666"/>
      <c r="BE12" s="666"/>
      <c r="BF12" s="666"/>
      <c r="BG12" s="666"/>
    </row>
    <row r="13" spans="1:91" s="85" customFormat="1" ht="36.75" customHeight="1" thickBot="1" x14ac:dyDescent="0.3">
      <c r="A13" s="654"/>
      <c r="B13" s="656"/>
      <c r="C13" s="658"/>
      <c r="D13" s="658"/>
      <c r="E13" s="658"/>
      <c r="F13" s="658"/>
      <c r="G13" s="656"/>
      <c r="H13" s="656"/>
      <c r="I13" s="660"/>
      <c r="J13" s="660"/>
      <c r="K13" s="669"/>
      <c r="L13" s="126" t="s">
        <v>153</v>
      </c>
      <c r="M13" s="121" t="s">
        <v>154</v>
      </c>
      <c r="N13" s="121" t="s">
        <v>42</v>
      </c>
      <c r="O13" s="126" t="s">
        <v>153</v>
      </c>
      <c r="P13" s="121" t="s">
        <v>154</v>
      </c>
      <c r="Q13" s="121" t="s">
        <v>42</v>
      </c>
      <c r="R13" s="126" t="s">
        <v>153</v>
      </c>
      <c r="S13" s="121" t="s">
        <v>154</v>
      </c>
      <c r="T13" s="121" t="s">
        <v>42</v>
      </c>
      <c r="U13" s="126" t="s">
        <v>153</v>
      </c>
      <c r="V13" s="121" t="s">
        <v>154</v>
      </c>
      <c r="W13" s="121" t="s">
        <v>42</v>
      </c>
      <c r="X13" s="126" t="s">
        <v>153</v>
      </c>
      <c r="Y13" s="121" t="s">
        <v>154</v>
      </c>
      <c r="Z13" s="121" t="s">
        <v>42</v>
      </c>
      <c r="AA13" s="126" t="s">
        <v>153</v>
      </c>
      <c r="AB13" s="121" t="s">
        <v>154</v>
      </c>
      <c r="AC13" s="121" t="s">
        <v>42</v>
      </c>
      <c r="AD13" s="126" t="s">
        <v>153</v>
      </c>
      <c r="AE13" s="121" t="s">
        <v>154</v>
      </c>
      <c r="AF13" s="121" t="s">
        <v>42</v>
      </c>
      <c r="AG13" s="126" t="s">
        <v>153</v>
      </c>
      <c r="AH13" s="121" t="s">
        <v>154</v>
      </c>
      <c r="AI13" s="121" t="s">
        <v>42</v>
      </c>
      <c r="AJ13" s="126" t="s">
        <v>153</v>
      </c>
      <c r="AK13" s="121" t="s">
        <v>154</v>
      </c>
      <c r="AL13" s="121" t="s">
        <v>42</v>
      </c>
      <c r="AM13" s="126" t="s">
        <v>153</v>
      </c>
      <c r="AN13" s="121" t="s">
        <v>154</v>
      </c>
      <c r="AO13" s="121" t="s">
        <v>42</v>
      </c>
      <c r="AP13" s="126" t="s">
        <v>153</v>
      </c>
      <c r="AQ13" s="121" t="s">
        <v>154</v>
      </c>
      <c r="AR13" s="121" t="s">
        <v>42</v>
      </c>
      <c r="AS13" s="126" t="s">
        <v>153</v>
      </c>
      <c r="AT13" s="121" t="s">
        <v>154</v>
      </c>
      <c r="AU13" s="121" t="s">
        <v>42</v>
      </c>
      <c r="AV13" s="652" t="s">
        <v>151</v>
      </c>
      <c r="AW13" s="652" t="s">
        <v>152</v>
      </c>
      <c r="AX13" s="665" t="s">
        <v>269</v>
      </c>
      <c r="AY13" s="666"/>
      <c r="AZ13" s="666"/>
      <c r="BA13" s="666"/>
      <c r="BB13" s="666"/>
      <c r="BC13" s="666"/>
      <c r="BD13" s="666"/>
      <c r="BE13" s="666"/>
      <c r="BF13" s="666"/>
      <c r="BG13" s="66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row>
    <row r="14" spans="1:91" ht="153" customHeight="1" x14ac:dyDescent="0.25">
      <c r="A14" s="159" t="s">
        <v>249</v>
      </c>
      <c r="B14" s="160" t="s">
        <v>250</v>
      </c>
      <c r="C14" s="160" t="s">
        <v>246</v>
      </c>
      <c r="D14" s="161">
        <v>14</v>
      </c>
      <c r="E14" s="160" t="s">
        <v>251</v>
      </c>
      <c r="F14" s="161">
        <v>2</v>
      </c>
      <c r="G14" s="161" t="s">
        <v>252</v>
      </c>
      <c r="H14" s="161" t="s">
        <v>253</v>
      </c>
      <c r="I14" s="162">
        <v>13521</v>
      </c>
      <c r="J14" s="162">
        <v>20650</v>
      </c>
      <c r="K14" s="332">
        <v>3800</v>
      </c>
      <c r="L14" s="333">
        <v>150</v>
      </c>
      <c r="M14" s="334">
        <v>290</v>
      </c>
      <c r="N14" s="335" t="s">
        <v>254</v>
      </c>
      <c r="O14" s="163">
        <v>200</v>
      </c>
      <c r="P14" s="314">
        <v>294</v>
      </c>
      <c r="Q14" s="263" t="s">
        <v>255</v>
      </c>
      <c r="R14" s="163">
        <v>250</v>
      </c>
      <c r="S14" s="314">
        <v>373</v>
      </c>
      <c r="T14" s="263" t="s">
        <v>256</v>
      </c>
      <c r="U14" s="163">
        <v>350</v>
      </c>
      <c r="V14" s="314">
        <v>339</v>
      </c>
      <c r="W14" s="263" t="s">
        <v>257</v>
      </c>
      <c r="X14" s="163">
        <v>350</v>
      </c>
      <c r="Y14" s="314">
        <v>341</v>
      </c>
      <c r="Z14" s="263" t="s">
        <v>413</v>
      </c>
      <c r="AA14" s="163">
        <v>450</v>
      </c>
      <c r="AB14" s="314">
        <v>404</v>
      </c>
      <c r="AC14" s="263" t="s">
        <v>438</v>
      </c>
      <c r="AD14" s="163">
        <v>450</v>
      </c>
      <c r="AE14" s="314">
        <v>323</v>
      </c>
      <c r="AF14" s="263" t="s">
        <v>454</v>
      </c>
      <c r="AG14" s="163">
        <v>350</v>
      </c>
      <c r="AH14" s="314">
        <v>286</v>
      </c>
      <c r="AI14" s="263" t="s">
        <v>548</v>
      </c>
      <c r="AJ14" s="163">
        <v>350</v>
      </c>
      <c r="AK14" s="314">
        <v>322</v>
      </c>
      <c r="AL14" s="263" t="s">
        <v>613</v>
      </c>
      <c r="AM14" s="163">
        <v>312</v>
      </c>
      <c r="AN14" s="314">
        <v>312</v>
      </c>
      <c r="AO14" s="263" t="s">
        <v>614</v>
      </c>
      <c r="AP14" s="163">
        <v>300</v>
      </c>
      <c r="AQ14" s="314">
        <v>270</v>
      </c>
      <c r="AR14" s="263" t="s">
        <v>644</v>
      </c>
      <c r="AS14" s="163">
        <v>288</v>
      </c>
      <c r="AT14" s="314">
        <v>289</v>
      </c>
      <c r="AU14" s="263" t="s">
        <v>678</v>
      </c>
      <c r="AV14" s="315">
        <f t="shared" ref="AV14:AW16" si="0">+L14+O14+R14+U14+X14+AA14+AD14+AG14+AJ14+AM14+AP14+AS14</f>
        <v>3800</v>
      </c>
      <c r="AW14" s="122">
        <f t="shared" si="0"/>
        <v>3843</v>
      </c>
      <c r="AX14" s="336" t="s">
        <v>258</v>
      </c>
      <c r="AY14" s="337"/>
    </row>
    <row r="15" spans="1:91" ht="147" customHeight="1" x14ac:dyDescent="0.25">
      <c r="A15" s="159" t="s">
        <v>249</v>
      </c>
      <c r="B15" s="160" t="s">
        <v>250</v>
      </c>
      <c r="C15" s="160" t="s">
        <v>246</v>
      </c>
      <c r="D15" s="161">
        <v>15</v>
      </c>
      <c r="E15" s="160" t="s">
        <v>259</v>
      </c>
      <c r="F15" s="161">
        <v>1</v>
      </c>
      <c r="G15" s="161" t="s">
        <v>252</v>
      </c>
      <c r="H15" s="161" t="s">
        <v>253</v>
      </c>
      <c r="I15" s="162">
        <v>8570</v>
      </c>
      <c r="J15" s="162">
        <v>20178</v>
      </c>
      <c r="K15" s="332">
        <v>2300</v>
      </c>
      <c r="L15" s="333">
        <v>100</v>
      </c>
      <c r="M15" s="334">
        <v>192</v>
      </c>
      <c r="N15" s="335" t="s">
        <v>260</v>
      </c>
      <c r="O15" s="163">
        <v>140</v>
      </c>
      <c r="P15" s="314">
        <v>182</v>
      </c>
      <c r="Q15" s="263" t="s">
        <v>261</v>
      </c>
      <c r="R15" s="163">
        <v>180</v>
      </c>
      <c r="S15" s="314">
        <v>194</v>
      </c>
      <c r="T15" s="263" t="s">
        <v>262</v>
      </c>
      <c r="U15" s="163">
        <v>200</v>
      </c>
      <c r="V15" s="314">
        <v>217</v>
      </c>
      <c r="W15" s="263" t="s">
        <v>263</v>
      </c>
      <c r="X15" s="163">
        <v>230</v>
      </c>
      <c r="Y15" s="314">
        <v>215</v>
      </c>
      <c r="Z15" s="263" t="s">
        <v>412</v>
      </c>
      <c r="AA15" s="163">
        <v>300</v>
      </c>
      <c r="AB15" s="314">
        <v>208</v>
      </c>
      <c r="AC15" s="263" t="s">
        <v>437</v>
      </c>
      <c r="AD15" s="163">
        <v>300</v>
      </c>
      <c r="AE15" s="314">
        <v>216</v>
      </c>
      <c r="AF15" s="263" t="s">
        <v>455</v>
      </c>
      <c r="AG15" s="163">
        <v>230</v>
      </c>
      <c r="AH15" s="314">
        <v>178</v>
      </c>
      <c r="AI15" s="263" t="s">
        <v>549</v>
      </c>
      <c r="AJ15" s="163">
        <v>200</v>
      </c>
      <c r="AK15" s="314">
        <v>203</v>
      </c>
      <c r="AL15" s="263" t="s">
        <v>588</v>
      </c>
      <c r="AM15" s="163">
        <v>206</v>
      </c>
      <c r="AN15" s="314">
        <v>206</v>
      </c>
      <c r="AO15" s="263" t="s">
        <v>615</v>
      </c>
      <c r="AP15" s="163">
        <v>114</v>
      </c>
      <c r="AQ15" s="314">
        <v>161</v>
      </c>
      <c r="AR15" s="263" t="s">
        <v>645</v>
      </c>
      <c r="AS15" s="163">
        <v>100</v>
      </c>
      <c r="AT15" s="314">
        <v>156</v>
      </c>
      <c r="AU15" s="263" t="s">
        <v>679</v>
      </c>
      <c r="AV15" s="315">
        <f t="shared" si="0"/>
        <v>2300</v>
      </c>
      <c r="AW15" s="122">
        <f t="shared" si="0"/>
        <v>2328</v>
      </c>
      <c r="AX15" s="336" t="s">
        <v>258</v>
      </c>
      <c r="AY15" s="337"/>
    </row>
    <row r="16" spans="1:91" ht="132" customHeight="1" x14ac:dyDescent="0.25">
      <c r="A16" s="159" t="s">
        <v>249</v>
      </c>
      <c r="B16" s="160" t="s">
        <v>250</v>
      </c>
      <c r="C16" s="160" t="s">
        <v>246</v>
      </c>
      <c r="D16" s="161">
        <v>16</v>
      </c>
      <c r="E16" s="160" t="s">
        <v>264</v>
      </c>
      <c r="F16" s="161">
        <v>3</v>
      </c>
      <c r="G16" s="161" t="s">
        <v>252</v>
      </c>
      <c r="H16" s="161" t="s">
        <v>253</v>
      </c>
      <c r="I16" s="162">
        <v>20697</v>
      </c>
      <c r="J16" s="162">
        <v>22950</v>
      </c>
      <c r="K16" s="332">
        <v>4400</v>
      </c>
      <c r="L16" s="333">
        <v>150</v>
      </c>
      <c r="M16" s="334">
        <v>283</v>
      </c>
      <c r="N16" s="335" t="s">
        <v>265</v>
      </c>
      <c r="O16" s="163">
        <v>250</v>
      </c>
      <c r="P16" s="314">
        <v>322</v>
      </c>
      <c r="Q16" s="263" t="s">
        <v>266</v>
      </c>
      <c r="R16" s="163">
        <v>250</v>
      </c>
      <c r="S16" s="314">
        <v>456</v>
      </c>
      <c r="T16" s="263" t="s">
        <v>267</v>
      </c>
      <c r="U16" s="163">
        <v>350</v>
      </c>
      <c r="V16" s="314">
        <v>387</v>
      </c>
      <c r="W16" s="263" t="s">
        <v>268</v>
      </c>
      <c r="X16" s="163">
        <v>450</v>
      </c>
      <c r="Y16" s="314">
        <v>394</v>
      </c>
      <c r="Z16" s="263" t="s">
        <v>414</v>
      </c>
      <c r="AA16" s="163">
        <v>550</v>
      </c>
      <c r="AB16" s="314">
        <v>388</v>
      </c>
      <c r="AC16" s="263" t="s">
        <v>439</v>
      </c>
      <c r="AD16" s="163">
        <v>550</v>
      </c>
      <c r="AE16" s="314">
        <v>480</v>
      </c>
      <c r="AF16" s="263" t="s">
        <v>467</v>
      </c>
      <c r="AG16" s="163">
        <v>450</v>
      </c>
      <c r="AH16" s="314">
        <v>368</v>
      </c>
      <c r="AI16" s="263" t="s">
        <v>550</v>
      </c>
      <c r="AJ16" s="163">
        <v>350</v>
      </c>
      <c r="AK16" s="314">
        <v>366</v>
      </c>
      <c r="AL16" s="263" t="s">
        <v>589</v>
      </c>
      <c r="AM16" s="163">
        <v>305</v>
      </c>
      <c r="AN16" s="314">
        <v>305</v>
      </c>
      <c r="AO16" s="263" t="s">
        <v>616</v>
      </c>
      <c r="AP16" s="163">
        <v>385</v>
      </c>
      <c r="AQ16" s="314">
        <v>310</v>
      </c>
      <c r="AR16" s="263" t="s">
        <v>646</v>
      </c>
      <c r="AS16" s="163">
        <v>360</v>
      </c>
      <c r="AT16" s="314">
        <v>351</v>
      </c>
      <c r="AU16" s="263" t="s">
        <v>680</v>
      </c>
      <c r="AV16" s="315">
        <f t="shared" si="0"/>
        <v>4400</v>
      </c>
      <c r="AW16" s="122">
        <f t="shared" si="0"/>
        <v>4410</v>
      </c>
      <c r="AX16" s="336" t="s">
        <v>258</v>
      </c>
      <c r="AY16" s="337"/>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13" zoomScale="70" zoomScaleNormal="70" workbookViewId="0">
      <selection activeCell="D18" sqref="D18:E18"/>
    </sheetView>
  </sheetViews>
  <sheetFormatPr baseColWidth="10" defaultColWidth="11.42578125" defaultRowHeight="15" customHeight="1" x14ac:dyDescent="0.25"/>
  <cols>
    <col min="1" max="1" width="17.42578125" style="343" customWidth="1"/>
    <col min="2" max="2" width="15.42578125" style="343" customWidth="1"/>
    <col min="3" max="3" width="27.42578125" customWidth="1"/>
    <col min="4" max="4" width="56.42578125" customWidth="1"/>
    <col min="5" max="5" width="34" customWidth="1"/>
  </cols>
  <sheetData>
    <row r="1" spans="1:84" ht="22.5" customHeight="1" thickBot="1" x14ac:dyDescent="0.3">
      <c r="A1" s="501"/>
      <c r="B1" s="700" t="s">
        <v>43</v>
      </c>
      <c r="C1" s="700"/>
      <c r="D1" s="700"/>
      <c r="E1" s="419" t="s">
        <v>161</v>
      </c>
      <c r="F1" s="420"/>
      <c r="G1" s="421"/>
    </row>
    <row r="2" spans="1:84" ht="22.5" customHeight="1" thickBot="1" x14ac:dyDescent="0.3">
      <c r="A2" s="501"/>
      <c r="B2" s="701" t="s">
        <v>44</v>
      </c>
      <c r="C2" s="701"/>
      <c r="D2" s="701"/>
      <c r="E2" s="419" t="s">
        <v>162</v>
      </c>
      <c r="F2" s="420"/>
      <c r="G2" s="421"/>
    </row>
    <row r="3" spans="1:84" ht="31.5" customHeight="1" thickBot="1" x14ac:dyDescent="0.3">
      <c r="A3" s="501"/>
      <c r="B3" s="702" t="s">
        <v>0</v>
      </c>
      <c r="C3" s="703"/>
      <c r="D3" s="704"/>
      <c r="E3" s="419" t="s">
        <v>163</v>
      </c>
      <c r="F3" s="420"/>
      <c r="G3" s="421"/>
    </row>
    <row r="4" spans="1:84" ht="22.5" customHeight="1" thickBot="1" x14ac:dyDescent="0.3">
      <c r="A4" s="501"/>
      <c r="B4" s="705" t="s">
        <v>155</v>
      </c>
      <c r="C4" s="706"/>
      <c r="D4" s="707"/>
      <c r="E4" s="419" t="s">
        <v>169</v>
      </c>
      <c r="F4" s="420"/>
      <c r="G4" s="421"/>
    </row>
    <row r="5" spans="1:84" x14ac:dyDescent="0.25">
      <c r="A5" s="338"/>
      <c r="B5" s="338"/>
      <c r="C5" s="177"/>
      <c r="D5" s="177"/>
      <c r="E5" s="177"/>
      <c r="F5" s="178"/>
      <c r="G5" s="178"/>
      <c r="H5" s="178"/>
      <c r="I5" s="178"/>
      <c r="J5" s="178"/>
      <c r="K5" s="178"/>
    </row>
    <row r="6" spans="1:84" ht="74.25" customHeight="1" x14ac:dyDescent="0.25">
      <c r="A6" s="593" t="s">
        <v>47</v>
      </c>
      <c r="B6" s="593"/>
      <c r="C6" s="596" t="s">
        <v>171</v>
      </c>
      <c r="D6" s="596"/>
      <c r="E6" s="236" t="s">
        <v>274</v>
      </c>
      <c r="F6" s="7"/>
      <c r="G6" s="7"/>
      <c r="H6" s="7"/>
      <c r="I6" s="7"/>
      <c r="J6" s="7"/>
      <c r="K6" s="7"/>
      <c r="L6" s="1"/>
      <c r="M6" s="14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338"/>
      <c r="B7" s="338"/>
      <c r="C7" s="46"/>
      <c r="D7" s="46"/>
      <c r="E7" s="46"/>
      <c r="F7" s="178"/>
      <c r="G7" s="178"/>
      <c r="H7" s="178"/>
      <c r="I7" s="178"/>
      <c r="J7" s="178"/>
      <c r="K7" s="178"/>
    </row>
    <row r="8" spans="1:84" ht="45.75" customHeight="1" thickBot="1" x14ac:dyDescent="0.3">
      <c r="A8" s="590" t="s">
        <v>156</v>
      </c>
      <c r="B8" s="708"/>
      <c r="C8" s="708"/>
      <c r="D8" s="708"/>
      <c r="E8" s="709"/>
    </row>
    <row r="9" spans="1:84" ht="45.75" thickBot="1" x14ac:dyDescent="0.3">
      <c r="A9" s="237" t="s">
        <v>157</v>
      </c>
      <c r="B9" s="237" t="s">
        <v>158</v>
      </c>
      <c r="C9" s="19" t="s">
        <v>159</v>
      </c>
      <c r="D9" s="710" t="s">
        <v>160</v>
      </c>
      <c r="E9" s="403"/>
    </row>
    <row r="10" spans="1:84" ht="99.95" customHeight="1" x14ac:dyDescent="0.25">
      <c r="A10" s="47">
        <v>45713</v>
      </c>
      <c r="B10" s="339">
        <v>45713</v>
      </c>
      <c r="C10" s="238" t="s">
        <v>275</v>
      </c>
      <c r="D10" s="696" t="s">
        <v>276</v>
      </c>
      <c r="E10" s="697"/>
    </row>
    <row r="11" spans="1:84" ht="99" customHeight="1" x14ac:dyDescent="0.25">
      <c r="A11" s="47">
        <v>45735</v>
      </c>
      <c r="B11" s="340">
        <v>45743</v>
      </c>
      <c r="C11" s="55" t="s">
        <v>275</v>
      </c>
      <c r="D11" s="696" t="s">
        <v>277</v>
      </c>
      <c r="E11" s="697"/>
    </row>
    <row r="12" spans="1:84" ht="71.25" customHeight="1" x14ac:dyDescent="0.25">
      <c r="A12" s="47">
        <v>45748</v>
      </c>
      <c r="B12" s="47">
        <v>45751</v>
      </c>
      <c r="C12" s="55" t="s">
        <v>278</v>
      </c>
      <c r="D12" s="692" t="s">
        <v>279</v>
      </c>
      <c r="E12" s="693"/>
    </row>
    <row r="13" spans="1:84" ht="87" customHeight="1" x14ac:dyDescent="0.25">
      <c r="A13" s="47">
        <v>45770</v>
      </c>
      <c r="B13" s="239">
        <v>45775</v>
      </c>
      <c r="C13" s="55" t="s">
        <v>275</v>
      </c>
      <c r="D13" s="692" t="s">
        <v>280</v>
      </c>
      <c r="E13" s="693"/>
    </row>
    <row r="14" spans="1:84" ht="126" customHeight="1" x14ac:dyDescent="0.25">
      <c r="A14" s="295">
        <v>45874</v>
      </c>
      <c r="B14" s="296">
        <v>45881</v>
      </c>
      <c r="C14" s="55" t="s">
        <v>456</v>
      </c>
      <c r="D14" s="692" t="s">
        <v>536</v>
      </c>
      <c r="E14" s="693"/>
    </row>
    <row r="15" spans="1:84" ht="108" customHeight="1" x14ac:dyDescent="0.25">
      <c r="A15" s="48">
        <v>45937</v>
      </c>
      <c r="B15" s="48">
        <v>45937</v>
      </c>
      <c r="C15" s="55" t="s">
        <v>591</v>
      </c>
      <c r="D15" s="692" t="s">
        <v>592</v>
      </c>
      <c r="E15" s="693"/>
    </row>
    <row r="16" spans="1:84" ht="84" customHeight="1" x14ac:dyDescent="0.25">
      <c r="A16" s="48">
        <v>45945</v>
      </c>
      <c r="B16" s="316">
        <v>45960</v>
      </c>
      <c r="C16" s="55" t="s">
        <v>627</v>
      </c>
      <c r="D16" s="692" t="s">
        <v>626</v>
      </c>
      <c r="E16" s="693"/>
    </row>
    <row r="17" spans="1:5" ht="78.95" customHeight="1" x14ac:dyDescent="0.25">
      <c r="A17" s="48">
        <v>45982</v>
      </c>
      <c r="B17" s="296">
        <v>45995</v>
      </c>
      <c r="C17" s="55" t="s">
        <v>628</v>
      </c>
      <c r="D17" s="692" t="s">
        <v>629</v>
      </c>
      <c r="E17" s="693"/>
    </row>
    <row r="18" spans="1:5" ht="114" customHeight="1" x14ac:dyDescent="0.25">
      <c r="A18" s="296">
        <v>46002</v>
      </c>
      <c r="B18" s="296">
        <v>46003</v>
      </c>
      <c r="C18" s="55" t="s">
        <v>686</v>
      </c>
      <c r="D18" s="694" t="s">
        <v>684</v>
      </c>
      <c r="E18" s="695"/>
    </row>
    <row r="19" spans="1:5" ht="63" customHeight="1" x14ac:dyDescent="0.25">
      <c r="A19" s="296">
        <v>46017</v>
      </c>
      <c r="B19" s="296">
        <v>46017</v>
      </c>
      <c r="C19" s="55" t="s">
        <v>687</v>
      </c>
      <c r="D19" s="694" t="s">
        <v>688</v>
      </c>
      <c r="E19" s="695"/>
    </row>
    <row r="20" spans="1:5" x14ac:dyDescent="0.25">
      <c r="A20" s="49"/>
      <c r="B20" s="50"/>
      <c r="C20" s="56"/>
      <c r="D20" s="690"/>
      <c r="E20" s="691"/>
    </row>
    <row r="21" spans="1:5" x14ac:dyDescent="0.25">
      <c r="A21" s="51"/>
      <c r="B21" s="52"/>
      <c r="C21" s="53"/>
      <c r="D21" s="690"/>
      <c r="E21" s="691"/>
    </row>
    <row r="22" spans="1:5" x14ac:dyDescent="0.25">
      <c r="A22" s="51"/>
      <c r="B22" s="52"/>
      <c r="C22" s="53"/>
      <c r="D22" s="690"/>
      <c r="E22" s="691"/>
    </row>
    <row r="23" spans="1:5" x14ac:dyDescent="0.25">
      <c r="A23" s="51"/>
      <c r="B23" s="52"/>
      <c r="C23" s="53"/>
      <c r="D23" s="690"/>
      <c r="E23" s="691"/>
    </row>
    <row r="24" spans="1:5" x14ac:dyDescent="0.25">
      <c r="A24" s="51"/>
      <c r="B24" s="52"/>
      <c r="C24" s="53"/>
      <c r="D24" s="690"/>
      <c r="E24" s="691"/>
    </row>
    <row r="25" spans="1:5" x14ac:dyDescent="0.25">
      <c r="A25" s="51"/>
      <c r="B25" s="52"/>
      <c r="C25" s="53"/>
      <c r="D25" s="690"/>
      <c r="E25" s="691"/>
    </row>
    <row r="26" spans="1:5" x14ac:dyDescent="0.25">
      <c r="A26" s="51"/>
      <c r="B26" s="52"/>
      <c r="C26" s="53"/>
      <c r="D26" s="690"/>
      <c r="E26" s="691"/>
    </row>
    <row r="27" spans="1:5" x14ac:dyDescent="0.25">
      <c r="A27" s="51"/>
      <c r="B27" s="52"/>
      <c r="C27" s="53"/>
      <c r="D27" s="690"/>
      <c r="E27" s="691"/>
    </row>
    <row r="28" spans="1:5" x14ac:dyDescent="0.25">
      <c r="A28" s="51"/>
      <c r="B28" s="52"/>
      <c r="C28" s="53"/>
      <c r="D28" s="690"/>
      <c r="E28" s="691"/>
    </row>
    <row r="29" spans="1:5" x14ac:dyDescent="0.25">
      <c r="A29" s="51"/>
      <c r="B29" s="52"/>
      <c r="C29" s="53"/>
      <c r="D29" s="690"/>
      <c r="E29" s="691"/>
    </row>
    <row r="30" spans="1:5" x14ac:dyDescent="0.25">
      <c r="A30" s="51"/>
      <c r="B30" s="52"/>
      <c r="C30" s="53"/>
      <c r="D30" s="690"/>
      <c r="E30" s="691"/>
    </row>
    <row r="31" spans="1:5" x14ac:dyDescent="0.25">
      <c r="A31" s="51"/>
      <c r="B31" s="52"/>
      <c r="C31" s="53"/>
      <c r="D31" s="690"/>
      <c r="E31" s="691"/>
    </row>
    <row r="32" spans="1:5" x14ac:dyDescent="0.25">
      <c r="A32" s="51"/>
      <c r="B32" s="52"/>
      <c r="C32" s="53"/>
      <c r="D32" s="690"/>
      <c r="E32" s="691"/>
    </row>
    <row r="33" spans="1:5" x14ac:dyDescent="0.25">
      <c r="A33" s="51"/>
      <c r="B33" s="52"/>
      <c r="C33" s="53"/>
      <c r="D33" s="690"/>
      <c r="E33" s="691"/>
    </row>
    <row r="34" spans="1:5" x14ac:dyDescent="0.25">
      <c r="A34" s="51"/>
      <c r="B34" s="52"/>
      <c r="C34" s="53"/>
      <c r="D34" s="690"/>
      <c r="E34" s="691"/>
    </row>
    <row r="35" spans="1:5" x14ac:dyDescent="0.25">
      <c r="A35" s="51"/>
      <c r="B35" s="52"/>
      <c r="C35" s="53"/>
      <c r="D35" s="690"/>
      <c r="E35" s="691"/>
    </row>
    <row r="36" spans="1:5" x14ac:dyDescent="0.25">
      <c r="A36" s="51"/>
      <c r="B36" s="52"/>
      <c r="C36" s="53"/>
      <c r="D36" s="690"/>
      <c r="E36" s="691"/>
    </row>
    <row r="37" spans="1:5" ht="15" customHeight="1" x14ac:dyDescent="0.25">
      <c r="A37" s="51"/>
      <c r="B37" s="52"/>
      <c r="C37" s="53"/>
      <c r="D37" s="690"/>
      <c r="E37" s="691"/>
    </row>
    <row r="38" spans="1:5" ht="15" customHeight="1" thickBot="1" x14ac:dyDescent="0.3">
      <c r="A38" s="341"/>
      <c r="B38" s="342"/>
      <c r="C38" s="54"/>
      <c r="D38" s="698"/>
      <c r="E38" s="699"/>
    </row>
  </sheetData>
  <mergeCells count="4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42A4EA-F48B-4829-B08E-350DEB918238}"/>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2026-01-22T12:59:00Z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