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cretariadistritald-my.sharepoint.com/personal/yesanchez_sdmujer_gov_co/Documents/SDM_2025/8221/SeguimientoPA_2025/"/>
    </mc:Choice>
  </mc:AlternateContent>
  <xr:revisionPtr revIDLastSave="5" documentId="8_{EE9AB3FF-B58A-4BD5-9A7C-A6C0706BDECE}" xr6:coauthVersionLast="47" xr6:coauthVersionMax="47" xr10:uidLastSave="{5C50A8D6-9D9B-4CDF-AD25-4F45B203884C}"/>
  <bookViews>
    <workbookView xWindow="-110" yWindow="-110" windowWidth="19420" windowHeight="10300" tabRatio="731" activeTab="4" xr2:uid="{00000000-000D-0000-FFFF-FFFF00000000}"/>
  </bookViews>
  <sheets>
    <sheet name="Instructivo" sheetId="51" r:id="rId1"/>
    <sheet name="ACTIVIDAD_1" sheetId="20" r:id="rId2"/>
    <sheet name="ACTIVIDAD_2" sheetId="49" r:id="rId3"/>
    <sheet name="ACTIVIDAD_3" sheetId="50" r:id="rId4"/>
    <sheet name="PRODUCTO_MGA" sheetId="47" r:id="rId5"/>
    <sheet name="META_PDD" sheetId="38" r:id="rId6"/>
    <sheet name="TERRITORIALIZACIÓN" sheetId="41" r:id="rId7"/>
    <sheet name="PMR" sheetId="46" r:id="rId8"/>
    <sheet name="CONTROL DE CAMBIOS" sheetId="40" r:id="rId9"/>
  </sheets>
  <definedNames>
    <definedName name="_xlnm._FilterDatabase" localSheetId="7" hidden="1">PMR!$A$12:$AX$14</definedName>
    <definedName name="_xlnm.Print_Area" localSheetId="1">ACTIVIDAD_1!$A$1:$O$31</definedName>
    <definedName name="_xlnm.Print_Area" localSheetId="5">META_PDD!$A$6:$X$20</definedName>
    <definedName name="_xlnm.Print_Area" localSheetId="4">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I26" i="50" l="1"/>
  <c r="I25" i="50"/>
  <c r="I26" i="49"/>
  <c r="I25" i="49"/>
  <c r="I26" i="20"/>
  <c r="I25" i="20"/>
  <c r="H26" i="50"/>
  <c r="H25" i="50"/>
  <c r="H26" i="49"/>
  <c r="H25" i="49"/>
  <c r="H26" i="20"/>
  <c r="H25" i="20"/>
  <c r="G26" i="50"/>
  <c r="G25" i="50"/>
  <c r="G26" i="49"/>
  <c r="G25" i="49"/>
  <c r="G26" i="20"/>
  <c r="G25" i="20"/>
  <c r="G25" i="47" l="1"/>
  <c r="G24" i="47"/>
  <c r="G23" i="47"/>
  <c r="F29" i="50"/>
  <c r="F29" i="49"/>
  <c r="F29" i="20"/>
  <c r="F26" i="50" l="1"/>
  <c r="F26" i="49"/>
  <c r="F26" i="20"/>
  <c r="F25" i="50"/>
  <c r="F25" i="49"/>
  <c r="F25" i="20"/>
  <c r="C29" i="50" l="1"/>
  <c r="E29" i="50" s="1"/>
  <c r="N28" i="50"/>
  <c r="N27" i="50"/>
  <c r="C26" i="50"/>
  <c r="D26" i="50" s="1"/>
  <c r="D25" i="50"/>
  <c r="E25" i="50" s="1"/>
  <c r="C25" i="50"/>
  <c r="N24" i="50"/>
  <c r="D29" i="49"/>
  <c r="N28" i="49"/>
  <c r="N27" i="49"/>
  <c r="C26" i="49"/>
  <c r="D26" i="49" s="1"/>
  <c r="C25" i="49"/>
  <c r="N24" i="49"/>
  <c r="D29" i="20"/>
  <c r="E29" i="20" s="1"/>
  <c r="C29" i="20"/>
  <c r="N28" i="20"/>
  <c r="N27" i="20"/>
  <c r="C26" i="20"/>
  <c r="C25" i="20"/>
  <c r="N24" i="20"/>
  <c r="N25" i="50" l="1"/>
  <c r="O25" i="50" s="1"/>
  <c r="E26" i="50"/>
  <c r="N26" i="50"/>
  <c r="E26" i="49"/>
  <c r="N26" i="49" s="1"/>
  <c r="E25" i="49"/>
  <c r="E29" i="49"/>
  <c r="D25" i="49"/>
  <c r="E26" i="20"/>
  <c r="D25" i="20"/>
  <c r="D26" i="20"/>
  <c r="N25" i="49" l="1"/>
  <c r="O25" i="49" s="1"/>
  <c r="N25" i="20"/>
  <c r="O25" i="20" s="1"/>
  <c r="E25" i="20"/>
  <c r="N26" i="20"/>
  <c r="AW16" i="46" l="1"/>
  <c r="AV16" i="46"/>
  <c r="AW15" i="46"/>
  <c r="AV15" i="46"/>
  <c r="AW14" i="46"/>
  <c r="AV14" i="46"/>
  <c r="C51" i="38"/>
  <c r="C49" i="38"/>
  <c r="C45" i="38"/>
  <c r="B34" i="50"/>
  <c r="I116" i="50"/>
  <c r="H116" i="50"/>
  <c r="G116" i="50"/>
  <c r="F116" i="50"/>
  <c r="E116" i="50"/>
  <c r="D116" i="50"/>
  <c r="C116" i="50"/>
  <c r="B116" i="50"/>
  <c r="I116" i="49"/>
  <c r="H116" i="49"/>
  <c r="G116" i="49"/>
  <c r="F116" i="49"/>
  <c r="E116" i="49"/>
  <c r="D116" i="49"/>
  <c r="C116" i="49"/>
  <c r="B116" i="49"/>
  <c r="B34" i="49"/>
  <c r="B62" i="20" l="1"/>
  <c r="B34" i="20" l="1"/>
  <c r="C116" i="20" l="1"/>
  <c r="D116" i="20"/>
  <c r="E116" i="20"/>
  <c r="F116" i="20"/>
  <c r="G116" i="20"/>
  <c r="H116" i="20"/>
  <c r="I116" i="20"/>
  <c r="B116" i="20"/>
  <c r="N29" i="20" l="1"/>
  <c r="O29" i="20" s="1"/>
  <c r="N29" i="50"/>
  <c r="O29" i="50" s="1"/>
  <c r="H29" i="49" l="1"/>
  <c r="N29" i="49"/>
  <c r="O29"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7ADF621-8877-AE4D-8F12-69465A88EF4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A174DE8-3429-1242-946E-BA7E401446B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70272521-9BB0-DF45-AF4D-4D93D46AF8E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D1955C69-6EEB-6244-90C7-940D95C21EBD}">
      <text>
        <r>
          <rPr>
            <sz val="9"/>
            <color rgb="FF000000"/>
            <rFont val="Tahoma"/>
            <family val="2"/>
          </rPr>
          <t>Fecha en la que el cambio solicitado al plan de acción es aprobado</t>
        </r>
      </text>
    </comment>
    <comment ref="B9" authorId="0" shapeId="0" xr:uid="{F2E850EA-C63D-3947-99CA-B0BECB0E6B56}">
      <text>
        <r>
          <rPr>
            <sz val="9"/>
            <color indexed="81"/>
            <rFont val="Tahoma"/>
            <family val="2"/>
          </rPr>
          <t>Fecha en la que el cambio solicitado al plan de acción es aprobado</t>
        </r>
      </text>
    </comment>
    <comment ref="C9" authorId="0" shapeId="0" xr:uid="{545676E7-4993-9148-B0BB-F4CC3EE14A14}">
      <text>
        <r>
          <rPr>
            <sz val="9"/>
            <color indexed="81"/>
            <rFont val="Tahoma"/>
            <family val="2"/>
          </rPr>
          <t>Descripción de los cambios realizados en la actialización que corresponda</t>
        </r>
      </text>
    </comment>
    <comment ref="D9" authorId="0" shapeId="0" xr:uid="{80CB5126-172B-144B-A731-F12FB57D9881}">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<sst xmlns="http://schemas.openxmlformats.org/spreadsheetml/2006/main" count="1943" uniqueCount="567">
  <si>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</si>
  <si>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</si>
  <si>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</si>
  <si>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</si>
  <si>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</si>
  <si>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</si>
  <si>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</si>
  <si>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</si>
  <si>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</si>
  <si>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</si>
  <si>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</si>
  <si>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</si>
  <si>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</si>
  <si>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</si>
  <si>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</si>
  <si>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</si>
  <si>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</si>
  <si>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</si>
  <si>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</si>
  <si>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</si>
  <si>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</si>
  <si>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</si>
  <si>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</si>
  <si>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</si>
  <si>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</si>
  <si>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</si>
  <si>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</si>
  <si>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</si>
  <si>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</si>
  <si>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</si>
  <si>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</si>
  <si>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</si>
  <si>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</si>
  <si>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</si>
  <si>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</si>
  <si>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</si>
  <si>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</si>
  <si>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</si>
  <si>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</si>
  <si>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</si>
  <si>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</si>
  <si>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</si>
  <si>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</si>
  <si>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</si>
  <si>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</si>
  <si>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</si>
  <si>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</si>
  <si>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</si>
  <si>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</si>
  <si>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</si>
  <si>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</si>
  <si>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</si>
  <si>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</si>
  <si>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</si>
  <si>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</si>
  <si>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</si>
  <si>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</si>
  <si>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</si>
  <si>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</si>
  <si>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</si>
  <si>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</si>
  <si>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</si>
  <si>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</si>
  <si>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</si>
  <si>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</si>
  <si>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</si>
  <si>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</si>
  <si>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</si>
  <si>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</si>
  <si>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</si>
  <si>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</si>
  <si>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</si>
  <si>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</si>
  <si>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</si>
  <si>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</si>
  <si>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</si>
  <si>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</si>
  <si>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</si>
  <si>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</si>
  <si>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</si>
  <si>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</si>
  <si>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</si>
  <si>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</si>
  <si>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</si>
  <si>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</si>
  <si>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</si>
  <si>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</si>
  <si>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1</t>
  </si>
  <si>
    <t>Tarea 2</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</si>
  <si>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</si>
  <si>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</si>
  <si>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</si>
  <si>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</si>
  <si>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</si>
  <si>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</si>
  <si>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</si>
  <si>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</si>
  <si>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</si>
  <si>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</si>
  <si>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</si>
  <si>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</si>
  <si>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</si>
  <si>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</si>
  <si>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</si>
  <si>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</si>
  <si>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</si>
  <si>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</si>
  <si>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</si>
  <si>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</si>
  <si>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</si>
  <si>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</si>
  <si>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</si>
  <si>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</si>
  <si>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</si>
  <si>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</si>
  <si>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</si>
  <si>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</si>
  <si>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</si>
  <si>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</si>
  <si>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</si>
  <si>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</si>
  <si>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</si>
  <si>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</si>
  <si>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</si>
  <si>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</si>
  <si>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</si>
  <si>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</si>
  <si>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</si>
  <si>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</si>
  <si>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</si>
  <si>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</si>
  <si>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</si>
  <si>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</si>
  <si>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</si>
  <si>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</si>
  <si>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</si>
  <si>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</si>
  <si>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</si>
  <si>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</si>
  <si>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</si>
  <si>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</si>
  <si>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</si>
  <si>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</si>
  <si>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</si>
  <si>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</si>
  <si>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</si>
  <si>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</si>
  <si>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</si>
  <si>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</si>
  <si>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</si>
  <si>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</si>
  <si>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</si>
  <si>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</si>
  <si>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</si>
  <si>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</si>
  <si>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</si>
  <si>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</si>
  <si>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</si>
  <si>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</si>
  <si>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</si>
  <si>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</si>
  <si>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</si>
  <si>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</si>
  <si>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</si>
  <si>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</si>
  <si>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</si>
  <si>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</si>
  <si>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</si>
  <si>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</si>
  <si>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</si>
  <si>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</si>
  <si>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8221 - Ampliación de los servicios con enfoque diferencial para la atención a mujeres que ejercen actividades sexuales pagadas (ASP) en Bogotá D.C.</t>
  </si>
  <si>
    <t xml:space="preserve">2024110010308		</t>
  </si>
  <si>
    <t>X</t>
  </si>
  <si>
    <t>Realizar el 100% de atenciones psicosociales (valoraciones iniciales, asesoría, seguimientos y cierres) a mujeres que realizan actividades sexuales pagadas.</t>
  </si>
  <si>
    <t xml:space="preserve">Servicio de promoción de la garantía de derechos  </t>
  </si>
  <si>
    <t>1: Bogotá Avanza en Seguridad</t>
  </si>
  <si>
    <t>Porcentaje de atenciones psicosociales (valoraciones iniciales, asesoría, seguimientos y cierres) realizadas a mujeres que ejercen actividades sexuales pagadas</t>
  </si>
  <si>
    <t>1.02. Cero tolerancia a las violencias contra las mujeres y basadas en género</t>
  </si>
  <si>
    <t>43. Aumentar a 2 unidades de operación la estrategia Casa de Todas, una sede física y una móvil.</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</si>
  <si>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</si>
  <si>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</si>
  <si>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 xml:space="preserve">No se presentan retrasos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</si>
  <si>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</si>
  <si>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</si>
  <si>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</si>
  <si>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</si>
  <si>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Realizar el 100% de atenciones jurídicas (orientación, asesoría y representación jurídica) a mujeres que realizan actividades sexuales pagadas</t>
  </si>
  <si>
    <t>Porcentaje de atenciones jurídicas (valoraciones iniciales, asesoría, seguimientos y cierres) realizadas a mujeres que ejercen actividades sexuales pagadas</t>
  </si>
  <si>
    <t>Constante</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</si>
  <si>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</si>
  <si>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</si>
  <si>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</si>
  <si>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</si>
  <si>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</si>
  <si>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t>En abril, el área jurídica se realizó 328 atenciones en la sede física y de forma telefónica desagregadas así: 69 asesorías y 6 valoraciones iniciales, 201 seguimientos, y 52 cierres. Adicionalmente, se realizaron 11 atenciones en la unidad móvil de manera presencial en el Castillo de las Arte y, Antonio Nariño, desagregadas así: 04 asesorías, 03 seguimientos y 04 cierre.
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Sesión 5. Transversalización con 14 participantes de la ONG CONVIVENTIA, presentación estrategia  Casa de Todas y las Estrategias de la Dirección de Enfoque Diferencial.</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</si>
  <si>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</si>
  <si>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</si>
  <si>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</si>
  <si>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</si>
  <si>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https://secretariadistritald-my.sharepoint.com/:f:/g/personal/kforero_sdmujer_gov_co/ErIRsLgTbUJDh1Mo_IPnMDwB2QweQU0PwgfcAxPr_MtnwA?e=IAuJo6</t>
  </si>
  <si>
    <t>https://secretariadistritald-my.sharepoint.com/:f:/g/personal/kforero_sdmujer_gov_co/EkRYMmWj2dJPt0UFC3FC5igBGB2wx4WK-sgXRZLf-7iBlA?e=MD0ABf</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</si>
  <si>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</si>
  <si>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</si>
  <si>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</si>
  <si>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En el mes de Enero no se realizaron actividades para el avance en proceso de investigación.</t>
  </si>
  <si>
    <t>https://secretariadistritald-my.sharepoint.com/:f:/g/personal/kforero_sdmujer_gov_co/EvWy3B7icE1KrT6ht-ZuAFUB1t6PAfakD_QmvIY-KP8smQ?e=zVhHco</t>
  </si>
  <si>
    <t>https://secretariadistritald-my.sharepoint.com/:f:/g/personal/kforero_sdmujer_gov_co/ErMAos_8G1xFm8FqQa9DHF0Bta5ZINmOZ9uNzfCIVvpfwg?e=5w8e3i</t>
  </si>
  <si>
    <t xml:space="preserve">En el mes de Febrero  se avanzo en la contratación del equipo profesional y formulación del Plan de trabajo para las actividades de investigación. </t>
  </si>
  <si>
    <t>https://secretariadistritald-my.sharepoint.com/:f:/g/personal/kforero_sdmujer_gov_co/Ev1e58VUAs1NpWoPvcAcByUBPRW-GFvz7s-K1CV04OPuhg?e=0nWvOq</t>
  </si>
  <si>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</si>
  <si>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</si>
  <si>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</si>
  <si>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</si>
  <si>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Realizar el 100% de atenciones en intervención de trabajo social a mujeres que realizan actividades sexuales pagadas.</t>
  </si>
  <si>
    <t xml:space="preserve">Porcentaje de intervenciones en trabajo social  (valoraciones iniciales, asesoría, seguimientos y cierres) realizadas a mujeres que ejercen actividades sexuales pagadas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</si>
  <si>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</si>
  <si>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</si>
  <si>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</si>
  <si>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</si>
  <si>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Durante el período no se realizaron actividades de fortalecimiento de redes con mujeres en ASP</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</si>
  <si>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</si>
  <si>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https://secretariadistritald-my.sharepoint.com/:f:/g/personal/kforero_sdmujer_gov_co/EqW8WE3RfmFOmHQtCD5FUcoB6yl1KUdtKdVeIqj1I9GjQw?e=nsZAUw</t>
  </si>
  <si>
    <t>https://secretariadistritald-my.sharepoint.com/:f:/g/personal/kforero_sdmujer_gov_co/EuUz8zA1WopPmiE6pmoW0eUB9M_NXsqTIu5ag2VFi-Ei0w?e=5OkmkH</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</si>
  <si>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</si>
  <si>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</si>
  <si>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</si>
  <si>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</si>
  <si>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</si>
  <si>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</si>
  <si>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</si>
  <si>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</si>
  <si>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t>Durante el mes de abril se programaron 22 recorridos territoriales, donde se ofertaron los servicios de Casa de Todas a las mujeres en ASP, y se tomó agenda de las mujeres que requerían un servicio.</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</si>
  <si>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</si>
  <si>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</si>
  <si>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</si>
  <si>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Creciente</t>
  </si>
  <si>
    <t>EJECUCIÓN MENSUAL INDICADOR PDD 3969</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</si>
  <si>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</si>
  <si>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https://secretariadistritald-my.sharepoint.com/:f:/g/personal/kforero_sdmujer_gov_co/EttKawPFTW5IuAvQqzmEXGUB1Jvqyond9OxpZcI-TVU5_Q?e=h1lpx4</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</si>
  <si>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</si>
  <si>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</si>
  <si>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</si>
  <si>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https://secretariadistritald-my.sharepoint.com/:f:/g/personal/kforero_sdmujer_gov_co/ErMAos_8G1xFm8FqQa9DHF0Bta5ZINmOZ9uNzfCIVvpfwg?e=YfQAUx</t>
  </si>
  <si>
    <t>2.00</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</si>
  <si>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</si>
  <si>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</si>
  <si>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Servicio de promoción de la garantía de derechos</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</si>
  <si>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</si>
  <si>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</si>
  <si>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7</t>
  </si>
  <si>
    <t>Promover el desarrollo y fortalecimiento de las capacidades y habilidades de las mujeres, con el fin de lograr el ejercicio real y efectivo de sus derechos y la igualdad de oportunidades</t>
  </si>
  <si>
    <t>Atenciones socio jurídicas brindadas a través de la Estrategia Casa de Todas, a mujeres que realizan actividades sexuales pagadas</t>
  </si>
  <si>
    <t>Acumulado</t>
  </si>
  <si>
    <t>SI</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</si>
  <si>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</si>
  <si>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</si>
  <si>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</si>
  <si>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 xml:space="preserve">Durante el mes de abtril funcionó la atención de la estrategia casa de todas así: En el área jurídica se realizaron 328 atenciones en la sede física y de forma telefónica y se realizaron 11 atenciones jurídicas en la unidad móvil de manera presencial.
</t>
  </si>
  <si>
    <t xml:space="preserve">8221
</t>
  </si>
  <si>
    <t>Número de atenciones psicosociales brindadas a través de la Estrategia Casa de Todas, a mujeres que realizan actividades sexuales pagadas</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</si>
  <si>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</si>
  <si>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</si>
  <si>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</si>
  <si>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abril funcionó la atención de la estrategia casa de todas así:  En el  área psicosocial se realizaron 216  atenciones en la sede física y de forma telefónica  y para el mismo mes el área psicosocial  realizaron 1 atenciones en la unidad móvil de manera presencial. 
</t>
  </si>
  <si>
    <t>Número de atenciones en trabajo social brindadas a través de la Estrategia Casa de Todas, a mujeres que realizan actividades sexuales pagadas</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</si>
  <si>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</si>
  <si>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</si>
  <si>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</si>
  <si>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t xml:space="preserve">Durante el mes de abril funcionó la atención de la estrategia casa de todas así:  En el  área de trabajo social  se realizaron 373 atenciones en la sede física y de forma telefónica  y para el mismo mes el área psicosocial  realizaron 6 atenciones en la unidad móvil de manera presencial. </t>
  </si>
  <si>
    <t>Proyecto que reporta</t>
  </si>
  <si>
    <t>En el periodo de enero a abril se ha avanzado en la sistematización procesos de investigación y acción participativa, a partir de la identificación de la dinámicas de la actividad sexual pagadas en la población objetivo y específicamente en el mes de abril se avanzó  en la estructuración de la metodología de Grupos Focales, identificando que Se requiere revisión y pilotaje de las herramientas previa aplicación.</t>
  </si>
  <si>
    <t>https://secretariadistritald-my.sharepoint.com/:f:/g/personal/kforero_sdmujer_gov_co/ElU8TnBW4XtMrOBb1ymofZoB9C1Gq2BANl8Atb1Ac6EFcA?e=Nmthmu</t>
  </si>
  <si>
    <t>https://secretariadistritald-my.sharepoint.com/:f:/g/personal/kforero_sdmujer_gov_co/ErMAos_8G1xFm8FqQa9DHF0Bta5ZINmOZ9uNzfCIVvpfwg?e=Onjsu0</t>
  </si>
  <si>
    <t>https://secretariadistritald-my.sharepoint.com/:f:/g/personal/kforero_sdmujer_gov_co/EsMyxOIn7LFHh6q9TfCjwkoBP8AEhdY-F3cKobeIIPaRwg?e=wP625R</t>
  </si>
  <si>
    <t>BPIN 2024110010308</t>
  </si>
  <si>
    <t xml:space="preserve">Se realiza reprogramación presupuestal de las metas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</si>
  <si>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</si>
  <si>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</si>
  <si>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Se realia reprogramación de la meta PDD</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</si>
  <si>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</si>
  <si>
    <t xml:space="preserve">
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al corte del 14 de abril se cuenta con un valor sin programar de $5.281.296, producto del saldo de los recursos programados inicialmente para el proceso de contratación 1SCDP-BOL-00771-25 y que correspondía a productos Microsoft para la Secretaría Distrital de la Mujer </t>
  </si>
  <si>
    <t>https://secretariadistritald-my.sharepoint.com/:f:/g/personal/kforero_sdmujer_gov_co/Ekr1QZAYcVtKgnaTGnYFKycBynENxN_nG6WI-_P-xLAy-w?e=1a154Y</t>
  </si>
  <si>
    <t>https://secretariadistritald-my.sharepoint.com/:f:/g/personal/kforero_sdmujer_gov_co/ErC7M4Cg7DNNv91YjassdPgBQwmXp73F4lzw3X3YBXnnaQ?e=6doopb</t>
  </si>
  <si>
    <t>https://secretariadistritald-my.sharepoint.com/:f:/g/personal/kforero_sdmujer_gov_co/EgdlSaMDCrVJmo1GvVPzdKoBk_dQBbnqhkHOXaVVOjf3lw?e=L5cgqc</t>
  </si>
  <si>
    <t>https://secretariadistritald-my.sharepoint.com/:f:/g/personal/kforero_sdmujer_gov_co/EpWOGaprHUJHhJhSyuvXdtQB7B3cBVDG3OXIUKU7QDGB0g?e=AGDTZx</t>
  </si>
  <si>
    <t xml:space="preserve">Se realizó un taller de EM en Web Cam y durante el período  se avanzó con la preparación, convocatoria y articulación de acciones para el fortalecimiento de redes de las mujeres en ASP y se adelanto revisión de los resultados de las metodologias implementadas. </t>
  </si>
  <si>
    <t>https://secretariadistritald-my.sharepoint.com/:b:/g/personal/kforero_sdmujer_gov_co/Eep9K9NU1qRPr17ffNcSBWgBzIAtEkjGeoj4s4Wad4-i4g?e=qrYc1N</t>
  </si>
  <si>
    <t>ENCABEZADO DE TODAS LAS HOJAS</t>
  </si>
  <si>
    <t>ITEM</t>
  </si>
  <si>
    <t xml:space="preserve">DESCRIPCIÓN </t>
  </si>
  <si>
    <t>En este campo se diligencia el nombre del proyecto de inversión como se encuentra en la ficha EBI-D y en la ficha MGA de formulación.</t>
  </si>
  <si>
    <t>En este campo se marca con "X"  el mes al cual corresponde el reporte de seguimiento</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</si>
  <si>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</si>
  <si>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</si>
  <si>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</si>
  <si>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</si>
  <si>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En este campo se diligencia el nombre del producto registrado en la ficha MGA, asociado a la actividad correspondiente del proyecto de inversión.</t>
  </si>
  <si>
    <t>En este campo se diligencia el nombre del indicador que se estableció para la actividad correspondiente, debe ser coherente con lo registrado en la hoja de vida de vida de indicadores.</t>
  </si>
  <si>
    <t xml:space="preserve">En este campo se diligencia el nombre del Objetivo Estratégico establecido en la estructura Plan de Desarrollo vigente, bajo la cual se encuentra articulado el proyecto de inversión </t>
  </si>
  <si>
    <t xml:space="preserve">En este campo se diligencia el nombre del Programa de acuerdo con la la estructura Plan de Desarrollo vigente, bajo la cual se encuentra articulado el proyecto de inversión </t>
  </si>
  <si>
    <t>En este campo se diligencia el nombre de la meta Plan de Desarrollo vigente, al cual se encuentra articulada la actividad correspondiente del proyecto de inversión.</t>
  </si>
  <si>
    <t>Se diligencia el valor de la programación mensual de compromisos. Para este campo, los insumos son la programación del proyecto coincidente con la programación PAABS.</t>
  </si>
  <si>
    <t>Se diligencia el valor de los compromisos efectivamente ejecutados mensualmente. Este dato debe coincidir con las ejecuciones de CRP de los informes BOGDATA.</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</si>
  <si>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</si>
  <si>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</si>
  <si>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</si>
  <si>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</si>
  <si>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</si>
  <si>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</si>
  <si>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</si>
  <si>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</si>
  <si>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</si>
  <si>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</si>
  <si>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</si>
  <si>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</si>
  <si>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</si>
  <si>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</si>
  <si>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</si>
  <si>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</si>
  <si>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</si>
  <si>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</si>
  <si>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</si>
  <si>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</si>
  <si>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</si>
  <si>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</si>
  <si>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</si>
  <si>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</si>
  <si>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</si>
  <si>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</si>
  <si>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</si>
  <si>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</si>
  <si>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</si>
  <si>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</si>
  <si>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</si>
  <si>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</si>
  <si>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</si>
  <si>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</si>
  <si>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</si>
  <si>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</si>
  <si>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</si>
  <si>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En este campo se diligencia el nombre del Objetivo de Deasarrollo Sostenible al cual se encuentra asociada la Meta Plan Distrital de Desarrollo que compete al proyecto de inversión</t>
  </si>
  <si>
    <t>En este campo se diligencia el nombre de la Meta del Objetivo de Deasarrollo Sostenible al cual se encuentra asociada la Meta Plan Distrital de Desarrollo que compete al proyecto de inversión</t>
  </si>
  <si>
    <t>En este campo se diligencia el nombre del Indicador PDD establecido para la Meta Plan de Desarrollo a la que se encuentre asociado el proyecto de inversión y que se encuentran definidos en los documento del Plan de Desarrollo vigente.</t>
  </si>
  <si>
    <t>En este campo se diligencia en cada vigencia la magnitud numérica del Indicador de la Meta PDD (en valores absolutos o porcentuales), según corresponda con lo establecido en el documento del Plan de Desarrollo vigente.</t>
  </si>
  <si>
    <t>En este campo se diligencia la sumatoria de la programación cuatrienal del Indicador PDD, de acuerdo con el tipo de anualización establecido.</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</si>
  <si>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</si>
  <si>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</si>
  <si>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</si>
  <si>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Se diligencia la magnitud alcanzada durante el periodo reportado, a fin de cumplir la programación relizada para el indicador</t>
  </si>
  <si>
    <t>En este campo se diligencia lo relacionando a los logros y avances del mes en coherencia con lo registrado en el avance cuantitativo del indicador Se recomienda dejar la información que se considere estratégica y de mayor relevancia.</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</si>
  <si>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</si>
  <si>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</si>
  <si>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</si>
  <si>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</si>
  <si>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</si>
  <si>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</si>
  <si>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</si>
  <si>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</si>
  <si>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</si>
  <si>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</si>
  <si>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</si>
  <si>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</si>
  <si>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</si>
  <si>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</si>
  <si>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</si>
  <si>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</si>
  <si>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</si>
  <si>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</si>
  <si>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</si>
  <si>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</si>
  <si>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</si>
  <si>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</si>
  <si>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</si>
  <si>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</si>
  <si>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</si>
  <si>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</si>
  <si>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En este campo se diligencia el número del objetivo PMR al cual se encuentra asociado el Producto PMR articulado al proyecto de inversión.</t>
  </si>
  <si>
    <t>En este campo se diligencia el nombre objetivo PMR al cual se encuentra asociado el Producto PMR articulado al proyecto de inversión.</t>
  </si>
  <si>
    <t>producto</t>
  </si>
  <si>
    <t>En este campo se diligencia el nombre del producto PMR articulado al proyecto de inversión.</t>
  </si>
  <si>
    <t>En este campo se diligencia el número del indicador PMR articulado al proyecto de inversión.</t>
  </si>
  <si>
    <t>En este campo se diligencia el nombre del indicador de producto PMR articulado al proyecto de inversión.</t>
  </si>
  <si>
    <t>En este campo se diligencia el nombre de la actividad del proyecto de inversión que aporta al cumplimiento del indicador PMR, en los casos que aplique y exista relación directa.</t>
  </si>
  <si>
    <t>En este campo se diligencia la naturaleza según corresponda al tipo de indicador, el cual puede ser acumulado, stock o de capacidad.</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</si>
  <si>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</si>
  <si>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</si>
  <si>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</si>
  <si>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</si>
  <si>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</si>
  <si>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</si>
  <si>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</si>
  <si>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</si>
  <si>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</si>
  <si>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En este campo se diligencia la información relacionada con los logros y avances del mes en máximo 250 caracteres, en coherencia con lo registrado en el avance cuantitativo del indicador PMR.</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</si>
  <si>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</si>
  <si>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</si>
  <si>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</si>
  <si>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</si>
  <si>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</si>
  <si>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FIN INSTRUCTIVO</t>
  </si>
  <si>
    <t>En el mes de mayo,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t>
  </si>
  <si>
    <t>https://secretariadistritald-my.sharepoint.com/:f:/g/personal/kforero_sdmujer_gov_co/EsoEAIsRe2tAl1XpN8iHggQBKX87A3Y0nfpGr_htqP4kiw?e=cPdzxf</t>
  </si>
  <si>
    <t>https://secretariadistritald-my.sharepoint.com/:f:/g/personal/kforero_sdmujer_gov_co/EgD0b9_hyHJPvLXea-z5kK4B2XFD41_7O6dpJIeNTwMiOw?e=GP3qlW</t>
  </si>
  <si>
    <t>https://secretariadistritald-my.sharepoint.com/:f:/g/personal/kforero_sdmujer_gov_co/Er-ugbO_RftHqfPavQ2GJQ0BbM_B_5uahj_zC5CmLmHpiA?e=cbx5gh</t>
  </si>
  <si>
    <t>En mayo, el área jurídica realizó un total de 341 atenciones, Realizadas de la siguiente forma: 308 atenciones en la sede física y de forma telefónica, a estas se suman 33 atenciones jurídicas que se realizaron en la Unidad Móvil de manera presencial en Los Mártires, Antonio Nariño, Barrios Unidos, y Ciudad Bolívar. 
Adicionalmente, se realizaron seis actividades de formación a funcionarios para atención a mujeres en ASP: 1-3) Capacitación Policia MeBog - Apoyaron en la realización de jornadas de capacitación y sensibilización a 84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t>
  </si>
  <si>
    <t>https://secretariadistritald-my.sharepoint.com/:f:/g/personal/kforero_sdmujer_gov_co/Etko6Hk-igFMpAVoQjxUEqoB_egUNxrv7w1lAqD3KspW8Q?e=qaDslt</t>
  </si>
  <si>
    <t>https://secretariadistritald-my.sharepoint.com/:f:/g/personal/kforero_sdmujer_gov_co/EqUcyCjJnmVLnD8yWD45SYABW1KF6B_R6F5dKF4DFusSKg?e=7riwkS</t>
  </si>
  <si>
    <t>Durante el mes de mayo se sistematizó la información recopilada por las gestoras territoriales sobre cada un de los establecimientos, asi como de los reportes cualitativos que dan cuenta de las dinamicas de las zonas visitadas, de tal manera que para este periodo, se programaron 21 recorridos territoriales donde se ofertaron los servicios de Casa de Todas a las mujeres en ASP, y se tomó agenda de las mujeres que requerían un servicio</t>
  </si>
  <si>
    <t>https://secretariadistritald-my.sharepoint.com/:f:/g/personal/kforero_sdmujer_gov_co/EpMgHKHvWjBPv046ClJgRcYBOgZzPf9W3BaY_vZZKgjhkQ?e=qRhbu6</t>
  </si>
  <si>
    <t>https://secretariadistritald-my.sharepoint.com/:f:/g/personal/kforero_sdmujer_gov_co/EsjsxZJOfQdHlw4F3tltjkQBozL4ljw2wxkvpL1Juo3XZQ?e=6IQelA</t>
  </si>
  <si>
    <t>https://secretariadistritald-my.sharepoint.com/:f:/g/personal/kforero_sdmujer_gov_co/EsuIrAv9_U9EhCi5NinFJhwB87vfmt4xhQLCsAKrBE3KRA?e=zV29h1</t>
  </si>
  <si>
    <t>https://secretariadistritald-my.sharepoint.com/:f:/g/personal/kforero_sdmujer_gov_co/EttKawPFTW5IuAvQqzmEXGUB1Jvqyond9OxpZcI-TVU5_Q?e=PtYm8K</t>
  </si>
  <si>
    <t>En mayo, el área psicosocial se realizaron un total de 215 atenciones así: 23 atenciones en la unidad móvil de manera presencial y adicionalmente más 192 atenciones en la sede física y de forma telefónica.</t>
  </si>
  <si>
    <t>En mayo, el área jurídica realizó un total de 341 atenciones, Realizadas de la siguiente forma: 308 atenciones en la sede física y de forma telefónica, a estas se suman 33 atenciones jurídicas que se realizaron en la Unidad Móvil de manera presencial</t>
  </si>
  <si>
    <t xml:space="preserve">En mayo, el área de Trabajo Social se realizaron en total 394 atenciones, que se realizaron así: Se realizaron37 atenciones en la unidad móvil de manera presencial  y se realizaron 357 atenciones en la sede física y de forma telefónica </t>
  </si>
  <si>
    <r>
      <t xml:space="preserve">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t>
    </r>
    <r>
      <rPr>
        <b/>
        <sz val="13"/>
        <color theme="1"/>
        <rFont val="Arial"/>
        <family val="2"/>
      </rPr>
      <t>208 atenciones,</t>
    </r>
    <r>
      <rPr>
        <sz val="13"/>
        <color theme="1"/>
        <rFont val="Arial"/>
        <family val="2"/>
      </rPr>
      <t xml:space="preserve"> así:  
</t>
    </r>
    <r>
      <rPr>
        <b/>
        <sz val="13"/>
        <color theme="1"/>
        <rFont val="Arial"/>
        <family val="2"/>
      </rPr>
      <t xml:space="preserve">14 atenciones en la unidad móvil </t>
    </r>
    <r>
      <rPr>
        <sz val="13"/>
        <color theme="1"/>
        <rFont val="Arial"/>
        <family val="2"/>
      </rPr>
      <t xml:space="preserve">de forma presencial en las localidades de Los Mártires, Barrios Unidos, Santa Fe, Puente Aranda y Patio Bonito ofreciendo orientación y apoyo psicosocial a las mujeres que lo requerían, de acuerdo con sus necesidades específicas. Adicionalmente se realizaron </t>
    </r>
    <r>
      <rPr>
        <b/>
        <sz val="13"/>
        <color theme="1"/>
        <rFont val="Arial"/>
        <family val="2"/>
      </rPr>
      <t xml:space="preserve">194 atenciones en la sede física y de forma telefónica </t>
    </r>
    <r>
      <rPr>
        <sz val="13"/>
        <color theme="1"/>
        <rFont val="Arial"/>
        <family val="2"/>
      </rPr>
      <t>desagregadas así: 26 asesorías y 07 valoraciones iniciales, 146 seguimientos, y 15 cierres. El acompañamiento fomentó el bienestar emocional, incentivó el autocuidado y propició espacios de reflexión sobre la salud mental.  Además, Se llevó a cabo el taller mensual, cuya temática para junio fue sobre vínculos, tipos de relaciones, ciclo de la violencia y rutas de atención.</t>
    </r>
  </si>
  <si>
    <t xml:space="preserve">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t>
  </si>
  <si>
    <t>https://secretariadistritald-my.sharepoint.com/:f:/g/personal/kforero_sdmujer_gov_co/Er5JYAqajhBApSeQ3z9yaWYBKTP1yJE37XnS41I8AAz-Ng?e=hSJCSX</t>
  </si>
  <si>
    <t>https://secretariadistritald-my.sharepoint.com/:f:/g/personal/kforero_sdmujer_gov_co/ErMAos_8G1xFm8FqQa9DHF0Bta5ZINmOZ9uNzfCIVvpfwg?e=9KADEm</t>
  </si>
  <si>
    <t>https://secretariadistritald-my.sharepoint.com/:f:/g/personal/kforero_sdmujer_gov_co/Enk1CpHHb41GmtT4RY2TQYABk5jIE3YwGxaI8tBsj3IQkA?e=U6XYaw</t>
  </si>
  <si>
    <r>
      <t xml:space="preserve">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t>
    </r>
    <r>
      <rPr>
        <b/>
        <sz val="13"/>
        <color theme="1"/>
        <rFont val="Arial"/>
        <family val="2"/>
      </rPr>
      <t xml:space="preserve">un total de 404 atenciones </t>
    </r>
    <r>
      <rPr>
        <sz val="13"/>
        <color theme="1"/>
        <rFont val="Arial"/>
        <family val="2"/>
      </rPr>
      <t xml:space="preserve">así:  
En el área jurídica se realizan </t>
    </r>
    <r>
      <rPr>
        <b/>
        <sz val="13"/>
        <color theme="1"/>
        <rFont val="Arial"/>
        <family val="2"/>
      </rPr>
      <t>27 atenciones en la Unidad Móvil</t>
    </r>
    <r>
      <rPr>
        <sz val="13"/>
        <color theme="1"/>
        <rFont val="Arial"/>
        <family val="2"/>
      </rPr>
      <t xml:space="preserve"> de manera presencial en Los Mártires, Barrios Unidos, La Candelaria, Puente Aranda y Patio Bonito, desagregadas así: 16 asesorías, 04 valoraciones iniciales, 03 seguimientos y 04 cierre. 
Adicionalmente, se realizan </t>
    </r>
    <r>
      <rPr>
        <b/>
        <sz val="13"/>
        <color theme="1"/>
        <rFont val="Arial"/>
        <family val="2"/>
      </rPr>
      <t>377 atenciones en la sede física y de forma telefónica</t>
    </r>
    <r>
      <rPr>
        <sz val="13"/>
        <color theme="1"/>
        <rFont val="Arial"/>
        <family val="2"/>
      </rPr>
      <t xml:space="preserve"> desagregadas así: 82 asesorías y 20 valoraciones iniciales, 218 seguimientos, y 57 cierres y se gestionaron las siguientes actuaciones:
1.	- Impulso procesal: 7
2.	- Derechos de petición: 18
3.	- Procesos vigentes en representación: 6       </t>
    </r>
  </si>
  <si>
    <t>https://secretariadistritald-my.sharepoint.com/:f:/g/personal/kforero_sdmujer_gov_co/EsjEaks5q4NHk8hHvsTWwjkB3GvBfw_h4_KQNtrjH1CQjQ?e=FEBafv</t>
  </si>
  <si>
    <t>https://secretariadistritald-my.sharepoint.com/:f:/g/personal/kforero_sdmujer_gov_co/EhjLw4sYRL1Frof-CgQQxWgBPV_kJlB791h5mjqJEPa9zg?e=gmVR2Q</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</si>
  <si>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</si>
  <si>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t>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endupla realizados en junio, estos se realizaron  nuevamente con el servicio de transporte a partir del 05.06.2025, donde se ofertaron los servicios de Casa de Todas a las mujeres en ASP, y se tomó agenda de las mujeres que requerían un servicio.</t>
  </si>
  <si>
    <t>https://secretariadistritald-my.sharepoint.com/:f:/g/personal/kforero_sdmujer_gov_co/EozXwV6OtAFHilZ3tDCie_sB0Z5ROcloCDUh-Kn3JSKkAQ?e=E2YMKt</t>
  </si>
  <si>
    <t>https://secretariadistritald-my.sharepoint.com/:f:/g/personal/kforero_sdmujer_gov_co/En3R9QfnRrhKlS3iBGlW2McBj4Qe6s5eTeL82300n3Rtvg?e=yjwDaX</t>
  </si>
  <si>
    <t>https://secretariadistritald-my.sharepoint.com/:f:/g/personal/kforero_sdmujer_gov_co/Ek2ew8_FLAFHk9U1wnX_6UcBYQ7fs4vQChRnSTfLsRkgkg?e=EpsZGG</t>
  </si>
  <si>
    <t>https://secretariadistritald-my.sharepoint.com/:f:/g/personal/kforero_sdmujer_gov_co/ErMAos_8G1xFm8FqQa9DHF0Bta5ZINmOZ9uNzfCIVvpfwg?e=tdaToB</t>
  </si>
  <si>
    <t xml:space="preserve">KARIN LILIANA FORERO </t>
  </si>
  <si>
    <t xml:space="preserve">PROFESIONAL DED </t>
  </si>
  <si>
    <t xml:space="preserve">LINA TATIANA LOZANO </t>
  </si>
  <si>
    <t xml:space="preserve">DIRECTORA DE ENFOQUE DIFERENCIAL </t>
  </si>
  <si>
    <t xml:space="preserve">JULIANA MARTINEZ LONDOÑO </t>
  </si>
  <si>
    <t xml:space="preserve">SUBSECRETARIA DE CUIDADO Y POLÍTICAS DE IGUALDAD </t>
  </si>
  <si>
    <t xml:space="preserve">JEFE OFICINA ASESORA DE PLANEACIÓN </t>
  </si>
  <si>
    <t>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404 atenciones jurídicas así:  En el área jurídica se realizan 27 atenciones en la Unidad Móvil de manera presencial en las diferentes localidades focalizadas. Adicionalmente, se realizan 377 atenciones en la sede física y de forma telefónica y se gestionaron las siguientes actuaciones:
1.	- Impulso procesal: 7
2.	- Derechos de petición: 18
3.	- Procesos vigentes en representación: 6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t>
  </si>
  <si>
    <t xml:space="preserve">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t>
  </si>
  <si>
    <t xml:space="preserve">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t>
  </si>
  <si>
    <t>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t>
  </si>
  <si>
    <t>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t>
  </si>
  <si>
    <t>https://secretariadistritald-my.sharepoint.com/:f:/g/personal/kforero_sdmujer_gov_co/ElnBbycem85LkrqbYNkS1PkBLqIfXR81xdPV_H9ped8C_g?e=iraU66</t>
  </si>
  <si>
    <t>https://secretariadistritald-my.sharepoint.com/:f:/g/personal/kforero_sdmujer_gov_co/Eobo4vGYvwJAukDo7LbvBJkBMdTXrjtNHJ2ZKNa5h3mfeQ?e=iihyHu</t>
  </si>
  <si>
    <t>https://secretariadistritald-my.sharepoint.com/:b:/g/personal/kforero_sdmujer_gov_co/EcQ6CIgjMHhNixoY23oUbZQBlBwHNcTdrHSbuqEBDyw24Q?e=mkxWiG</t>
  </si>
  <si>
    <t xml:space="preserve">En el mes de julio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323 atenciones así:  
En el área jurídica se realizan 26 atenciones en la unidad móvil de manera presencial en las localidades de Los Mártires, Barrios Unidos, Engativá, Tunjuelito y La Candelaria, desagregadas así: 16 asesorías, 02 valoraciones iniciales, 03 seguimientos y 05 cierre.. 
Adicionalmente, se realizan 297 atenciones en la sede física y de forma telefónica.
Y 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 (4) espacios de formación y asistencia técnica a funcionarios para atención a mujeres en ASP </t>
  </si>
  <si>
    <t>https://secretariadistritald-my.sharepoint.com/:f:/g/personal/kforero_sdmujer_gov_co/EpDXubEXQOZGmVAR8l0bwNcBdGqI1-OmPc_jFbi3SE12Nw?e=lhxzhJ</t>
  </si>
  <si>
    <t>https://secretariadistritald-my.sharepoint.com/:f:/g/personal/kforero_sdmujer_gov_co/EoknG75zHahGg-2x2hY8Ye8BsY61KbmTUbmreOexhImAgg?e=XyabyF</t>
  </si>
  <si>
    <t>En el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 en dupla realizados en julio, estos se realizaron  nuevamente con el servicio de transporte a partir del 05.06.2025, donde se ofertaron los servicios de Casa de Todas a las mujeres en ASP, así como las atenciones de la unidad móvil en las diferentes localidades y jornadas de servicios. Adicionalmente, se tomó agenda de las mujeres que requerían un servicio.</t>
  </si>
  <si>
    <t>https://secretariadistritald-my.sharepoint.com/:f:/g/personal/kforero_sdmujer_gov_co/EpHFdVW-BzxDkC2dYM0-P_MB-g7NGV6xqPycS2eX_PVyQw?e=iO0N30</t>
  </si>
  <si>
    <t>https://secretariadistritald-my.sharepoint.com/:f:/g/personal/kforero_sdmujer_gov_co/EnJDxpXrVB9EjFAJvmUlmuABJvPJAzkWiTCMW9DHB2O37w?e=ThFYsF</t>
  </si>
  <si>
    <t>https://secretariadistritald-my.sharepoint.com/:f:/g/personal/kforero_sdmujer_gov_co/EjdfrKCgzX9ClAkUfDPvQXcBYmz8FWKll35YI4UKZAAcTg?e=PK02Mh</t>
  </si>
  <si>
    <t>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480 atenciones, realizadas así: 
•	Se realizaron 35 atenciones en la unidad móvil de manera presencial en las localidades focalizadas y se realizaron 445 atenciones en la sede física y de forma telefónica. 
Con el fin de implementar el plan de ¨Fortalecimiento de Redes ¨ para mujeres que realizan ASP, en el mes de julio Se realizó una actividad de fortalecimiento de redes, con la participación de 7 mujeres y en el mismo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t>
  </si>
  <si>
    <t>https://secretariadistritald-my.sharepoint.com/:f:/g/personal/kforero_sdmujer_gov_co/EpLlzg_GZSJMm7fF1TRxYCgBuv-KbA2eLp047063LbyRhA?e=DmfCdm</t>
  </si>
  <si>
    <t>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psicosociales, así:  
17 atenciones en la unidad móvil de forma presencial en las localidades de Los Mártires, Barrios Unidos, Engativá, Tunjuelito y La Candelaria. Adicionalmente se realizaron 199 atenciones en la sede física y de forma telefónica. 
Adicionalmente, en el mes de julio,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profesionales de la Casa de Todas,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(2)	Se continuó con la articulación de espacios en Los Mártires, Barrios Unidos, Engativá, Tunjuelito y La Candelaria, para avanzar en la implementación de la unidad móvil de Casa de Todas. 
(3)	Se realizaron 22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cinco (5) ferias y jornadas de servicios interinstitucionales, en articulación con articulo con Subredes de Salud, SD Salud, SD Desarrollo Económico, Centro Intégrate, Metro, IPS Colsibsidio y SDMujer. Donde se logró realizar atención a 109 ciudadanas en las siguiente localidades: en las siguiente localidades: 04.07.25 en Tunjuelito (Carpas-27); 08.07.25 La Candelaria (08); 16.07.25 Los Mártires (21); 17.07.25 Teusaquillo-Casa de Todas (30) y 24.07.25 Barrios Unidos (Carpas-23)
(5) Se realizaron 11 jornadas de atención itinerante en la localidad de Barrios Unidos, todos los lunes; en Engativá Casa Mujeres Respiro, todos los martes desde el 15.07, y en los Mártires, en el Castillo de las Artes, todos los miércoles.
Esta actividad ha superado para el mes de Julio el avance en lo programado toda vez que adicionalmente se ha avanzado con: 
(6)	la dupla de articulación de estrategia realizó las siguientes actividades con mujeres en ASP: (1) cine club con 30 participantes, (2) reuniones del consejo consultivo con 6 participantes, (2) grupos poblaciones en el marco de la conmemoración ASP con 36 participantes. 
Por último en Julio y 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t>
  </si>
  <si>
    <t>En el mes de julio con el objetivo de realizar las atenciones jurídicas (valoraciones iniciales, asesoría, seguimientos y cierres) a mujeres en ASP a través de las diferentes modalidades de atención de la Estrategia Casa de Todas: sede física, móvil y telefónica, se realizan un total de 323 atenciones jurídicas discriminadas así:  En el área jurídica se realizan 26 atenciones en la unidad móvil de manera presencial en las localidades de Los Mártires, Barrios Unidos, Engativá, Tunjuelito y La Candelaria,Adicionalmente, se realizan 297 atenciones en la sede física y de forma telefónica.</t>
  </si>
  <si>
    <t>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discriminadas así: 17 atenciones en la unidad móvil de manera presencial. Adicionalmente se realizaron 199 atenciones en la sede física y de forma telefónica</t>
  </si>
  <si>
    <t xml:space="preserve">Se realiza ajuste a numero de atenciones en Trabajo Social de enero y abril </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</si>
  <si>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</si>
  <si>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mayo, el área psicosocial se realizaron un total de 215 atenciones así: 23 atenciones en la unidad móvil de manera presencial y adicionalmente más 192 atenciones en la sede física y de forma telefónica.  Durante este mes, se brindó atención en la unidad móvil ubicada Los Mártires, Antonio Nariño, Barrios unidos y Ciudad Bolívar, ofreciendo orientación y apoyo psicosocial a las mujeres que lo requerían, de acuerdo con sus necesidades específicas y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 Adicionalmente,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dupla.2
ii)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iii)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localidades: Teusaquillo, Los Mártires y Ciudad Bolívar 
iv)	Se realizaron 11 jornadas de atención itinerante en la localidad de Barrios Unidos, todos los lunes; En los Mártires, en el Castillo de las Artes, todos los miércoles y en la localidad de Antonio Nariño, Casa de la Juventud, todos los martes.</t>
  </si>
  <si>
    <t>En abril en el área psicosocial y en desarrollo del plan de acción para el pilotaje de atenciones con la Unidad Móvil ¨Casa de Todas¨, se realizaron las siguientes acciones:
(i)	Se realizaron 216 atenciones en la sede física y de forma telefónica y una (1) a través de la Unidad Móvil, desagregadas así: 27 asesorías y 2 valoraciones iniciales, 168 seguimientos, y 19 cierres. El acompañamiento psicosocial ofreció herramientas de autocuidado, promoviendo espacios de reflexión sobre la salud mental, el reconocimiento como sujetas de derechos y el fortalecimiento de la autonomía.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22 recorridos en dupla en las 18 localidades donde se han identificado que se realizan ASP.
(iv)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	Se realizaron 8 jornadas de atención itinerante en la localidad de los Mártires, en el Castillo de las Artes, todos los miércoles y en la localidad de Antonio Nariño, Casa de la Juventud, todos los martes.
(vi)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</si>
  <si>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208 atenciones psicosociales, así:  
14 atenciones en la unidad móvil de forma presencial en las localidades de Los Mártires, Barrios Unidos, Santa Fe, Puente Aranda y Patio Bonito. Adicionalmente se realizaron 194 atenciones en la sede física y de forma telefónica desagregadas así: 26 asesorías y 07 valoraciones iniciales, 146 seguimientos, y 15 cierres. 
Adicionalmente, 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Casa de Todas: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25 recorridos en dupla en las 18 localidades donde se han identificado que se realizan ASP.
(4)	Se realizaron cinco (5) ferias y jornadas de servicios interinstitucionales, en articulación con articulo con Subredes de Salud, SD Salud, SD Desarrollo Económico, Centro Intégrate, Metro, IPS Colsibsidio y SDMujer. Donde se logró realizar atención a 109 ciudadanas 
(5)	Se realizaron 7 jornadas de atención itinerante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
Por último en Junio y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</si>
  <si>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uno de los establecimientos, así como de los reportes cualitativos que dan cuenta de las dinámicas de las zonas visitadas.</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</si>
  <si>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uno de los establecimientos, así como de los reportes cualitativos que dan cuenta de las dinámicas de las zonas visitadas y se realizó una actividad de fortalecimiento de redes en la cual se trató el tema de violencias y derechos de las mujeres contemplados en la Política Pública de Mujeres y Equidad de Género, en esta actividad participaron 12 mujeres en ASP </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</si>
  <si>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realizaron 20 recorridos territoriales, donde se ofertaron los servicios de Casa de Todas a las mujeres en ASP, y se tomó agenda de las mujeres que requerían un servicio y se sistematizó la información recopilada por las gestoras territoriales sobre cada uno de los establecimientos, así como de los reportes cualitativos que dan cuenta de las dinámicas de las zonas visitadas.</t>
  </si>
  <si>
    <t>En abril, el área de Trabajo Social se realizaron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Durante el mismo mes se programaron 22 recorridos territoriales, donde se ofertaron los servicios de Casa de Todas a las mujeres en ASP, se tomó agenda de las mujeres que requerían un servicio y se sistematizó la información recopilada por las gestoras territoriales sobre cada uno de los establecimientos, así como de los reportes cualitativos que dan cuenta de las dinámicas de las zonas visitadas.</t>
  </si>
  <si>
    <t xml:space="preserve">En mayo, el área de Trabajo Social se realizaron en total 394 atenciones, que se realizaron así: 
i)	Se realizaron 37 atenciones en la unidad móvil de manera presencial  en el Castillo de las Artes, Antonio Nariño, Barrios unidos y Ciudad Bolívar desagregadas así: 21 asesorías, 08 valoraciones iniciales, 05 seguimientos y 03 cierres. 
ii)	Se realizaron 357 atenciones en la sede física y de forma telefónica desagregadas así: 81 asesorías y 32 valoraciones iniciales, 199 seguimientos, y 45 cierres. 
Durante el mes de mayo se sistematizó la información recopilada por las gestoras territoriales sobre cada uno de los establecimientos, así como de los reportes cualitativos que dan cuenta de las dinámicas de las zonas visitadas, de tal manera que para este periodo, se programaron 21 recorridos territoriales donde se ofertaron los servicios de Casa de Todas a las mujeres en ASP y se tomó agenda de las mujeres que requerían un servicio, adicionalmente, se realizo una actividad de fortalecimiento de redes en mayo con la participación de 5 mujeres en ASP en el cual se abordó el tema Derecho al Hábitat y vivienda digna para las mujeres que realizan ASP y hacen parte del proceso de Educación Flexible. </t>
  </si>
  <si>
    <t>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	Se realizaron 36 atenciones en la unidad móvil de manera presencial en las localidades focalizadas y se realizaron 352 atenciones en la sede física y de forma telefónica. 
Con el fin de implementar el plan de ¨Fortalecimiento de Redes ¨ para mujeres que realizan ASP, en el mes de junio Se realizó una actividad de fortalecimiento de redes, con la participación de 9 mujeres y en el mismo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t>
  </si>
  <si>
    <t xml:space="preserve">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realizaron un total de 480 atenciones, discriminadas así: 35 atenciones en la unidad móvil de manera presencial, adicionalmente, se realizaron 445 atenciones en la sede física y de forma telefónica. </t>
  </si>
  <si>
    <t>En Julio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216 atenciones psicosociales discriminadas así:  17 atenciones en la unidad móvil de forma presencial en las localidades focalizadas y adicionalmente se realizaron 199 atenciones psicosociales en la sede física y de forma telefónica. 
2.	Con el objetivo de realizar las atenciones jurídicas (valoraciones iniciales, asesoría, seguimientos y cierres) a mujeres que realizan actividades sexuales pagadas, se realizan un total de 323 atenciones jurídicas discriminadas así:  En el área jurídica se realizan 26 atenciones en la Unidad Móvil de manera presencial en las diferentes localidades focalizadas y adicionalmente, se realizan 297 atenciones en la sede física y de forma telefónica.
3.	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480 atenciones, realizadas así: Se realizaron 35 atenciones en la unidad móvil de manera presencial en las localidades focalizadas y se realizaron 445 atenciones en la sede física y de forma telefónica.
4.	Se realizaron dos espacios de cualificación y fortalecimiento de habilidades del Equipo de profesionales de la Casa de Todas,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5.	Se realizaron 22 recorridos en dupla en las 18 localidades donde se han identificado que se realizan ASP.
6.	Se realizaron cinco (5) ferias y jornadas de servicios interinstitucionales, en articulación con articulo con Subredes de Salud, SD Salud, SD Desarrollo Económico, Centro Intégrate, Metro, IPS Colsibsidio y SDMujer. Donde se logró realizar atención a 109 ciudadanas.
7.	Se realizaron 11 jornadas de atención itinerante en la localidad de Barrios Unidos, todos los lunes; en Engativá Casa Mujeres Respiro, todos los martes desde el 15.07, y en los Mártires, en el Castillo de las Artes.
8.	la dupla de articulación de estrategia realizó las siguientes actividades con mujeres en ASP: (1) cine club con 30 participantes, (2) reuniones del consejo consultivo con 6 participantes, (2) grupos poblaciones en el marco de la conmemoración ASP con 36 participantes. 
9.	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 
10.	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 (4) espacios de formación y asistencia técnica a funcionarios para atención a mujeres en ASP: (i) Transversalización Centro de Protección Temporal CTP, 16 profesionales (ii) Transversalización Alcaldía Local de Santa Fe, 10 profesionales (iii) Asistencia técnica Subdirección Local de Integración Social 14 participantes : (iv) Asistencia técnica en Consejo Local de Seguridad 21 profesionales.
11.	Se realizó una actividad de fortalecimiento de redes en Julio, con la participación de 7 mujeres, en esta actividad grupal se desarrolló capacitación a ciudadanas de la red de fortalecimiento personal, familiar en la temática Tejiendo y fortaleciendo nuestras redes de apoyo.
12.	En el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 en dupla realizados en julio.</t>
  </si>
  <si>
    <t>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</si>
  <si>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</si>
  <si>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realizó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</si>
  <si>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para el mes de abril se realizaron, En desarrollo del plan de acción para el pilotaje de atenciones con la Unidad Móvil ¨Casa de Todas¨, para el mes de Abril, se realizaron las siguientes acciones:
(i)	Se realizaron a través de la Unidad Móvil, una atención psicosocial, 11 atenciones jurídicas y  6 atenciones en el área de trabajo social, de forma directa y adicionalmente, en el mes de abril se realizaron 22 recorridos territoriales en dupla, en las 18 localidades donde se han identificado que se realizan ASP, donde se ofertaron los servicios de Casa de Todas a las mujeres en ASP, y se tomó agenda de las mujeres que requerían un servicio.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(iv)	Se realizaron 8 jornadas de atención itinerante en la localidad de los Mártires, en el Castillo de las Artes, todos los miércoles y en la localidad de Antonio Nariño, Casa de la Juventud, todos los martes.
(v)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</si>
  <si>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para el mes de Mayo, se realizaron las siguientes acciones:
(i)	Se realizaron a través de la Unidad Móvil, 23 atenciones psicosociales, 33 atenciones jurídicas y  37 atenciones en el área de trabajo social, de forma directa en las 18 localidades donde se han identificado que se realizan ASP, donde se realizaron 21 recorridos territoriales en dupla y se ofertaron los servicios de Casa de Todas a las mujeres en ASP, y se tomó agenda de las mujeres que requerían un servicio.
(ii)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(iii)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Teusaquillo- Los Mártires y Ciudad Bolívar
(v)	Se realizaron 11 jornadas de atención itinerante en la localidad de Barrios Unidos, todos los lunes; En los Mártires, en el Castillo de las Artes, todos los miércoles y en la localidad de Antonio Nariño, Casa de la Juventud, todos los martes</t>
  </si>
  <si>
    <t>En Junio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2.	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3.	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
4.	Se realizaron dos espacios de cualificación y fortalecimiento de habilidades del Equipo de Casa de Todas: (i) Capacitación Cuidado Menstrual 14 contratistas (ii) Sesión de fortalecimiento de equipo a través del Yoga 9 contratistas. 
5.	Se continuó con la articulación de espacios en Los Mártires, Barrios Unidos, SantaFe, Kennedy y Puente Aranda para avanzar en la implementación de la unidad móvil de Casa de Todas. 
6.	Se realizaron 25 recorridos en dupla en las 18 localidades donde se han identificado que se realizan ASP.
7.	Se realizaron cinco (5) ferias y jornadas de servicios interinstitucionales, en articulación con articulo con Subredes de Salud, SD Salud, SD Desarrollo Económico, Centro Intégrate, Metro, IPS Colsubsidio y SDMujer. Donde se logró realizar atención a 109 ciudadanas 
8.	Se realizaron 7 jornadas de atención itinerante en la localidad de Barrios Unidos, todos los lunes; En los Mártires y en el Castillo de las Artes, todos los miércoles.
9.	Se realizó un espacio de cocreación en el marco de la consultoría para el desarrollo de los lineamientos. 
10.	Se realizó (1) cine club, con 15 mujeres en ASP
11.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12.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
13.	Se realizó una actividad de fortalecimiento de redes en marzo, con la participación de 9 mujeres, en esta actividad, se buscó propiciar un espacio de confianza con el fin de socializar aspectos relacionados con el derecho a la autonomía económica de las mujeres y promover estrategias de ahorro colectivo entre mujeres.
14.	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 dupla realizados en junio.</t>
  </si>
  <si>
    <t>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9 jornadas de atención itinerante</t>
  </si>
  <si>
    <t>En desarrollo del plan de acción para el pilotaje de atenciones con la Unidad Móvil ¨Casa de Todas¨, en el periodo de enero a marzo se han realizado las siguientes acciones: (i)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4 ferias de servicios interinstitucionales, donde se logró realizar atención a 57 ciudadanas. 
(vi) 17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</si>
  <si>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abril se han realizado las siguientes acciones: (i)	759  atenciones psicosociales (valoraciones iniciales, asesoría, seguimientos y cierres) a mujeres que realizan actividades sexuales pagadas en la sede física y de forma telefónica 
(ii)	26 atenciones psicosociales a través de la Unidad Móvil (valoraciones iniciales, asesoría, seguimientos y cierres) a mujeres que realizan actividades sexuales pagadas
(iii)	9 espacios de formación, cualificación y fortalecimiento de habilidades en las que participaron 127 profesionales de Casa de Todas 
(iv)	70 recorridos en dupla, con las profesionales de Casa de Todas y el equipo de gestoras territoriales.
(v)	 6 ferias de servicios interinstitucionales, donde se logró realizar atención a 95  ciudadanas. 
(vi)	25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</si>
  <si>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Mayo se han realizado las siguientes acciones a mujeres que realizan actividades sexuales pagadas: (i)	un total de 1.000 atenciones psicosociales  (valoraciones iniciales, asesoría, seguimientos y cierres)  realizadas así: 49 atenciones en la Unidad Móvil  y adicionalmente 951 atenciones en la sede física y de forma telefónica. Adicionalmente se ha realizado en todo el periodo: 
(i)	13 espacios de formación, cualificación y fortalecimiento de habilidades en las que participaron 217 profesionales y equipos técnicos de Casa de Todas. 
(ii)	91 recorridos en dupla, con las profesionales de Casa de Todas y el equipo de gestoras territoriales, en dupla en las 18 localidades donde se han identificado que se realizan ASP 
(iii)	 9 ferias de servicios interinstitucionales, donde se logró realizar atención a 154  ciudadanas. 
(iv)	36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(v)	(1) taller en el marco de la conmemoración del 8M con las estudiantes de Educación Flexible 
(vi)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t>
  </si>
  <si>
    <t>En el periodo acumulado de enero a junio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1208 atenciones, así:  
63 atenciones en la unidad móvil de forma presencial en las diferentes localidades focalizadas. Adicionalmente se realizaron 1145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15 espacios de formación, cualificación y fortalecimiento de habilidades en las que se registraron 240 participaciones del equipo de profesionales y técnicas de Casa de Todas. 
(2)	Se continuó con la articulación de espacios en Los Mártires, Barrios Unidos, SantaFe, Kennedy y Puente Aranda para avanzar en la implementación de la unidad móvil de Casa de Todas. 
(3)	Se realizaron 116 recorridos en dupla en las 18 localidades donde se han identificado que se realizan ASP.
(4)	Se realizaron doce 14 ferias y jornadas de servicios interinstitucionales, en articulación con articulo con Subredes de Salud, SD Salud, SD Desarrollo Económico, Centro Intégrate, Metro, IPS Colsibsidio y SDMujer. Donde se logró realizar atención a 263 ciudadanas 
(5)	Se realizaron 43 jornadas de atención itinerante en las diferentes localidades focalizadas. 
Esta actividad ha superado para el periodo el avance en lo programado, toda vez que adicionalmente se ha avanzado con: 
(6)	Se realizó un espacio de cocreación en el marco de la consultoría para el desarrollo de los lineamientos. 
(7)	Se realizó (1) cine club, con 15 mujeres en ASP
(8)	 (1) taller en el marco de la conmemoración del 8M con las estudiantes de Educación Flexible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t>
  </si>
  <si>
    <r>
      <t xml:space="preserve">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t>
    </r>
    <r>
      <rPr>
        <b/>
        <sz val="13"/>
        <color theme="1"/>
        <rFont val="Arial"/>
        <family val="2"/>
      </rPr>
      <t>183 atenciones en la sede física</t>
    </r>
    <r>
      <rPr>
        <sz val="13"/>
        <color theme="1"/>
        <rFont val="Arial"/>
        <family val="2"/>
      </rPr>
      <t xml:space="preserve"> y de forma telefónica desagregadas así: 19 asesorías y 3 valoraciones iniciales, 144 seguimientos, y 17 cierres. y de igual forma en enero, el área psicosocial se realizaron </t>
    </r>
    <r>
      <rPr>
        <b/>
        <sz val="13"/>
        <color theme="1"/>
        <rFont val="Arial"/>
        <family val="2"/>
      </rPr>
      <t xml:space="preserve">9 atenciones en la unidad móvil </t>
    </r>
    <r>
      <rPr>
        <sz val="13"/>
        <color theme="1"/>
        <rFont val="Arial"/>
        <family val="2"/>
      </rPr>
      <t>de manera presencial, desagregadas así: 4 asesorías, 2 valoraciones iniciales, y 3 cierres, adicionalmente se prestó atención en la casa itinerante Castillo de las Artes, donde se ofreció atención y orientación psicosocial a aquellas mujeres que lo requerían.</t>
    </r>
  </si>
  <si>
    <r>
      <t xml:space="preserve">En febrero, el área psicosocial se realizaron </t>
    </r>
    <r>
      <rPr>
        <b/>
        <sz val="13"/>
        <color theme="1"/>
        <rFont val="Arial"/>
        <family val="2"/>
      </rPr>
      <t>170 atenciones en la sede física</t>
    </r>
    <r>
      <rPr>
        <sz val="13"/>
        <color theme="1"/>
        <rFont val="Arial"/>
        <family val="2"/>
      </rPr>
      <t xml:space="preserve"> y de forma telefónica desagregadas así: 21 asesorías, 1 valoración inicial, 125 seguimientos, y 23 cierres y para el mismo mes el área psicosocial  se realizaron </t>
    </r>
    <r>
      <rPr>
        <b/>
        <sz val="13"/>
        <color theme="1"/>
        <rFont val="Arial"/>
        <family val="2"/>
      </rPr>
      <t xml:space="preserve">12 atenciones en la unidad móvil </t>
    </r>
    <r>
      <rPr>
        <sz val="13"/>
        <color theme="1"/>
        <rFont val="Arial"/>
        <family val="2"/>
      </rPr>
      <t>de manera presencial, desagregadas así: 5 asesorías, 5 valoraciones iniciales, y 2 cierres. Se prestó atención en la casa itinerante Castillo de las Artes y Antonio Nariño, donde se ofreció atención y orientación psicosocial a aquellas mujeres que lo requerían.</t>
    </r>
  </si>
  <si>
    <r>
      <t xml:space="preserve">En marzo, el área psicosocial se realizaron </t>
    </r>
    <r>
      <rPr>
        <b/>
        <sz val="13"/>
        <color theme="1"/>
        <rFont val="Arial"/>
        <family val="2"/>
      </rPr>
      <t>190 atenciones en la sede física</t>
    </r>
    <r>
      <rPr>
        <sz val="13"/>
        <color theme="1"/>
        <rFont val="Arial"/>
        <family val="2"/>
      </rPr>
      <t xml:space="preserve"> y de forma telefónica desagregadas así: 22 asesorías y 6 valoraciones iniciales, 154 seguimientos, y 8 cierres y adicionalmente se realizaron </t>
    </r>
    <r>
      <rPr>
        <b/>
        <sz val="13"/>
        <color theme="1"/>
        <rFont val="Arial"/>
        <family val="2"/>
      </rPr>
      <t xml:space="preserve">4 atenciones en la unidad móvil </t>
    </r>
    <r>
      <rPr>
        <sz val="13"/>
        <color theme="1"/>
        <rFont val="Arial"/>
        <family val="2"/>
      </rPr>
      <t>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r>
  </si>
  <si>
    <r>
      <t xml:space="preserve">En abril, el área psicosocial se realizó </t>
    </r>
    <r>
      <rPr>
        <b/>
        <sz val="13"/>
        <rFont val="Arial"/>
        <family val="2"/>
      </rPr>
      <t>216 atenciones en la sede física</t>
    </r>
    <r>
      <rPr>
        <sz val="13"/>
        <rFont val="Arial"/>
        <family val="2"/>
      </rPr>
      <t xml:space="preserve"> y de forma telefónica desagregadas así: 27 asesorías y 02 valoraciones iniciales, 168 seguimientos, y 19 cierres. El acompañamiento psicosocial ofreció herramientas de autocuidado, promoviendo espacios de reflexión sobre la salud mental, el reconocimiento como sujetas de derechos y el fortalecimiento de la autonomía. A través del proceso, las mujeres adquirieron estrategias para afrontar desafíos personales y sociales. Adicionalmente, en el área psicosocial se realizó </t>
    </r>
    <r>
      <rPr>
        <b/>
        <sz val="13"/>
        <rFont val="Arial"/>
        <family val="2"/>
      </rPr>
      <t xml:space="preserve">Una (1) atencion de manera presencial en la unidad móvil </t>
    </r>
    <r>
      <rPr>
        <sz val="13"/>
        <rFont val="Arial"/>
        <family val="2"/>
      </rPr>
      <t xml:space="preserve">ubicada en Castillo de las artes y  Casa de la Juventud Antonio Nariño, ofreciendo orientación y apoyo psicosocial. </t>
    </r>
  </si>
  <si>
    <r>
      <t xml:space="preserve">En mayo, el área psicosocial se realizaron </t>
    </r>
    <r>
      <rPr>
        <b/>
        <sz val="13"/>
        <color theme="1"/>
        <rFont val="Arial"/>
        <family val="2"/>
      </rPr>
      <t>23 atenciones en la unidad móvil</t>
    </r>
    <r>
      <rPr>
        <sz val="13"/>
        <color theme="1"/>
        <rFont val="Arial"/>
        <family val="2"/>
      </rPr>
      <t xml:space="preserve"> de manera presencial y adicionalmente más </t>
    </r>
    <r>
      <rPr>
        <b/>
        <sz val="13"/>
        <color theme="1"/>
        <rFont val="Arial"/>
        <family val="2"/>
      </rPr>
      <t>192 atenciones en la sede física</t>
    </r>
    <r>
      <rPr>
        <sz val="13"/>
        <color theme="1"/>
        <rFont val="Arial"/>
        <family val="2"/>
      </rPr>
      <t xml:space="preserve"> y de forma telefónica desagregadas así: 30 asesorías y 10 valoraciones iniciales, 130 seguimientos, y 22 cierres. El acompañamiento psicosocial ofreció herramientas de bienestar emocional, autocuidado, y promoción de espacios de reflexión sobre la salud mental, el reconocimiento como sujetas de derechos y el fortalecimiento de la autonomía. A través del proceso, las mujeres adquirieron estrategias para afrontar desafíos personales y sociales.  Durante este mes, se brindó atención en la unidad móvil ubicada Los Mártires, Antonio Nariño, Barrios unidos y Ciudad Bolívar, ofreciendo orientación y apoyo psicosocial a las mujeres que lo requerían, de acuerdo con sus necesidades específicas.</t>
    </r>
  </si>
  <si>
    <r>
      <t xml:space="preserve">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así: </t>
    </r>
    <r>
      <rPr>
        <b/>
        <sz val="13"/>
        <color theme="1"/>
        <rFont val="Arial"/>
        <family val="2"/>
      </rPr>
      <t>17 atenciones en la unidad móvil</t>
    </r>
    <r>
      <rPr>
        <sz val="13"/>
        <color theme="1"/>
        <rFont val="Arial"/>
        <family val="2"/>
      </rPr>
      <t xml:space="preserve"> de manera presencial. Se brindó atención en la unidad móvil en las localidades de Los Mártires, Barrios Unidos, Engativá, Tunjuelito y La Candelaria, ofreciendo orientación y apoyo psicosocial a las mujeres que lo requerían. Adicionalmente se realizaron</t>
    </r>
    <r>
      <rPr>
        <b/>
        <sz val="13"/>
        <color theme="1"/>
        <rFont val="Arial"/>
        <family val="2"/>
      </rPr>
      <t xml:space="preserve"> 199 atenciones en la sede física</t>
    </r>
    <r>
      <rPr>
        <sz val="13"/>
        <color theme="1"/>
        <rFont val="Arial"/>
        <family val="2"/>
      </rPr>
      <t xml:space="preserve"> y de forma telefónica desagregadas así: 33 asesorías y 06 valoraciones iniciales, 142 seguimientos, y 18 cierres. Este apoyo buscó que las mujeres se reconocieran como sujetas de derechos, fortaleciendo su autonomía y  equipándolas con herramientas para afrontar desafíos personales y sociales. Además, se llevaron a cabo dos talleres, uno de temática para violencia económica y patrimonial y un taller de bienvenida con las estudiantes de educación flexible sobre autoconocimiento. </t>
    </r>
  </si>
  <si>
    <r>
      <t xml:space="preserve">En el mes de Enero se realizaron </t>
    </r>
    <r>
      <rPr>
        <b/>
        <sz val="13"/>
        <rFont val="Arial"/>
        <family val="2"/>
      </rPr>
      <t xml:space="preserve">5 recorridos en dupla </t>
    </r>
    <r>
      <rPr>
        <sz val="13"/>
        <rFont val="Arial"/>
        <family val="2"/>
      </rPr>
      <t xml:space="preserve">en las localidades de Kennedy Patio Bonito, Santa fe, Puente Aranda, Los Mártires y Barrios Unidos y </t>
    </r>
    <r>
      <rPr>
        <b/>
        <sz val="13"/>
        <rFont val="Arial"/>
        <family val="2"/>
      </rPr>
      <t xml:space="preserve">4 jornadas de atención itinerante </t>
    </r>
    <r>
      <rPr>
        <sz val="13"/>
        <rFont val="Arial"/>
        <family val="2"/>
      </rPr>
      <t>en la localidad de los Mártires, en el Castillo de las Artes, todos los miércoles del mes.</t>
    </r>
  </si>
  <si>
    <r>
      <t xml:space="preserve">En el mes de febrero, de acuerdo con lo proyectado en el Plan de Acción, se realizaron </t>
    </r>
    <r>
      <rPr>
        <b/>
        <sz val="13"/>
        <color theme="1"/>
        <rFont val="Arial"/>
        <family val="2"/>
      </rPr>
      <t>tres espacios de cualificación y fortalecimiento de habilidades del Equipo de Casa de Todas</t>
    </r>
    <r>
      <rPr>
        <sz val="13"/>
        <color theme="1"/>
        <rFont val="Arial"/>
        <family val="2"/>
      </rPr>
      <t xml:space="preserve">,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t>
    </r>
    <r>
      <rPr>
        <b/>
        <sz val="13"/>
        <color theme="1"/>
        <rFont val="Arial"/>
        <family val="2"/>
      </rPr>
      <t>se realizaron (i) 23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(ii) </t>
    </r>
    <r>
      <rPr>
        <b/>
        <sz val="13"/>
        <color theme="1"/>
        <rFont val="Arial"/>
        <family val="2"/>
      </rPr>
      <t>2 jornadas de servicios interinstitucionales</t>
    </r>
    <r>
      <rPr>
        <sz val="13"/>
        <color theme="1"/>
        <rFont val="Arial"/>
        <family val="2"/>
      </rPr>
      <t xml:space="preserve"> en articulación con articulo con Subredes de Salud, SD Integración Social, SD Desarrollo Económico, SdMujer y FNA Donde se logró realizar </t>
    </r>
    <r>
      <rPr>
        <b/>
        <sz val="13"/>
        <color theme="1"/>
        <rFont val="Arial"/>
        <family val="2"/>
      </rPr>
      <t>atención a 37 ciudadanas</t>
    </r>
    <r>
      <rPr>
        <sz val="13"/>
        <color theme="1"/>
        <rFont val="Arial"/>
        <family val="2"/>
      </rPr>
      <t xml:space="preserve"> en las siguientes localidades: el 13.02.25 Teusaquillo-Casa de Todas (17) y el 27.02.25 , SantaFe Fundacion Procear (20). y se realizaron </t>
    </r>
    <r>
      <rPr>
        <b/>
        <sz val="13"/>
        <color theme="1"/>
        <rFont val="Arial"/>
        <family val="2"/>
      </rPr>
      <t>5 jornadas de atención itinerante</t>
    </r>
    <r>
      <rPr>
        <sz val="13"/>
        <color theme="1"/>
        <rFont val="Arial"/>
        <family val="2"/>
      </rPr>
      <t xml:space="preserve"> en la localidad de los Mártires, en el Castillo de las Artes, todos los miércoles y en la localidad de Antonio Nariño, Casa de la Juventud todos los martes.</t>
    </r>
  </si>
  <si>
    <r>
      <t xml:space="preserve">En desarrollo del plan de acción para el pilotaje de atenciones con la Unidad Móvil ¨Casa de Todas¨, para el mes de marzo se realizaron </t>
    </r>
    <r>
      <rPr>
        <b/>
        <sz val="13"/>
        <color theme="1"/>
        <rFont val="Arial"/>
        <family val="2"/>
      </rPr>
      <t>tres espacios de cualificación y fortalecimiento de habilidades del Equipo de Casa de Todas</t>
    </r>
    <r>
      <rPr>
        <sz val="13"/>
        <color theme="1"/>
        <rFont val="Arial"/>
        <family val="2"/>
      </rPr>
      <t xml:space="preserve">: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t>
    </r>
    <r>
      <rPr>
        <b/>
        <sz val="13"/>
        <color theme="1"/>
        <rFont val="Arial"/>
        <family val="2"/>
      </rPr>
      <t>20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t>
    </r>
    <r>
      <rPr>
        <b/>
        <sz val="13"/>
        <color theme="1"/>
        <rFont val="Arial"/>
        <family val="2"/>
      </rPr>
      <t xml:space="preserve">2 jornadas de servicios interinstitucionales </t>
    </r>
    <r>
      <rPr>
        <sz val="13"/>
        <color theme="1"/>
        <rFont val="Arial"/>
        <family val="2"/>
      </rPr>
      <t>en articulación con articulo con Subredes de Salud, SD Integración Social, SD Desarrollo Económico, SDMujer y FNA Donde se logró realizar</t>
    </r>
    <r>
      <rPr>
        <b/>
        <sz val="13"/>
        <color theme="1"/>
        <rFont val="Arial"/>
        <family val="2"/>
      </rPr>
      <t xml:space="preserve"> atención a 20 ciudadanas</t>
    </r>
    <r>
      <rPr>
        <sz val="13"/>
        <color theme="1"/>
        <rFont val="Arial"/>
        <family val="2"/>
      </rPr>
      <t xml:space="preserve"> en las siguientes localidades: el 13.03.25 Teusaquillo-Casa de Todas (17) y el 27.03.25 , Barrios Unidos - IPS Quiasmo (3). Y también se realizaron </t>
    </r>
    <r>
      <rPr>
        <b/>
        <sz val="13"/>
        <color theme="1"/>
        <rFont val="Arial"/>
        <family val="2"/>
      </rPr>
      <t xml:space="preserve">8 jornadas de atención itinerante </t>
    </r>
    <r>
      <rPr>
        <sz val="13"/>
        <color theme="1"/>
        <rFont val="Arial"/>
        <family val="2"/>
      </rPr>
      <t>en la localidad de los Mártires, en el Castillo de las Artes, todos los miércoles y en la localidad de Antonio Nariño, Casa de la Juventud, todos los martes.
Adicionalmente, se realizo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r>
  </si>
  <si>
    <r>
      <t xml:space="preserve">En desarrollo del plan de acción para el pilotaje de atenciones con la Unidad Móvil ¨Casa de Todas¨, para el mes de Abril, se realizaron las siguientes acciones:
 (i)Se realizaron </t>
    </r>
    <r>
      <rPr>
        <b/>
        <sz val="13"/>
        <rFont val="Arial"/>
        <family val="2"/>
      </rPr>
      <t>tres espacios de cualificación y fortalecimiento de habilidades del Equipo de Casa de Todas,</t>
    </r>
    <r>
      <rPr>
        <sz val="13"/>
        <rFont val="Arial"/>
        <family val="2"/>
      </rPr>
      <t xml:space="preserve"> con el fin llevar a cabo las atenciones y actividades en el marco de las líneas de acción de la unidad móvil: 1) Capacitación IVE, Realizar capacitación sobre la interrupción voluntaria del embarazo- IVE por parte de Mesa por la vida y la salud de las mujeres con el equipo de Casa de Todas, con la participación de 19 contratistas  2) Cartografía social, espacio para la socialización de las dinámicas de las zonas con el fin de establecer planes de acción para la realización de recorridos en dupla. con la participación de 16 contratistas  3) "Café para todas", un espacio de capacitación cuyo objetivo fue sensibilizar a las funcionarias de la estrategia sobre la atención en crisis y afrontamiento de situaciones relacionadas con la salud mental. con la participación de 17 contratistas  
(ii) En este mes se continuó con la articulación y búsqueda de nuevos espacios para avanzar en la implementación de la unidad móvil de Casa de Todas y en la revisión de la guía operativa del Plan de Acción de la unidad física y unidad móvil. Adicionalmente, 
(iii) Se realizaron </t>
    </r>
    <r>
      <rPr>
        <b/>
        <sz val="13"/>
        <rFont val="Arial"/>
        <family val="2"/>
      </rPr>
      <t xml:space="preserve">22 recorridos en dupla </t>
    </r>
    <r>
      <rPr>
        <sz val="13"/>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(iv) Se realizaron </t>
    </r>
    <r>
      <rPr>
        <b/>
        <sz val="13"/>
        <rFont val="Arial"/>
        <family val="2"/>
      </rPr>
      <t>dos (2) jornadas de servicios interinstitucionale</t>
    </r>
    <r>
      <rPr>
        <sz val="13"/>
        <rFont val="Arial"/>
        <family val="2"/>
      </rPr>
      <t xml:space="preserve">s en articulación con articulo con Subredes de Salud, SD Salud, SD Integración Social, SD Desarrollo Económico, SDMujer, Colsubsidio, Metro y Isntituto de Bienestar y protección animal. Donde se logró realizar </t>
    </r>
    <r>
      <rPr>
        <b/>
        <sz val="13"/>
        <rFont val="Arial"/>
        <family val="2"/>
      </rPr>
      <t xml:space="preserve">atención a 38 ciudadanas </t>
    </r>
    <r>
      <rPr>
        <sz val="13"/>
        <rFont val="Arial"/>
        <family val="2"/>
      </rPr>
      <t xml:space="preserve">en las siguiente localidades: 09.04.25 - Castillo de la Artes (14) y 10.04.25 en Teusaquillo-Casa de Todas (24).
(v) Se realizaron </t>
    </r>
    <r>
      <rPr>
        <b/>
        <sz val="13"/>
        <rFont val="Arial"/>
        <family val="2"/>
      </rPr>
      <t xml:space="preserve">8 jornadas de atencion itinerante </t>
    </r>
    <r>
      <rPr>
        <sz val="13"/>
        <rFont val="Arial"/>
        <family val="2"/>
      </rPr>
      <t>en la localidad de los Mártires, en el Castillo de las Artes, todos los miércoles y en la localidad de Antonio Nariño, Casa de la Juventud, todos los martes</t>
    </r>
  </si>
  <si>
    <r>
      <t>En el mes de mayo, en desarrollo del Plan de Acción para el pilotaje de atenciones con la Unidad Móvil ¨Casa de Todas¨ se realizaron las siguientes acciones:
i)	Se realizaron</t>
    </r>
    <r>
      <rPr>
        <b/>
        <sz val="13"/>
        <color theme="1"/>
        <rFont val="Arial"/>
        <family val="2"/>
      </rPr>
      <t xml:space="preserve"> cuatro espacios de cualificación y fortalecimiento de habilidades del Equipo de Casa de Todas:</t>
    </r>
    <r>
      <rPr>
        <sz val="13"/>
        <color theme="1"/>
        <rFont val="Arial"/>
        <family val="2"/>
      </rPr>
      <t xml:space="preserve">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En mayo se continuó con la articulación de espacios en Barrios Unidos, Antonio Nariño y Ciudad Bolívar para avanzar en la implementación de la unidad móvil de Casa de Todas. 
iii)	Se realizaron </t>
    </r>
    <r>
      <rPr>
        <b/>
        <sz val="13"/>
        <color theme="1"/>
        <rFont val="Arial"/>
        <family val="2"/>
      </rPr>
      <t xml:space="preserve">21 recorridos en dupla </t>
    </r>
    <r>
      <rPr>
        <sz val="13"/>
        <color theme="1"/>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t>
    </r>
    <r>
      <rPr>
        <b/>
        <sz val="13"/>
        <color theme="1"/>
        <rFont val="Arial"/>
        <family val="2"/>
      </rPr>
      <t xml:space="preserve">(3) jornadas de servicios interinstitucionales </t>
    </r>
    <r>
      <rPr>
        <sz val="13"/>
        <color theme="1"/>
        <rFont val="Arial"/>
        <family val="2"/>
      </rPr>
      <t xml:space="preserve">en articulación con articulo con Subredes de Salud, SD Salud, SD Integración Social, SD Desarrollo Económico, SDMujer, Colsubsidio, Metro, y Centro Intégrate IPS Colsibsidio. Donde se logró realizar </t>
    </r>
    <r>
      <rPr>
        <b/>
        <sz val="13"/>
        <color theme="1"/>
        <rFont val="Arial"/>
        <family val="2"/>
      </rPr>
      <t>atención a 59 ciudadanas</t>
    </r>
    <r>
      <rPr>
        <sz val="13"/>
        <color theme="1"/>
        <rFont val="Arial"/>
        <family val="2"/>
      </rPr>
      <t xml:space="preserve"> en las siguiente localidades: 15.05.25 en Teusaquillo-Casa de Todas (39); 21.05.25 Los Mártires (20); 22.05.25 Ciudad Bolívar (1)
vi)	Se realizaron 1</t>
    </r>
    <r>
      <rPr>
        <b/>
        <sz val="13"/>
        <color theme="1"/>
        <rFont val="Arial"/>
        <family val="2"/>
      </rPr>
      <t>1 jornadas de atención itinerante</t>
    </r>
    <r>
      <rPr>
        <sz val="13"/>
        <color theme="1"/>
        <rFont val="Arial"/>
        <family val="2"/>
      </rPr>
      <t xml:space="preserve"> en la localidad de Barrios Unidos, todos los lunes; En los Mártires, en el Castillo de las Artes, todos los miércoles y en la localidad de Antonio Nariño, Casa de la Juventud, todos los martes.</t>
    </r>
  </si>
  <si>
    <r>
      <t xml:space="preserve">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t>
    </r>
    <r>
      <rPr>
        <b/>
        <sz val="13"/>
        <color theme="1"/>
        <rFont val="Arial"/>
        <family val="2"/>
      </rPr>
      <t>dos espacios de cualificación y fortalecimiento de habilidades del Equipo de Casa de Todas</t>
    </r>
    <r>
      <rPr>
        <sz val="13"/>
        <color theme="1"/>
        <rFont val="Arial"/>
        <family val="2"/>
      </rPr>
      <t xml:space="preserve">, con el fin llevar a cabo las atenciones y actividades en el marco de las líneas de acción de la unidad móvil: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t>
    </r>
    <r>
      <rPr>
        <b/>
        <sz val="13"/>
        <color theme="1"/>
        <rFont val="Arial"/>
        <family val="2"/>
      </rPr>
      <t>25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cinco </t>
    </r>
    <r>
      <rPr>
        <b/>
        <sz val="13"/>
        <color theme="1"/>
        <rFont val="Arial"/>
        <family val="2"/>
      </rPr>
      <t>(5) ferias y jornadas de servicios interinstitucionales</t>
    </r>
    <r>
      <rPr>
        <sz val="13"/>
        <color theme="1"/>
        <rFont val="Arial"/>
        <family val="2"/>
      </rPr>
      <t xml:space="preserve">, en articulación con articulo con Subredes de Salud, SD Salud, SD Desarrollo Económico, Centro Intégrate, Metro, IPS Colsibsidio y SDMujer. Donde se logró realizar </t>
    </r>
    <r>
      <rPr>
        <b/>
        <sz val="13"/>
        <color theme="1"/>
        <rFont val="Arial"/>
        <family val="2"/>
      </rPr>
      <t>atención a 109 ciudadanas</t>
    </r>
    <r>
      <rPr>
        <sz val="13"/>
        <color theme="1"/>
        <rFont val="Arial"/>
        <family val="2"/>
      </rPr>
      <t xml:space="preserve"> en las siguiente localidades: Puente Aranda (26) Kennedy (17) Los Mártires (15) Santa Fe (27) y Teusaquillo-Casa de Todas (24)
(5)	Se realizaron </t>
    </r>
    <r>
      <rPr>
        <b/>
        <sz val="13"/>
        <color theme="1"/>
        <rFont val="Arial"/>
        <family val="2"/>
      </rPr>
      <t>7 jornadas de atención itinerante</t>
    </r>
    <r>
      <rPr>
        <sz val="13"/>
        <color theme="1"/>
        <rFont val="Arial"/>
        <family val="2"/>
      </rPr>
      <t xml:space="preserv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t>
    </r>
  </si>
  <si>
    <r>
      <t xml:space="preserve">En el mes de julio,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t>
    </r>
    <r>
      <rPr>
        <b/>
        <sz val="13"/>
        <color theme="1"/>
        <rFont val="Arial"/>
        <family val="2"/>
      </rPr>
      <t>dos espacios de cualificación y fortalecimiento de habilidades del Equipo de profesionales de la Casa de Todas</t>
    </r>
    <r>
      <rPr>
        <sz val="13"/>
        <color theme="1"/>
        <rFont val="Arial"/>
        <family val="2"/>
      </rPr>
      <t xml:space="preserve">,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(2)	Se continuó con la articulación de espacios en Los Mártires, Barrios Unidos, Engativá, Tunjuelito y La Candelaria, para avanzar en la implementación de la unidad móvil de Casa de Todas. 
(3)	Se realizaron </t>
    </r>
    <r>
      <rPr>
        <b/>
        <sz val="13"/>
        <color theme="1"/>
        <rFont val="Arial"/>
        <family val="2"/>
      </rPr>
      <t xml:space="preserve">22 recorridos en dupla </t>
    </r>
    <r>
      <rPr>
        <sz val="13"/>
        <color theme="1"/>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t>
    </r>
    <r>
      <rPr>
        <b/>
        <sz val="13"/>
        <color theme="1"/>
        <rFont val="Arial"/>
        <family val="2"/>
      </rPr>
      <t>cinco (5) ferias y jornadas de servicios interinstitucionales</t>
    </r>
    <r>
      <rPr>
        <sz val="13"/>
        <color theme="1"/>
        <rFont val="Arial"/>
        <family val="2"/>
      </rPr>
      <t xml:space="preserve">, en articulación con articulo con Subredes de Salud, SD Salud, SD Desarrollo Económico, Centro Intégrate, Metro, IPS Colsibsidio y SDMujer. Donde se logró realizar </t>
    </r>
    <r>
      <rPr>
        <b/>
        <sz val="13"/>
        <color theme="1"/>
        <rFont val="Arial"/>
        <family val="2"/>
      </rPr>
      <t>atención a 109 ciudadanas</t>
    </r>
    <r>
      <rPr>
        <sz val="13"/>
        <color theme="1"/>
        <rFont val="Arial"/>
        <family val="2"/>
      </rPr>
      <t xml:space="preserve"> en las siguiente localidades: en las siguiente localidades: 04.07.25 en Tunjuelito (Carpas-27); 08.07.25 La Candelaria (08); 16.07.25 Los Mártires (21); 17.07.25 Teusaquillo-Casa de Todas (30) y 24.07.25 Barrios Unidos (Carpas-23)
(5) Se realizaron </t>
    </r>
    <r>
      <rPr>
        <b/>
        <sz val="13"/>
        <color theme="1"/>
        <rFont val="Arial"/>
        <family val="2"/>
      </rPr>
      <t>11 jornadas de atención itinerante</t>
    </r>
    <r>
      <rPr>
        <sz val="13"/>
        <color theme="1"/>
        <rFont val="Arial"/>
        <family val="2"/>
      </rPr>
      <t xml:space="preserve"> en la localidad de Barrios Unidos, todos los lunes; en Engativá Casa Mujeres Respiro, todos los martes desde el 15.07, y en los Mártires, en el Castillo de las Artes, todos los miércoles.
Esta actividad ha superado para el mes de Junio el avance en lo programado toda vez que adicionalmente se ha avanzado con: 
(6)	la dupla de articulación de estrategia realizó las siguientes actividades con mujeres en ASP: (1) cine club con 30 participantes, (2) reuniones del consejo consultivo con 6 participantes, (2) grupos poblaciones en el marco de la conmemoración ASP con 36 participantes.</t>
    </r>
  </si>
  <si>
    <r>
      <t xml:space="preserve">En enero, el área jurídica se realizaron </t>
    </r>
    <r>
      <rPr>
        <b/>
        <sz val="13"/>
        <color theme="1"/>
        <rFont val="Arial"/>
        <family val="2"/>
      </rPr>
      <t xml:space="preserve">282 atenciones en la sede física </t>
    </r>
    <r>
      <rPr>
        <sz val="13"/>
        <color theme="1"/>
        <rFont val="Arial"/>
        <family val="2"/>
      </rPr>
      <t xml:space="preserve">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 xml:space="preserve">8 atenciones de área jurídica en la unidad móvil </t>
    </r>
    <r>
      <rPr>
        <sz val="13"/>
        <color theme="1"/>
        <rFont val="Arial"/>
        <family val="2"/>
      </rPr>
      <t>de manera presencial en el Castillo de las Artes, desagregadas así: 5 asesorías, 1 seguimiento, y 2 cierres.</t>
    </r>
  </si>
  <si>
    <r>
      <t xml:space="preserve">En febrero el área jurídica se realizaron </t>
    </r>
    <r>
      <rPr>
        <b/>
        <sz val="13"/>
        <color theme="1"/>
        <rFont val="Arial"/>
        <family val="2"/>
      </rPr>
      <t>290 atenciones en la sede física</t>
    </r>
    <r>
      <rPr>
        <sz val="13"/>
        <color theme="1"/>
        <rFont val="Arial"/>
        <family val="2"/>
      </rPr>
      <t xml:space="preserve">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t>
    </r>
    <r>
      <rPr>
        <b/>
        <sz val="13"/>
        <color theme="1"/>
        <rFont val="Arial"/>
        <family val="2"/>
      </rPr>
      <t xml:space="preserve">4 atenciones en la unidad móvil </t>
    </r>
    <r>
      <rPr>
        <sz val="13"/>
        <color theme="1"/>
        <rFont val="Arial"/>
        <family val="2"/>
      </rPr>
      <t>de manera presencial en el Castillo de las Artes y Antonio Nariño, desagregadas así: 2 asesorías y 2 seguimientos.</t>
    </r>
  </si>
  <si>
    <r>
      <t xml:space="preserve">En marzo, el área jurídica se realizaron </t>
    </r>
    <r>
      <rPr>
        <b/>
        <sz val="13"/>
        <color theme="1"/>
        <rFont val="Arial"/>
        <family val="2"/>
      </rPr>
      <t>362 atenciones en la sede física</t>
    </r>
    <r>
      <rPr>
        <sz val="13"/>
        <color theme="1"/>
        <rFont val="Arial"/>
        <family val="2"/>
      </rPr>
      <t xml:space="preserve"> y de forma telefónica desagregadas así: 76 asesorías y 27 valoraciones iniciales, 223 seguimientos, y 36 cierres, y se realizaron </t>
    </r>
    <r>
      <rPr>
        <b/>
        <sz val="13"/>
        <color theme="1"/>
        <rFont val="Arial"/>
        <family val="2"/>
      </rPr>
      <t xml:space="preserve">11 atenciones en la unidad móvil </t>
    </r>
    <r>
      <rPr>
        <sz val="13"/>
        <color theme="1"/>
        <rFont val="Arial"/>
        <family val="2"/>
      </rPr>
      <t>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r>
  </si>
  <si>
    <r>
      <t xml:space="preserve">En abril, el área jurídica se realizó </t>
    </r>
    <r>
      <rPr>
        <b/>
        <sz val="13"/>
        <color theme="1"/>
        <rFont val="Arial"/>
        <family val="2"/>
      </rPr>
      <t>328 atenciones en la sede física</t>
    </r>
    <r>
      <rPr>
        <sz val="13"/>
        <color theme="1"/>
        <rFont val="Arial"/>
        <family val="2"/>
      </rPr>
      <t xml:space="preserve"> y de forma telefónica desagregadas así: 69 asesorías y 6 valoraciones iniciales, 201 seguimientos, y 52 cierres. Adicionalmente, se gestionaron las siguientes actuaciones:
- Impulso procesal: 9
- Derechos de petición: 13
- Procesos en representación: 6         
- Asistencia a audiencia 1
Adicionalmente, se realizaron </t>
    </r>
    <r>
      <rPr>
        <b/>
        <sz val="13"/>
        <color theme="1"/>
        <rFont val="Arial"/>
        <family val="2"/>
      </rPr>
      <t xml:space="preserve">11 atenciones en la unidad móvil </t>
    </r>
    <r>
      <rPr>
        <sz val="13"/>
        <color theme="1"/>
        <rFont val="Arial"/>
        <family val="2"/>
      </rPr>
      <t>de manera presencial en el Castillo de las Arte y, Antonio Nariño, desagregadas así: 04 asesorías, 03 seguimientos y 04 cierre.</t>
    </r>
  </si>
  <si>
    <r>
      <t xml:space="preserve">En mayo, el área jurídica realizó un total de 341 atenciones, Realizadas de la siguiente forma: </t>
    </r>
    <r>
      <rPr>
        <b/>
        <sz val="13"/>
        <color theme="1"/>
        <rFont val="Arial"/>
        <family val="2"/>
      </rPr>
      <t>308 atenciones en la sede física</t>
    </r>
    <r>
      <rPr>
        <sz val="13"/>
        <color theme="1"/>
        <rFont val="Arial"/>
        <family val="2"/>
      </rPr>
      <t xml:space="preserve"> y de forma telefónica desagregadas así: 74 asesorías y 17 valoraciones iniciales, 206 seguimientos, y 44 cierres. Adicionalmente, se gestionaron las siguientes actuaciones:
- Impulso procesal: 8
- Derechos de petición: 11
- Procesos vigentes en representación: 6      
A estas se suman </t>
    </r>
    <r>
      <rPr>
        <b/>
        <sz val="13"/>
        <color theme="1"/>
        <rFont val="Arial"/>
        <family val="2"/>
      </rPr>
      <t xml:space="preserve">33 atenciones jurídicas que se realizaron en la Unidad Móvil </t>
    </r>
    <r>
      <rPr>
        <sz val="13"/>
        <color theme="1"/>
        <rFont val="Arial"/>
        <family val="2"/>
      </rPr>
      <t>de manera presencial en Los Mártires, Antonio Nariño, Barrios Unidos, y Ciudad Bolívar, desagregadas así: 10 asesorías, 05 valoraciones iniciales, 03 seguimientos y 10 cierre.</t>
    </r>
  </si>
  <si>
    <r>
      <t xml:space="preserve">En el mes de julio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323 atenciones así:  
En el área jurídica se realizan </t>
    </r>
    <r>
      <rPr>
        <b/>
        <sz val="13"/>
        <color theme="1"/>
        <rFont val="Arial"/>
        <family val="2"/>
      </rPr>
      <t xml:space="preserve">26 atenciones en la unidad móvil </t>
    </r>
    <r>
      <rPr>
        <sz val="13"/>
        <color theme="1"/>
        <rFont val="Arial"/>
        <family val="2"/>
      </rPr>
      <t>de manera presencial en las localidades de Los Mártires, Barrios Unidos, Engativá, Tunjuelito y La Candelaria, desagregadas así: 16 asesorías, 02 valoraciones iniciales, 03 seguimientos y 05 cierre.. 
Adicionalmente, se realizan</t>
    </r>
    <r>
      <rPr>
        <b/>
        <sz val="13"/>
        <color theme="1"/>
        <rFont val="Arial"/>
        <family val="2"/>
      </rPr>
      <t xml:space="preserve"> 297 atenciones en la sede física </t>
    </r>
    <r>
      <rPr>
        <sz val="13"/>
        <color theme="1"/>
        <rFont val="Arial"/>
        <family val="2"/>
      </rPr>
      <t xml:space="preserve">y de forma telefónica desagregadas así: 78 asesorías y 13 valoraciones iniciales, 160 seguimientos, y 46 cierres. Adicionalmente, se gestionaron las siguientes actuaciones:
- Impulso e incidente procesal: 11
- Derechos de petición: 17
- Tutela: 3
- Procesos vigentes en representación: 6   </t>
    </r>
  </si>
  <si>
    <r>
      <t xml:space="preserve">En el mes de febrero se realizaron </t>
    </r>
    <r>
      <rPr>
        <b/>
        <sz val="13"/>
        <rFont val="Arial"/>
        <family val="2"/>
      </rPr>
      <t xml:space="preserve">dos actividades de cualificación </t>
    </r>
    <r>
      <rPr>
        <sz val="13"/>
        <rFont val="Arial"/>
        <family val="2"/>
      </rPr>
      <t xml:space="preserve">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</si>
  <si>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r>
      <t xml:space="preserve">En el mes de marzo se realizó </t>
    </r>
    <r>
      <rPr>
        <b/>
        <sz val="13"/>
        <color theme="1"/>
        <rFont val="Arial"/>
        <family val="2"/>
      </rPr>
      <t xml:space="preserve">una actividad de formación a funcionarios </t>
    </r>
    <r>
      <rPr>
        <sz val="13"/>
        <color theme="1"/>
        <rFont val="Arial"/>
        <family val="2"/>
      </rPr>
      <t xml:space="preserve">para atención a mujeres en ASP: 
1. Transversalización con la participación de 21 profesionales del equipo territorial de Integración Social de las Casas LGBTI, sobre la estrategia casa de todas y cómo realizar atenciones asertivas a mujeres en ASP. </t>
    </r>
  </si>
  <si>
    <r>
      <t xml:space="preserve">En el mes de abril se realizaron </t>
    </r>
    <r>
      <rPr>
        <b/>
        <sz val="13"/>
        <rFont val="Arial"/>
        <family val="2"/>
      </rPr>
      <t>cinco actividades de formación a funcionarios</t>
    </r>
    <r>
      <rPr>
        <sz val="13"/>
        <rFont val="Arial"/>
        <family val="2"/>
      </rPr>
      <t xml:space="preserve">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5. Transversalización  con 14 participantes de la ONG CONVIVENTIA,</t>
    </r>
  </si>
  <si>
    <r>
      <t xml:space="preserve">En el mes de mayo se realizaron </t>
    </r>
    <r>
      <rPr>
        <b/>
        <sz val="13"/>
        <color theme="1"/>
        <rFont val="Arial"/>
        <family val="2"/>
      </rPr>
      <t>seis actividades de formación a funcionarios</t>
    </r>
    <r>
      <rPr>
        <sz val="13"/>
        <color theme="1"/>
        <rFont val="Arial"/>
        <family val="2"/>
      </rPr>
      <t xml:space="preserve"> para atención a mujeres en ASP: 
1-3) Capacitación Policia MeBog - con la participación de 84 agentes de policia, Apoyaron en la realización de jornadas de capacitación y sensibilización a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 </t>
    </r>
  </si>
  <si>
    <r>
      <t>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t>
    </r>
    <r>
      <rPr>
        <b/>
        <sz val="13"/>
        <color theme="1"/>
        <rFont val="Arial"/>
        <family val="2"/>
      </rPr>
      <t xml:space="preserve"> (1) espacio de formación a funcionarios</t>
    </r>
    <r>
      <rPr>
        <sz val="13"/>
        <color theme="1"/>
        <rFont val="Arial"/>
        <family val="2"/>
      </rPr>
      <t xml:space="preserve"> para atención a mujeres en ASP: 1) Transversalización con la participación de 11 profesionales del equipo de integración social del Hogar Nuevo Porvenir sobre el enfoque diferencial en ASP y Casa de todas.</t>
    </r>
  </si>
  <si>
    <r>
      <t>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t>
    </r>
    <r>
      <rPr>
        <b/>
        <sz val="13"/>
        <color theme="1"/>
        <rFont val="Arial"/>
        <family val="2"/>
      </rPr>
      <t xml:space="preserve"> (4) espacios de formación y asistencia técnica a funcionarios</t>
    </r>
    <r>
      <rPr>
        <sz val="13"/>
        <color theme="1"/>
        <rFont val="Arial"/>
        <family val="2"/>
      </rPr>
      <t xml:space="preserve"> para atención a mujeres en ASP: (i) Transversalización Centro de Protección Temporal CTP, con el obejtivo de sensibilizar al equipo de CTP frente al enfoque de género y la estrategia de atención de la Casa de Todas hacia mujeres que realizan actividades sexuales pagadas y lineamientos para su atención, con la participación de 16 profesionales (ii) Transversalización Alcaldía Local de Santa Fe, con el objetivo de sensibilizar al equipo de la oficina jurídica, a las y los profesionales de IVC de la Alcaldía Local frente al enfoque diferencial en ASP y la estrategia de Casa de Todas para brindar herramientas para el trabajo con mujeres que realizan actividades sexuales pagadas. con la participación de 10 profesionales (iii) Asistencia técnica Subdirección Local de Integración Social Localidad Ciudad Bolívar frente al enfoque diferencial y la Estrategia Casa de Todas. con la participación de 14 participantes : (iv) Asistencia técnica en Consejo Local de Seguridad de Teusaquillo frente al enfoque diferencial y la Estrategia Casa de Todas. con la participación de 21 profesionales.</t>
    </r>
  </si>
  <si>
    <r>
      <t xml:space="preserve">En enero, el área jurídica Sede física y Unidad móvil se realizaron  </t>
    </r>
    <r>
      <rPr>
        <b/>
        <sz val="13"/>
        <color theme="1"/>
        <rFont val="Arial"/>
        <family val="2"/>
      </rPr>
      <t>290 atenciones</t>
    </r>
    <r>
      <rPr>
        <sz val="13"/>
        <color theme="1"/>
        <rFont val="Arial"/>
        <family val="2"/>
      </rPr>
      <t xml:space="preserve"> desagregadas así: 65 asesorías y 9 valoraciones iniciales, 162 seguimientos, y 54 cierres. Adicionalmente, se gestionaron las siguientes actuaciones: - Impulso procesal: 6;  - Derechos de petición 11 - Procesos en representación 5 - Escritos denuncia: 2. 
</t>
    </r>
  </si>
  <si>
    <r>
      <t xml:space="preserve">En el periodo de enero a febrero se han realizado </t>
    </r>
    <r>
      <rPr>
        <b/>
        <sz val="13"/>
        <color theme="1"/>
        <rFont val="Arial"/>
        <family val="2"/>
      </rPr>
      <t>584  atenciones jurídicas</t>
    </r>
    <r>
      <rPr>
        <sz val="13"/>
        <color theme="1"/>
        <rFont val="Arial"/>
        <family val="2"/>
      </rPr>
      <t xml:space="preserve"> (valoraciones iniciales, asesoría, seguimientos y cierres) a mujeres que realizan actividades sexuales pagadas en la sede física, de forma telefónica y en Unidad Móvil y  </t>
    </r>
    <r>
      <rPr>
        <b/>
        <sz val="13"/>
        <color theme="1"/>
        <rFont val="Arial"/>
        <family val="2"/>
      </rPr>
      <t>dos actividades de cualificación a equipos de profesionales</t>
    </r>
    <r>
      <rPr>
        <sz val="13"/>
        <color theme="1"/>
        <rFont val="Arial"/>
        <family val="2"/>
      </rPr>
      <t xml:space="preserve"> que prestan servicios a mujeres en ASP. </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</si>
  <si>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t>
    </r>
    <r>
      <rPr>
        <b/>
        <sz val="13"/>
        <color theme="1"/>
        <rFont val="Arial"/>
        <family val="2"/>
      </rPr>
      <t>3 espacios de formación a funcionarios</t>
    </r>
    <r>
      <rPr>
        <sz val="13"/>
        <color theme="1"/>
        <rFont val="Arial"/>
        <family val="2"/>
      </rPr>
      <t xml:space="preserve"> que realizan atenciones  a mujeres en ASP, abordando temas como transversalización del enfoque diferencial, Política Pública de Actividades Sexuales Pagadas- PPASP y Estrategia Casa de Todas. </t>
    </r>
  </si>
  <si>
    <r>
      <t xml:space="preserve">En el periodo acumulado de enero a abril, en el área jurídica se realizaron 1262 atenciones en la sede física y de forma telefónica  y se realizaron 34  atenciones en la unidad móvil de manera presencial en el Castillo de las Artes, Antonio Nariño e IPS Quiasmo (Barrios Unidos) y se han realizado tres </t>
    </r>
    <r>
      <rPr>
        <b/>
        <sz val="13"/>
        <rFont val="Arial"/>
        <family val="2"/>
      </rPr>
      <t xml:space="preserve">8 espacios de formación a funcionarios </t>
    </r>
    <r>
      <rPr>
        <sz val="13"/>
        <rFont val="Arial"/>
        <family val="2"/>
      </rPr>
      <t>que realizan atenciones  a mujeres en ASP, abordando temas como transversalización del enfoque diferencial, Política Pública de Actividades Sexuales Pagadas- PPASP y Estrategia Casa de Todas</t>
    </r>
  </si>
  <si>
    <r>
      <t xml:space="preserve">En el periodo de Enero a Mayo, el área jurídica realizaron un total de 1637 atenciones, Realizadas de la siguiente forma: 1570 atenciones en la sede física y de forma telefónica, a estas se suman 67 atenciones jurídicas que se realizaron en la Unidad Móvil de manera presencial, en las 18 localidades donde se han realizado recorridos. 
Adicionalmente, se realizaron </t>
    </r>
    <r>
      <rPr>
        <b/>
        <sz val="13"/>
        <color theme="1"/>
        <rFont val="Arial"/>
        <family val="2"/>
      </rPr>
      <t>14 actividades de formación a funcionarios</t>
    </r>
    <r>
      <rPr>
        <sz val="13"/>
        <color theme="1"/>
        <rFont val="Arial"/>
        <family val="2"/>
      </rPr>
      <t xml:space="preserve"> en transversalización del enfoque diferencial y protocolos, rutas y atención a mujeres en ASP. </t>
    </r>
  </si>
  <si>
    <r>
      <t xml:space="preserve">En el periodo acumulado de enero a junio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2041 atenciones así:  En el área jurídica se realizan 94 atenciones en la Unidad Móvil de manera presencial en las diferentes localidades focalizadas. Adicionalmente, se realizan 1947 atenciones en la sede física y de forma telefónica. También con el fin de implementar el Plan de formación y cualificación de equipos técnicos que realizan atenciones a mujeres que realizan actividades sexuales pagadas, para el periodo acumulado se realizaron </t>
    </r>
    <r>
      <rPr>
        <b/>
        <sz val="13"/>
        <color theme="1"/>
        <rFont val="Arial"/>
        <family val="2"/>
      </rPr>
      <t xml:space="preserve">15 espacios de formación con equipos </t>
    </r>
    <r>
      <rPr>
        <sz val="13"/>
        <color theme="1"/>
        <rFont val="Arial"/>
        <family val="2"/>
      </rPr>
      <t xml:space="preserve">técnicos y profesionales. </t>
    </r>
  </si>
  <si>
    <r>
      <t xml:space="preserve">En el periodo acumulado de enero a julio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t>
    </r>
    <r>
      <rPr>
        <b/>
        <sz val="13"/>
        <color theme="1"/>
        <rFont val="Arial"/>
        <family val="2"/>
      </rPr>
      <t>2364  atenciones</t>
    </r>
    <r>
      <rPr>
        <sz val="13"/>
        <color theme="1"/>
        <rFont val="Arial"/>
        <family val="2"/>
      </rPr>
      <t xml:space="preserve"> desagregadas así:  En el área jurídica se realizan 120 atenciones en la Unidad Móvil de manera presencial en las diferentes localidades focalizadas. Adicionalmente, se realizan 2244  atenciones en la sede física y de forma telefónica. También con el fin de implementar el Plan de formación y cualificación de equipos técnicos que realizan atenciones a mujeres que realizan actividades sexuales pagadas, para el periodo acumulado se realizaron </t>
    </r>
    <r>
      <rPr>
        <b/>
        <sz val="13"/>
        <color theme="1"/>
        <rFont val="Arial"/>
        <family val="2"/>
      </rPr>
      <t>19 espacios de cualificación y asistencia técnic</t>
    </r>
    <r>
      <rPr>
        <sz val="13"/>
        <color theme="1"/>
        <rFont val="Arial"/>
        <family val="2"/>
      </rPr>
      <t xml:space="preserve">a para equipos técnicos y profesionales de los diferentes sectores y entidades del distrito. </t>
    </r>
  </si>
  <si>
    <r>
      <t xml:space="preserve">En enero, el área de Trabajo Social se realizaron </t>
    </r>
    <r>
      <rPr>
        <b/>
        <sz val="13"/>
        <color theme="1"/>
        <rFont val="Arial"/>
        <family val="2"/>
      </rPr>
      <t xml:space="preserve">273 atenciones en la sede física </t>
    </r>
    <r>
      <rPr>
        <sz val="13"/>
        <color theme="1"/>
        <rFont val="Arial"/>
        <family val="2"/>
      </rPr>
      <t xml:space="preserve">y de forma telefónica y </t>
    </r>
    <r>
      <rPr>
        <b/>
        <sz val="13"/>
        <color theme="1"/>
        <rFont val="Arial"/>
        <family val="2"/>
      </rPr>
      <t xml:space="preserve">8 atenciones en la unidad móvil </t>
    </r>
    <r>
      <rPr>
        <sz val="13"/>
        <color theme="1"/>
        <rFont val="Arial"/>
        <family val="2"/>
      </rPr>
      <t>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r>
  </si>
  <si>
    <r>
      <t>En febrero, el área de Trabajo Social se realizaron</t>
    </r>
    <r>
      <rPr>
        <b/>
        <sz val="13"/>
        <color theme="1"/>
        <rFont val="Arial"/>
        <family val="2"/>
      </rPr>
      <t xml:space="preserve"> 310 atenciones en la sede física </t>
    </r>
    <r>
      <rPr>
        <sz val="13"/>
        <color theme="1"/>
        <rFont val="Arial"/>
        <family val="2"/>
      </rPr>
      <t xml:space="preserve">y de forma telefónica y se realizaron </t>
    </r>
    <r>
      <rPr>
        <b/>
        <sz val="13"/>
        <color theme="1"/>
        <rFont val="Arial"/>
        <family val="2"/>
      </rPr>
      <t xml:space="preserve">12 atenciones </t>
    </r>
    <r>
      <rPr>
        <sz val="13"/>
        <color theme="1"/>
        <rFont val="Arial"/>
        <family val="2"/>
      </rPr>
      <t xml:space="preserve">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r>
  </si>
  <si>
    <r>
      <t>En marzo, el área de Trabajo Social se realizaron</t>
    </r>
    <r>
      <rPr>
        <b/>
        <sz val="13"/>
        <color theme="1"/>
        <rFont val="Arial"/>
        <family val="2"/>
      </rPr>
      <t xml:space="preserve"> 6 atenciones en la unidad móvil </t>
    </r>
    <r>
      <rPr>
        <sz val="13"/>
        <color theme="1"/>
        <rFont val="Arial"/>
        <family val="2"/>
      </rPr>
      <t xml:space="preserve">de manera presencial en el Castillo de las Artes, Antonio Nariño e IPS Quiasmo (Barrios Unidos), desagregadas así: 4 asesorías y 2 seguimientos y se realizaron </t>
    </r>
    <r>
      <rPr>
        <b/>
        <sz val="13"/>
        <color theme="1"/>
        <rFont val="Arial"/>
        <family val="2"/>
      </rPr>
      <t xml:space="preserve">450 atenciones en la sede física </t>
    </r>
    <r>
      <rPr>
        <sz val="13"/>
        <color theme="1"/>
        <rFont val="Arial"/>
        <family val="2"/>
      </rPr>
      <t>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r>
  </si>
  <si>
    <r>
      <t xml:space="preserve">En mayo, el área de Trabajo Social se realizaron en total 394 atenciones, que se realizaron así: 
i)	Se realizaron </t>
    </r>
    <r>
      <rPr>
        <b/>
        <sz val="13"/>
        <color theme="1"/>
        <rFont val="Arial"/>
        <family val="2"/>
      </rPr>
      <t xml:space="preserve">37 atenciones en la unidad móvil </t>
    </r>
    <r>
      <rPr>
        <sz val="13"/>
        <color theme="1"/>
        <rFont val="Arial"/>
        <family val="2"/>
      </rPr>
      <t xml:space="preserve">de manera presencial  en el Castillo de las Artes, Antonio Nariño, Barrios unidos y Ciudad Bolívar desagregadas así: 21 asesorías, 08 valoraciones iniciales, 05 seguimientos y 03 cierres. 
ii)	(ii) Se realizaron </t>
    </r>
    <r>
      <rPr>
        <b/>
        <sz val="13"/>
        <color theme="1"/>
        <rFont val="Arial"/>
        <family val="2"/>
      </rPr>
      <t xml:space="preserve">357 atenciones en la sede física </t>
    </r>
    <r>
      <rPr>
        <sz val="13"/>
        <color theme="1"/>
        <rFont val="Arial"/>
        <family val="2"/>
      </rPr>
      <t>y de forma telefónica desagregadas así: 81 asesorías y 32 valoraciones iniciales, 199 seguimientos, y 45 cierres. Adiconalmente, a través de la atención se logra dar respuesta en las siguientes áreas:
•	5 Portabilidad.                                                                                       
•	2 Salud traslado municipio                                                                               
•	16 Solicitud de encuesta socioeconómica SISBEN
•	9 Afiliaciones al sistema de salud
•	15 Activación servicios de SDIS, proyecto enlace emergencia social , bono de adulto mayor y jardines
•	5 Solicitud cupo Dirección Local de Educación.                                
•	5 Proceso educación flexible.
•	4 Formación para el trabajo (Miquelina y Scalabrini).
•	40 Pruebas rápidas con secretaria de salud. 
•	12 Fondo Nacional del Ahorro. 
•	8 Empleabilidad. 
•	4  Anticoncepción 
•	1 cedulación
•	8 Otros como barreras de acceso a salud, certificado de discapacidad emprendimiento, albergue, citas médicas y especialidades</t>
    </r>
  </si>
  <si>
    <r>
      <t xml:space="preserve">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t>
    </r>
    <r>
      <rPr>
        <b/>
        <sz val="13"/>
        <color theme="1"/>
        <rFont val="Arial"/>
        <family val="2"/>
      </rPr>
      <t xml:space="preserve">36 atenciones en la unidad móvil </t>
    </r>
    <r>
      <rPr>
        <sz val="13"/>
        <color theme="1"/>
        <rFont val="Arial"/>
        <family val="2"/>
      </rPr>
      <t xml:space="preserve">de manera presencial  en el  Los Mártires, Barrios unidos, La Candelaria, Puente Aranda y Patio Bonito desagregadas así: 18 asesorías, 07 valoraciones iniciales, 09 seguimientos y 02 cierres.
•	se realizaron </t>
    </r>
    <r>
      <rPr>
        <b/>
        <sz val="13"/>
        <color theme="1"/>
        <rFont val="Arial"/>
        <family val="2"/>
      </rPr>
      <t>352 atenciones en la sede física</t>
    </r>
    <r>
      <rPr>
        <sz val="13"/>
        <color theme="1"/>
        <rFont val="Arial"/>
        <family val="2"/>
      </rPr>
      <t xml:space="preserve"> y de forma telefónica desagregadas así: 95 asesorías y 38 valoraciones iniciales, 193 seguimientos, y 26 cierres. 
Adicionalmente, a través de la atención se logra dar respuesta en las siguientes áreas:
•	* 6 Portabilidad.                                                                                       
•	* 7 Salud traslado municipio                                                                               
•	* 16 Solicitud de encuesta socioeconómica SISBEN
•	* 6 Afiliaciones al sistema de salud
•	* 7 Activación servicios de SDIS, proyecto enlace emergencia social, bono de adulto mayor y jardines
•	* 2 Solicitud cupo Dirección Local de Educación.                                
•	* 17 Proceso educación flexible.
•	* 15 Formación para el trabajo (Miquelina y Scalabrini).
•	* 29 Pruebas rápidas con secretaria de salud. 
•	* 7 Fondo Nacional del Ahorro. 
•	* 11 Empleabilidad. 
•	* 2 Educación superior 
•	* 7 Anticoncepción                                                                                                                                                                                                               17 Otros como barreras de acceso a salud, certificado de discapacidad emprendimiento, albergue, citas médicas y especialidades.                         </t>
    </r>
  </si>
  <si>
    <r>
      <t xml:space="preserve">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t>
    </r>
    <r>
      <rPr>
        <b/>
        <sz val="13"/>
        <color theme="1"/>
        <rFont val="Arial"/>
        <family val="2"/>
      </rPr>
      <t xml:space="preserve">35 atenciones en la unidad móvil </t>
    </r>
    <r>
      <rPr>
        <sz val="13"/>
        <color theme="1"/>
        <rFont val="Arial"/>
        <family val="2"/>
      </rPr>
      <t xml:space="preserve">de manera presencial en las localidades de Los Mártires, Barrios Unidos, Engativá, Tunjuelito y La Candelaria desagregadas así: 21 asesorías, 05 valoraciones iniciales, 06 seguimientos y 03 cierres.
•	se realizaron </t>
    </r>
    <r>
      <rPr>
        <b/>
        <sz val="13"/>
        <color theme="1"/>
        <rFont val="Arial"/>
        <family val="2"/>
      </rPr>
      <t>445 atenciones en la sede física</t>
    </r>
    <r>
      <rPr>
        <sz val="13"/>
        <color theme="1"/>
        <rFont val="Arial"/>
        <family val="2"/>
      </rPr>
      <t xml:space="preserve"> y de forma telefónica desagregadas así: 125 asesorías y 43 valoraciones iniciales, 229 seguimientos, y 48 cierres. Adiconalmente, a través de la atención se logra dar respuesta en las siguientes áreas:
* 7  Portabilidad.                                                                                       
* 3 Salud traslado municipio                                                                               
* 24 Solicitud de encuesta socioeconómica SISBEN
* 16 Afiliaciones al sistema de salud
* 8 Activación servicios de SDIS, proyecto enlace emergencia social, bono de adulto mayor y jardines
* 6 Solicitud cupo Dirección Local de Educación.                                
* 25 Proceso educación flexible.
* 9 Formación para el trabajo (Miquelina y Scalabrini).
* 32 Pruebas rápidas con secretaria de salud. 
* 9 Fondo Nacional del Ahorro. 
* 5 Empleabilidad. 
* 1 Educación superior 
* 20 Anticoncepción 
*1IVE 
21 Otros como barreras de acceso a salud, certificado de discapacidad emprendimiento, albergue, citas medicas y especialidades.</t>
    </r>
  </si>
  <si>
    <r>
      <t xml:space="preserve">En abril, el área de Trabajo Social se realizó </t>
    </r>
    <r>
      <rPr>
        <b/>
        <sz val="13"/>
        <color theme="1"/>
        <rFont val="Arial"/>
        <family val="2"/>
      </rPr>
      <t xml:space="preserve">373 atenciones en la sede física </t>
    </r>
    <r>
      <rPr>
        <sz val="13"/>
        <color theme="1"/>
        <rFont val="Arial"/>
        <family val="2"/>
      </rPr>
      <t xml:space="preserve">y de forma telefónica desagregadas así: 115 asesorías y 56 valoraciones iniciales, 174 seguimientos, y 28 cierres y se realizaron </t>
    </r>
    <r>
      <rPr>
        <b/>
        <sz val="13"/>
        <color theme="1"/>
        <rFont val="Arial"/>
        <family val="2"/>
      </rPr>
      <t xml:space="preserve">seis (6) atenciones en la unidad móvil </t>
    </r>
    <r>
      <rPr>
        <sz val="13"/>
        <color theme="1"/>
        <rFont val="Arial"/>
        <family val="2"/>
      </rPr>
      <t xml:space="preserve">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t>
    </r>
  </si>
  <si>
    <r>
      <t xml:space="preserve">Se realizó </t>
    </r>
    <r>
      <rPr>
        <b/>
        <sz val="13"/>
        <rFont val="Arial"/>
        <family val="2"/>
      </rPr>
      <t xml:space="preserve">una actividad de fortalecimiento de redes </t>
    </r>
    <r>
      <rPr>
        <sz val="13"/>
        <rFont val="Arial"/>
        <family val="2"/>
      </rPr>
      <t xml:space="preserve">en la cual se trato el tema de violencias y derechos de las mujeres contemplados en la Política Pública de Mujeres y Equidad de Género, la actividad fue presencial en Casa de Todas y en ella participaron </t>
    </r>
    <r>
      <rPr>
        <b/>
        <sz val="13"/>
        <rFont val="Arial"/>
        <family val="2"/>
      </rPr>
      <t>12 mujeres en ASP</t>
    </r>
    <r>
      <rPr>
        <sz val="13"/>
        <rFont val="Arial"/>
        <family val="2"/>
      </rPr>
      <t xml:space="preserve"> </t>
    </r>
  </si>
  <si>
    <r>
      <t xml:space="preserve">Durante marzo se realizó </t>
    </r>
    <r>
      <rPr>
        <b/>
        <sz val="13"/>
        <color theme="1"/>
        <rFont val="Arial"/>
        <family val="2"/>
      </rPr>
      <t>una actividad de fortalecimiento de redes con 9  mujeres en ASP</t>
    </r>
    <r>
      <rPr>
        <sz val="13"/>
        <color theme="1"/>
        <rFont val="Arial"/>
        <family val="2"/>
      </rPr>
      <t>,  espacio en el cuál se abordó el tema Derecho a una vida libre de violencias con mujeres que realizan ASP y hacen parte del proceso de Educación Flexible.</t>
    </r>
  </si>
  <si>
    <r>
      <t xml:space="preserve">Se realizó </t>
    </r>
    <r>
      <rPr>
        <b/>
        <sz val="13"/>
        <color theme="1"/>
        <rFont val="Arial"/>
        <family val="2"/>
      </rPr>
      <t>una actividad de fortalecimiento de redes en mayo con la participación de 5 mujeres en ASP</t>
    </r>
    <r>
      <rPr>
        <sz val="13"/>
        <color theme="1"/>
        <rFont val="Arial"/>
        <family val="2"/>
      </rPr>
      <t xml:space="preserve"> en el cuál se abordó el tema Derecho al Hábitat y vivienda digna para las mujeres que realizan ASP y hacen parte del proceso de Educación Flexible.</t>
    </r>
  </si>
  <si>
    <r>
      <t xml:space="preserve">Con el objetivo de Implementar el plan de  ¨Fortalecimiento de Redes ¨ para mujeres que realizan ASP  Se realizó </t>
    </r>
    <r>
      <rPr>
        <b/>
        <sz val="13"/>
        <color theme="1"/>
        <rFont val="Arial"/>
        <family val="2"/>
      </rPr>
      <t>una actividad de fortalecimiento de redes</t>
    </r>
    <r>
      <rPr>
        <sz val="13"/>
        <color theme="1"/>
        <rFont val="Arial"/>
        <family val="2"/>
      </rPr>
      <t xml:space="preserve"> en</t>
    </r>
    <r>
      <rPr>
        <sz val="13"/>
        <color theme="3"/>
        <rFont val="Arial"/>
        <family val="2"/>
      </rPr>
      <t xml:space="preserve"> </t>
    </r>
    <r>
      <rPr>
        <b/>
        <sz val="13"/>
        <color theme="3"/>
        <rFont val="Arial"/>
        <family val="2"/>
      </rPr>
      <t>Junio</t>
    </r>
    <r>
      <rPr>
        <sz val="13"/>
        <color theme="3"/>
        <rFont val="Arial"/>
        <family val="2"/>
      </rPr>
      <t>, con l</t>
    </r>
    <r>
      <rPr>
        <sz val="13"/>
        <color theme="1"/>
        <rFont val="Arial"/>
        <family val="2"/>
      </rPr>
      <t xml:space="preserve">a </t>
    </r>
    <r>
      <rPr>
        <b/>
        <sz val="13"/>
        <color theme="1"/>
        <rFont val="Arial"/>
        <family val="2"/>
      </rPr>
      <t>participación de 9 mujeres,</t>
    </r>
    <r>
      <rPr>
        <sz val="13"/>
        <color theme="1"/>
        <rFont val="Arial"/>
        <family val="2"/>
      </rPr>
      <t xml:space="preserve"> en esta actividad, se buscó propiciar un espacio de confianza con el fin de socializar aspectos relacionados con el derecho a la autonomía económica de las mujeres y promover estrategias de ahorro colectivo entre mujeres.</t>
    </r>
  </si>
  <si>
    <r>
      <t>Con el objetivo de Implementar el plan de  ¨Fortalecimiento de Redes ¨ para mujeres que realizan ASP  Se realizó</t>
    </r>
    <r>
      <rPr>
        <b/>
        <sz val="13"/>
        <color theme="1"/>
        <rFont val="Arial"/>
        <family val="2"/>
      </rPr>
      <t xml:space="preserve"> una actividad de fortalecimiento de redes </t>
    </r>
    <r>
      <rPr>
        <sz val="13"/>
        <color theme="1"/>
        <rFont val="Arial"/>
        <family val="2"/>
      </rPr>
      <t>en Julio, con la participación de</t>
    </r>
    <r>
      <rPr>
        <b/>
        <sz val="13"/>
        <color theme="1"/>
        <rFont val="Arial"/>
        <family val="2"/>
      </rPr>
      <t xml:space="preserve"> 7 mujeres</t>
    </r>
    <r>
      <rPr>
        <sz val="13"/>
        <color theme="1"/>
        <rFont val="Arial"/>
        <family val="2"/>
      </rPr>
      <t>, en esta actividad grupal se desarrolló capacitación a ciudadanas de la red de fortalecimiento personal, familiar en la temática Tejiendo y fortaleciendo nuestras redes de apoyo.</t>
    </r>
  </si>
  <si>
    <r>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t>
    </r>
    <r>
      <rPr>
        <b/>
        <sz val="13"/>
        <color theme="1"/>
        <rFont val="Arial"/>
        <family val="2"/>
      </rPr>
      <t xml:space="preserve"> 5 recorridos</t>
    </r>
    <r>
      <rPr>
        <sz val="13"/>
        <color theme="1"/>
        <rFont val="Arial"/>
        <family val="2"/>
      </rPr>
      <t xml:space="preserve"> durante el mes, donde se ofertaron los servicios de Casa de Todas a las mujeres en ASP y se tomó agenda de las mujeres que requerían un servicio.</t>
    </r>
  </si>
  <si>
    <r>
      <t xml:space="preserve">En el periodo acumulado de enero a junio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2220 atenciones de trabajo social realizadas así: 
•	Se realizaron 105 atenciones en la unidad móvil de manera presencial en las localidades focalizadas y se realizaron 2115 atenciones en la sede física y de forma telefónica. 
•	Con el fin de implementar el plan de ¨Fortalecimiento de Redes ¨ para mujeres que realizan ASP, se realizaron en el periodo acumulado </t>
    </r>
    <r>
      <rPr>
        <b/>
        <sz val="13"/>
        <color theme="1"/>
        <rFont val="Arial"/>
        <family val="2"/>
      </rPr>
      <t>cuatro actividades de fortalecimiento de redes</t>
    </r>
    <r>
      <rPr>
        <sz val="13"/>
        <color theme="1"/>
        <rFont val="Arial"/>
        <family val="2"/>
      </rPr>
      <t xml:space="preserve">, con la participación de </t>
    </r>
    <r>
      <rPr>
        <b/>
        <sz val="13"/>
        <color theme="1"/>
        <rFont val="Arial"/>
        <family val="2"/>
      </rPr>
      <t xml:space="preserve">35 mujeres </t>
    </r>
    <r>
      <rPr>
        <sz val="13"/>
        <color theme="1"/>
        <rFont val="Arial"/>
        <family val="2"/>
      </rPr>
      <t xml:space="preserve">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t>
    </r>
    <r>
      <rPr>
        <b/>
        <sz val="13"/>
        <color theme="1"/>
        <rFont val="Arial"/>
        <family val="2"/>
      </rPr>
      <t>116 recorridos territoriales</t>
    </r>
    <r>
      <rPr>
        <sz val="13"/>
        <color theme="1"/>
        <rFont val="Arial"/>
        <family val="2"/>
      </rPr>
      <t xml:space="preserve"> realizados en el periodo acumulado. </t>
    </r>
  </si>
  <si>
    <r>
      <t xml:space="preserve">En el periodo comprendido entre enero y mayo de 2025, en el área de Trabajo Social se realizaron en total 1832 atenciones, que se realizaron así: 
i)	Se realizaron 69 atenciones en la unidad móvil de manera presencial  en las 18 localidades de Bogotá. 
ii)	Se realizaron 1763 atenciones en la sede física y de forma telefónica 
Adicionalmente en este mismo periodo de tiempo, se sistematizó la información recopilada por las gestoras territoriales sobre cada uno de los establecimientos, así como de los reportes cualitativos que dan cuenta de las dinámicas de las zonas visitadas, de tal manera que para este periodo, se programaron </t>
    </r>
    <r>
      <rPr>
        <b/>
        <sz val="13"/>
        <color theme="1"/>
        <rFont val="Arial"/>
        <family val="2"/>
      </rPr>
      <t>91 recorridos territoriales</t>
    </r>
    <r>
      <rPr>
        <sz val="13"/>
        <color theme="1"/>
        <rFont val="Arial"/>
        <family val="2"/>
      </rPr>
      <t xml:space="preserve"> donde se ofertaron los servicios de Casa de Todas a las mujeres en ASP y se tomó agenda de las mujeres que requerían un servicio y se realizaron </t>
    </r>
    <r>
      <rPr>
        <b/>
        <sz val="13"/>
        <color theme="1"/>
        <rFont val="Arial"/>
        <family val="2"/>
      </rPr>
      <t xml:space="preserve">3 actividades de fortalecimiento de redes </t>
    </r>
    <r>
      <rPr>
        <sz val="13"/>
        <color theme="1"/>
        <rFont val="Arial"/>
        <family val="2"/>
      </rPr>
      <t>en mayo con la participación de</t>
    </r>
    <r>
      <rPr>
        <b/>
        <sz val="13"/>
        <color theme="1"/>
        <rFont val="Arial"/>
        <family val="2"/>
      </rPr>
      <t xml:space="preserve"> 26 mujeres en ASP</t>
    </r>
  </si>
  <si>
    <r>
      <t xml:space="preserve">En el periodo acumulado de enero a abril, en el área de Trabajo Social se realizaron 1438 atenciones de trabajo social, en la sede física, de forma telefónica y en la unidad móvil. Adicionalmente, se han realizado </t>
    </r>
    <r>
      <rPr>
        <b/>
        <sz val="13"/>
        <rFont val="Arial"/>
        <family val="2"/>
      </rPr>
      <t xml:space="preserve">dos espacios de fortalecimiento de redes </t>
    </r>
    <r>
      <rPr>
        <sz val="13"/>
        <rFont val="Arial"/>
        <family val="2"/>
      </rPr>
      <t xml:space="preserve">con la participación de </t>
    </r>
    <r>
      <rPr>
        <b/>
        <sz val="13"/>
        <rFont val="Arial"/>
        <family val="2"/>
      </rPr>
      <t>21 mujeres en ASP</t>
    </r>
    <r>
      <rPr>
        <sz val="13"/>
        <rFont val="Arial"/>
        <family val="2"/>
      </rPr>
      <t xml:space="preserve"> en la cual se trató el tema Derecho a una vida libre de violencias. y se sistematizó la información recopilada en los </t>
    </r>
    <r>
      <rPr>
        <b/>
        <sz val="13"/>
        <rFont val="Arial"/>
        <family val="2"/>
      </rPr>
      <t>70 recorridos realizados</t>
    </r>
    <r>
      <rPr>
        <sz val="13"/>
        <rFont val="Arial"/>
        <family val="2"/>
      </rPr>
      <t xml:space="preserve"> y la información recopilada por las gestoras territoriales sobre cada uno de los establecimientos, así como de los reportes cualitativos que dan cuenta de las dinámicas de las zonas visitadas.</t>
    </r>
  </si>
  <si>
    <r>
      <t xml:space="preserve">En 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en la sede física y de forma telefónica. Adicionalmente, se han realizado </t>
    </r>
    <r>
      <rPr>
        <b/>
        <sz val="13"/>
        <color theme="1"/>
        <rFont val="Arial"/>
        <family val="2"/>
      </rPr>
      <t>dos espacios de fortalecimiento de redes</t>
    </r>
    <r>
      <rPr>
        <sz val="13"/>
        <color theme="1"/>
        <rFont val="Arial"/>
        <family val="2"/>
      </rPr>
      <t xml:space="preserve"> con la participación de </t>
    </r>
    <r>
      <rPr>
        <b/>
        <sz val="13"/>
        <color theme="1"/>
        <rFont val="Arial"/>
        <family val="2"/>
      </rPr>
      <t>21 mujeres en ASP</t>
    </r>
    <r>
      <rPr>
        <sz val="13"/>
        <color theme="1"/>
        <rFont val="Arial"/>
        <family val="2"/>
      </rPr>
      <t xml:space="preserve"> en la cuál se trato el tema Derecho a una vida libre de violencias. y se sistematizó la información recopilada en los </t>
    </r>
    <r>
      <rPr>
        <b/>
        <sz val="13"/>
        <color theme="1"/>
        <rFont val="Arial"/>
        <family val="2"/>
      </rPr>
      <t>48 recorridos realizados</t>
    </r>
    <r>
      <rPr>
        <sz val="13"/>
        <color theme="1"/>
        <rFont val="Arial"/>
        <family val="2"/>
      </rPr>
      <t xml:space="preserve"> y la información recopiladad por las gestoras territoriales sobre cada un de los establecimientos, asi como de los reportes cualitativos que dan cuenta de las dinamicas de las zonas visitadas.</t>
    </r>
  </si>
  <si>
    <r>
      <t xml:space="preserve">De Enero a Febrero se realizaron 603 atenciones el área de Trabajo Social  en la sede física, de forma telefónica y a través de la unidad móvil . Adicionalmente se sitematizo la  programación de </t>
    </r>
    <r>
      <rPr>
        <b/>
        <sz val="13"/>
        <color theme="1"/>
        <rFont val="Arial"/>
        <family val="2"/>
      </rPr>
      <t>28 recorridos territoriales</t>
    </r>
    <r>
      <rPr>
        <sz val="13"/>
        <color theme="1"/>
        <rFont val="Arial"/>
        <family val="2"/>
      </rPr>
      <t>, donde se ofertaron los servicios de Casa de Todas a las mujeres en ASP, y se tomó agenda de las mujeres que requerían un servicio. y se realizó u</t>
    </r>
    <r>
      <rPr>
        <b/>
        <sz val="13"/>
        <color theme="1"/>
        <rFont val="Arial"/>
        <family val="2"/>
      </rPr>
      <t>na actividad de fortalecimiento de redes</t>
    </r>
    <r>
      <rPr>
        <sz val="13"/>
        <color theme="1"/>
        <rFont val="Arial"/>
        <family val="2"/>
      </rPr>
      <t xml:space="preserve"> en la cual se trato el tema de violencias y derechos de las mujeres contemplados en la Política Pública de Mujeres y Equidad de Género, en esta actividad participaron </t>
    </r>
    <r>
      <rPr>
        <b/>
        <sz val="13"/>
        <color theme="1"/>
        <rFont val="Arial"/>
        <family val="2"/>
      </rPr>
      <t>12 mujeres en ASP</t>
    </r>
  </si>
  <si>
    <t>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Para un total de 568 atenciones psicosociales en el periodo acumulado. 
(ii)En el área jurídica se realizaron 934 atenciones en la sede física y de forma telefónica y se realizaron 23 atenciones jurídicas en la unidad móvil de manera presencial. Para un total de 957 atenciones jurídicas en el periodo acumulado. 
(iii)En el área de Trabajo Social se realizaron 1033 atenciones en la sede física y de forma telefónica y se realizaron 26 atenciones en la unidad móvil de manera presencial. Para un total de 1059 atenciones de trabajo social  en el periodo acumulado.                                             
(iii)	6 espacios de formación, cualificación y fortalecimiento de habilidades en las que participaron 110 profesionales de Casa de Todas 
(iv)	48 recorridos en dupla, con las profesionales de Casa de Todas y el equipo de gestoras territoriales.
(v)	 4 ferias de servicios interinstitucionales, donde se logró realizar atención a 57 ciudadanas. 
(vi)	17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</si>
  <si>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abril se han realizado las siguientes acciones: 
•	En el área psicosocial:  se realizaron 759 atenciones en la sede física y de forma telefónica y para el mismo mes, el área psicosocial  realizaron 26 atenciones en la Unidad Móvil de manera presencial. Para un total de 785 atenciones psicosociales en el periodo acumulado. 
•	En el área jurídica se realizaron 1262 atenciones en la sede física y de forma telefónica y se realizaron 34 atenciones jurídicas en la unidad móvil de manera presencial. Para un total de 1296 atenciones jurídicas en el periodo acumulado. 
•	En el área de Trabajo Social se realizaron 1406 atenciones en la sede física y de forma telefónica y se realizaron 32 atenciones en la unidad móvil de manera presencial. Para un total de 1438 atenciones de trabajo social  en el periodo acumulado.  
•	9 espacios de formación, cualificación y fortalecimiento de habilidades en las que participaron 162 profesionales de Casa de Todas 
•	70 recorridos en dupla, con las profesionales de Casa de Todas y el equipo de gestoras territoriales.
•	6 ferias de servicios interinstitucionales, donde se logró realizar atención a 95  ciudadanas. 
•	25 jornadas de atención itinerante 
•	(1) taller en el marco de la conmemoración del 8M con las estudiantes de Educación Flexible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</si>
  <si>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 xml:space="preserve">En desarrollo del plan de acción para el pilotaje de atenciones con la Unidad Móvil ¨Casa de Todas¨, en el periodo de enero a mayo se han realizado las siguientes acciones: 
•	En el área psicosocial:  se realizaron 951 atenciones en la sede física y de forma telefónica y para el mismo mes, el área psicosocial  realizaron 49 atenciones en la Unidad Móvil de manera presencial. Para un total de 1000 atenciones psicosociales en el periodo acumulado. 
•	En el área jurídica se realizaron 1570 atenciones en la sede física y de forma telefónica y se realizaron 67 atenciones jurídicas en la unidad móvil de manera presencial. Para un total de 1637 atenciones jurídicas en el periodo acumulado. 
•	En el área de Trabajo Social se realizaron 1763 atenciones en la sede física y de forma telefónica y se realizaron 69 atenciones en la unidad móvil de manera presencial. Para un total de 1832  atenciones de trabajo social  en el periodo acumulado. 
•	13 espacios de formación, cualificación y fortalecimiento de habilidades en las que participaron 217 profesionales y equipos técnicos de Casa de Todas. 
•	91 recorridos en dupla, con las profesionales de Casa de Todas y el equipo de gestoras territoriales, en dupla en las 18 localidades donde se han identificado que se realizan ASP 
•	9 ferias de servicios interinstitucionales, donde se logró realizar atención a 154  ciudadanas. 
•	36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	 (1) taller en el marco de la conmemoración del 8M con las estudiantes de Educación Flexible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t>
  </si>
  <si>
    <t xml:space="preserve">En el periodo acumulado de enero a junio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1208 atenciones, así:  63 atenciones en la unidad móvil de forma presencial en las diferentes localidades focalizadas. Adicionalmente se realizaron 1145 atenciones en la sede física y de forma telefónica. 
2.	Con el objetivo de realizar las atenciones jurídicas (valoraciones iniciales, asesoría, seguimientos y cierres) a mujeres que realizan actividades sexuales pagadas, se realizan un total de 2041 atenciones así:  En el área jurídica se realizan 94 atenciones en la Unidad Móvil de manera presencial en las diferentes localidades focalizadas. Adicionalmente, se realizan 1947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2220 atenciones de trabajo social realizadas así: Se realizaron 105 atenciones en la unidad móvil de manera presencial en las localidades focalizadas y se realizaron 2115 atenciones en la sede física y de forma telefónica. 
4.	15 espacios de formación, cualificación y fortalecimiento de habilidades en las que se registraron 240 participaciones del equipo de profesionales y técnicas de Casa de Todas. 
5.	Se continuó con la articulación de espacios en Los Mártires, Barrios Unidos, SantaFe, Kennedy y Puente Aranda para avanzar en la implementación de la unidad móvil de Casa de Todas. 
6.	Se realizaron 116 recorridos en dupla en las 18 localidades donde se han identificado que se realizan ASP.
7.	Se realizaron doce 12 ferias y jornadas de servicios interinstitucionales, en articulación con articulo con Subredes de Salud, SD Salud, SD Desarrollo Económico, Centro Intégrate, Metro, IPS Colsibsidio y SDMujer. Donde se logró realizar atención a 109 ciudadanas 
8.	Se realizaron 43 jornadas de atención itinerante en las diferentes localidades focalizadas. 
9.	Se realizó un espacio de cocreación en el marco de la consultoría para el desarrollo de los lineamientos. 
10.	Se realizó (1) cine club, con 15 mujeres en ASP
11.	(1) taller en el marco de la conmemoración del 8M con las estudiantes de Educación Flexible 
12.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13.	Con el fin de implementar el Plan de formación y cualificación de equipos técnicos que realizan atenciones a mujeres que realizan actividades sexuales pagadas, para el periodo acumulado se realizaron 15 espacios de formación con equipos técnicos y profesionales.
14.	Con el fin de implementar el plan de ¨Fortalecimiento de Redes ¨ para mujeres que realizan ASP, se realizaron en el periodo acumulado cuatro actividades de fortalecimiento de redes, con la participación de 35 mujeres 
15.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116 recorridos territoriales realizados en el periodo acumulado. </t>
  </si>
  <si>
    <t xml:space="preserve">
En el periodo acumulado de enero a julio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en la sede física, móvil y telefónica, se realizaron en total 1424 atenciones, discriminadas así:  80 atenciones en la unidad móvil de forma presencial en las diferentes localidades focalizadas. Adicionalmente se realizaron 1344 atenciones en la sede física y de forma telefónica. 
2.	Con el objetivo de realizar las atenciones jurídicas (valoraciones iniciales, asesoría, seguimientos y cierres) a mujeres que realizan actividades sexuales pagadas, se realizan un total de 2364  atenciones discriminadas así:  En el área jurídica se realizan 120 atenciones en la Unidad Móvil de manera presencial en las diferentes localidades focalizadas. Adicionalmente, se realizan 2244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2710 atenciones de trabajo social realizadas así: Se realizaron 140 atenciones en la unidad móvil de manera presencial en las localidades focalizadas y se realizaron 2570 atenciones en la sede física y de forma telefónica. 
4.	17 espacios de formación, cualificación y fortalecimiento de habilidades en las que se registraron 276 participaciones del equipo de profesionales y técnicas de Casa de Todas. 
5.	Se realizaron 138 recorridos en dupla en las 18 localidades donde se han identificado que se realizan ASP.
6.	Se realizaron 19 ferias y jornadas de servicios interinstitucionales, en articulación con articulo con Subredes de Salud, SD Salud, SD Desarrollo Económico, Centro Intégrate, Metro, IPS Colsibsidio y SDMujer. Donde se logró realizar atención a 372 ciudadanas
7.	Se realizaron 54 jornadas de atención itinerante en las diferentes localidades focalizadas. 
8.	Se realizó un espacio de cocreación en el marco de la consultoría para el desarrollo de los lineamientos. 
9.	Se realizaron (2) cine club, con 45 mujeres en ASP, (2) reuniones del consejo consultivo con 6 participantes, (2) grupos poblaciones en el marco de la conmemoración ASP con 36 participantes.
10.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
11.	con el fin de implementar el Plan de formación y cualificación de equipos técnicos que realizan atenciones a mujeres que realizan actividades sexuales pagadas, para el periodo acumulado se realizaron 19 espacios de cualificación y asistencia técnica para equipos técnicos, con la participación de 395 profesionales de los diferentes sectores y entidades del distrito
12.	Con el fin de implementar el plan de ¨Fortalecimiento de Redes ¨ para mujeres que realizan ASP, se realizaron en el periodo acumulado cinco actividades de fortalecimiento de redes, con la participación de 42 mujeres
13.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138 recorridos territoriales realizados en el periodo acumulado </t>
  </si>
  <si>
    <r>
      <t xml:space="preserve">En el periodo acumulado de enero a julio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t>
    </r>
    <r>
      <rPr>
        <b/>
        <sz val="13"/>
        <color theme="1"/>
        <rFont val="Arial"/>
        <family val="2"/>
      </rPr>
      <t>2710 atenciones de trabajo social</t>
    </r>
    <r>
      <rPr>
        <sz val="13"/>
        <color theme="1"/>
        <rFont val="Arial"/>
        <family val="2"/>
      </rPr>
      <t xml:space="preserve"> realizadas así: 
•	Se realizaron </t>
    </r>
    <r>
      <rPr>
        <b/>
        <sz val="13"/>
        <color theme="1"/>
        <rFont val="Arial"/>
        <family val="2"/>
      </rPr>
      <t xml:space="preserve">140 atenciones en la unidad móvil </t>
    </r>
    <r>
      <rPr>
        <sz val="13"/>
        <color theme="1"/>
        <rFont val="Arial"/>
        <family val="2"/>
      </rPr>
      <t xml:space="preserve">de manera presencial en las localidades focalizadas y se realizaron </t>
    </r>
    <r>
      <rPr>
        <b/>
        <sz val="13"/>
        <color theme="1"/>
        <rFont val="Arial"/>
        <family val="2"/>
      </rPr>
      <t>2570 atenciones en la sede física</t>
    </r>
    <r>
      <rPr>
        <sz val="13"/>
        <color theme="1"/>
        <rFont val="Arial"/>
        <family val="2"/>
      </rPr>
      <t xml:space="preserve"> y de forma telefónica. 
•	Con el fin de implementar el plan de ¨Fortalecimiento de Redes ¨ para mujeres que realizan ASP, se realizaron en el periodo acumulado </t>
    </r>
    <r>
      <rPr>
        <b/>
        <sz val="13"/>
        <color theme="1"/>
        <rFont val="Arial"/>
        <family val="2"/>
      </rPr>
      <t>cinco actividades</t>
    </r>
    <r>
      <rPr>
        <sz val="13"/>
        <color theme="1"/>
        <rFont val="Arial"/>
        <family val="2"/>
      </rPr>
      <t xml:space="preserve"> de fortalecimiento de redes, con la participación de </t>
    </r>
    <r>
      <rPr>
        <b/>
        <sz val="13"/>
        <color theme="1"/>
        <rFont val="Arial"/>
        <family val="2"/>
      </rPr>
      <t>42 mujeres</t>
    </r>
    <r>
      <rPr>
        <sz val="13"/>
        <color theme="1"/>
        <rFont val="Arial"/>
        <family val="2"/>
      </rPr>
      <t xml:space="preserve">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t>
    </r>
    <r>
      <rPr>
        <b/>
        <sz val="13"/>
        <color theme="1"/>
        <rFont val="Arial"/>
        <family val="2"/>
      </rPr>
      <t>138 recorridos territoriales</t>
    </r>
    <r>
      <rPr>
        <sz val="13"/>
        <color theme="1"/>
        <rFont val="Arial"/>
        <family val="2"/>
      </rPr>
      <t xml:space="preserve"> realizados en el periodo acumulado. Es importante precisar que una vez verificado con Sistema de Información Misional SiMisional2.0. el registro semestral, se realiza ajuste a las cifras de enero (dos atenciones adicionales) y abril (8 atenciones adicionales) que el sistema no había reflejado en los informes solicitados para el seguimiento de cada mes respectivamente.  </t>
    </r>
  </si>
  <si>
    <t>La Dirección de Enfoque Diferencial, solicita realizar ajuste de 10 atenciones adicionales realizadas y reportadas en Enero (2 atenciones adicionales)  y Abril (8 atenciones adicionales), teniendo en cuenta que se cruza la información reportada con el SiMisional2.0. y confirman que se han realizado ajustes dentro de la información subida al sistema para estos meses, por lo que se ajusta resultado acumulado en Actividad3. META PDD. y PMR. Lo anterior, ya que una vez verificado con Sistema de Información Misional SiMisional2.0. el registro semestral, se realiza ajuste a las cifras de enero (dos atenciones adicionales) y abril (8 atenciones adicionales) que el sistema no había reflejado en los informes solicitados para el seguimiento de cada mes respectivamente.</t>
  </si>
  <si>
    <r>
      <t xml:space="preserve">En el mes de Agosto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t>
    </r>
    <r>
      <rPr>
        <b/>
        <sz val="13"/>
        <color theme="1"/>
        <rFont val="Arial"/>
        <family val="2"/>
      </rPr>
      <t xml:space="preserve">178 atenciones, así: 10 atenciones en la unidad móvil </t>
    </r>
    <r>
      <rPr>
        <sz val="13"/>
        <color theme="1"/>
        <rFont val="Arial"/>
        <family val="2"/>
      </rPr>
      <t xml:space="preserve">de manera presencial. Se brindó atención en la unidad móvil en las localidades de Los Mártires, Barrios Unidos, Engativá y Tunjuelito, ofreciendo orientación y apoyo psicosocial a las mujeres que lo requerían. Adicionalmente se realizaron </t>
    </r>
    <r>
      <rPr>
        <b/>
        <sz val="13"/>
        <color theme="1"/>
        <rFont val="Arial"/>
        <family val="2"/>
      </rPr>
      <t>168 atenciones en la sede física</t>
    </r>
    <r>
      <rPr>
        <sz val="13"/>
        <color theme="1"/>
        <rFont val="Arial"/>
        <family val="2"/>
      </rPr>
      <t xml:space="preserve"> y de forma telefónica desagregadas así: 17 asesorías y 04 valoraciones iniciales, 124 seguimientos, y 23 cierres. El acompañamiento psicosocial ofreció herramientas para la promoción de espacios de reflexión sobre la salud mental. A través del proceso, las mujeres adquirieron estrategias para afrontar desafíos personales y sociales. Además, se llevó a cabo un taller virtual mensual, cuya temática en agosto estuvo centrada en la violencia sexual.</t>
    </r>
  </si>
  <si>
    <t>En el mes de agosto,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profesionales de la Casa de Todas, con el fin de cualificar las atenciones y actividades en el marco de las líneas de acción de la unidad móvil: (i) Conversatorio POT y ASP, en donde se conoció el plan de ordenamiento territorial del Distrito y sus ajustes y modificación, con el fin de identificar futuros cambios en la dinámica de la actividad sexual pagada, con la participación de 19 contratistas (ii) Cartografía social, espacio para la socialización de las dinámicas en territorio durante los recorridos con el fin de establecer planes de acción, con la participación de 20 contratistas. 
(2)	Se continuó con la articulación de espacios en Fontibón, Engativá y Tunjuelito, y subredes de salud en Kennedy y Usme para avanzar en la implementación de la unidad móvil de Casa de Todas. 
(3)	Se realizaron 20 recorridos en dupla en las 19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cuatro (4) ferias de servicios interinstitucionales con y sin carpas, en articulación con articulo con Subredes de Salud, SD Salud, SD Desarrollo Económico, Centro Intégrate, Metro, IPS Colsibsidio, Fundación REDSOMOS, Universidad del Rosario y SDMujer. Donde se logró realizar atención a 86 ciudadanas en las siguiente localidades: 13.08.25 en Tunjuelito (Carpas - 21); 14.08.25 Teusaquillo-Casa de Todas (25); 19.08.25 Los Mártires Procrear (20) y 20.08.25 Los Mártires El Castillo (20)
(5) Se realizaron 09 jornadas de atención itinerante en la localidad de Barrios Unidos, todos los lunes; en Engativá Casa Mujeres Respiro, los martes y en los Mártires, en el Castillo de las Artes, todos los miércoles.</t>
  </si>
  <si>
    <t>Con el fin de sistematizar los procesos de investigación y acción participativa para fortalecer el análisis situacional de las violaciones de derechos de las personas que realizan ASP, en el mes de agosto se avanzó en con la revisión de comentarios de la primera versión del documento de resultados de la investigación, realizados por la coordinadora d ela Estrategia Casa de Todas.</t>
  </si>
  <si>
    <t>En el mes de agosto se realizaron cinco actividades de formación a funcionarios para atención a mujeres en ASP: 
1-2) Capacitación MeBog - El área jurídica apoyó en la realización de dos jornadas de capacitación y sensibilización a miembros de la Policía Metropolitana de Bogotá,  de la estación de Barrios Unidos,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(i) 19 agentes de policía (ii) 09 agentes de policía
3). Transversalización Profesionales enlace SOFIA, sobre el enfoque diferencial y la estrategia Casa de Todas de las SDMujer. 18 participantes
4) Transversalización Alcaldías Locales de Bogotá, para brindar fortalecimiento respecto a las jornadas de Derechos Humanos , Salud y Desarrollo Personal , en favor de las personas que realizan actividades sexuales pagadas en Bogotá. 141 participantes. 
5) Trasnversalización Trans Space Foundation de Suba, sobre el enfoque diferencial y la estrategia Casa de Todas de las SDMujer. 03 participantes</t>
  </si>
  <si>
    <t>En el mes de agosto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20 recorridos territoriales en dupla realizados en agosto en las 19 localidades donde se han identificado que se realizan ASP</t>
  </si>
  <si>
    <t>https://secretariadistritald-my.sharepoint.com/:f:/g/personal/kforero_sdmujer_gov_co/EqP_gIfLtGtLgd30-gNR9oIByDSOiJCiopgJpUkLIM4jHA?e=ibzXVl</t>
  </si>
  <si>
    <t>https://secretariadistritald-my.sharepoint.com/:f:/g/personal/kforero_sdmujer_gov_co/EokhyvZoHKBBo2x6ndkSHX8BQRzvfTEtkOeiVsauuOC4xA?e=5S7Cu5</t>
  </si>
  <si>
    <t>https://secretariadistritald-my.sharepoint.com/:f:/g/personal/kforero_sdmujer_gov_co/EuYbZyY5EI1AmA4CM1Woc60Bns-5LVjwdrmer3LPE4j7SA?e=Pr3BK0</t>
  </si>
  <si>
    <t>https://secretariadistritald-my.sharepoint.com/:f:/g/personal/kforero_sdmujer_gov_co/EijFVdgQhoZMt9t6dmIfjaIBuBgPYgDu5HZt7s2gfFEcxg?e=7hf51L</t>
  </si>
  <si>
    <t>https://secretariadistritald-my.sharepoint.com/:f:/g/personal/kforero_sdmujer_gov_co/ErIRsLgTbUJDh1Mo_IPnMDwB2QweQU0PwgfcAxPr_MtnwA?e=LlMVTY</t>
  </si>
  <si>
    <t>https://secretariadistritald-my.sharepoint.com/:f:/g/personal/kforero_sdmujer_gov_co/ErMAos_8G1xFm8FqQa9DHF0Bta5ZINmOZ9uNzfCIVvpfwg?e=ew5LgV</t>
  </si>
  <si>
    <t xml:space="preserve">En agosto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178 atenciones psicosociales discriminadas así:  10 atenciones en la unidad móvil de forma presencial en las localidades focalizadas y adicionalmente se realizaron 168 atenciones psicosociales en la sede física y de forma telefónica. 
2.	Con el objetivo de realizar las atenciones jurídicas (valoraciones iniciales, asesoría, seguimientos y cierres) a mujeres que realizan actividades sexuales pagadas, se realizan un total de 286 atenciones jurídicas discriminadas así:  En el área jurídica se realizan 22 atenciones en la Unidad Móvil de manera presencial en las diferentes localidades focalizadas y adicionalmente, se realizan 264  atenciones en la sede física y de forma telefónica.
3.	En agosto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368 atenciones, realizadas así: Se realizaron 24 atenciones en la unidad móvil de manera presencial en las localidades focalizadas y se realizaron 344 atenciones en la sede física y de forma telefónica.
4.	Se realizaron dos espacios de cualificación y fortalecimiento de habilidades del Equipo de profesionales de la Casa de Todas, con el fin de cualificar las atenciones y actividades en el marco de las líneas de acción de la unidad móvil: (i) Conversatorio POT y ASP, en donde se conoció el plan de ordenamiento territorial del Distrito y sus ajustes y modificación con 19 contratistas (ii) Cartografía social, espacio para la socialización de las dinámicas en territorio durante los recorridos con el fin de establecer planes de acción con 20 contratistas.
5.	Se realizaron 20 recorridos en dupla en las 19 localidades donde se han identificado que se realizan ASP.
6.	Se realizaron cuatro (4) ferias y jornadas de servicios interinstitucionales, en articulación con articulo con Subredes de Salud, SD Salud, SD Desarrollo Económico, Centro Intégrate, Metro, IPS Colsibsidio y SDMujer. Donde se logró realizar atención a 86 ciudadanas.
7.	Se realizaron 9 jornadas de atención itinerante en la localidad de Barrios Barrios Unidos, todos los lunes; en Engativá Casa Mujeres Respiro, los martes y en los Mártires, en el Castillo de las Artes, todos los miércoles.
9.	con el fin de sistematizar los procesos de investigación y acción participativa para fortalecer el análisis situacional de las violaciones de derechos de las personas que realizan ASP, en el mes de agosto se avanzó con la revisión de comentarios de la primera versión del documento de resultados de la investigación, realizados por la coordinadora de la Estrategia Casa de Todas.
10.	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agosto  se realizaron cinco actividades de formación a funcionarios para atención a mujeres en ASP: 1-2) Capacitación MeBog - El área jurídica apoyó en la realización de dos jornadas de capacitación y sensibilización a miembros de la Policía Metropolitana de Bogotá,  de la estación de Barrios Unidos,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(i) 19 agentes de policía (ii) 09 agentes de policía 3). Transversalización Profesionales enlace SOFIA, sobre el enfoque diferencial y la estrategia Casa de Todas de las SDMujer. 18 participantes 4) Transversalización Alcaldías Locales de Bogotá, para brindar fortalecimiento respecto a las jornadas de Derechos Humanos , Salud y Desarrollo Personal , en favor de las personas que realizan actividades sexuales pagadas en Bogotá. 141 participantes.  5) Trasnversalización Trans Space Foundation de Suba, sobre el enfoque diferencial y la estrategia Casa de Todas de las SDMujer. 03 participantes.
11.	En el mes de agosto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20 recorridos territoriales en dupla realizados en agosto. </t>
  </si>
  <si>
    <t xml:space="preserve">"
En el periodo acumulado de enero a julio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en la sede física, móvil y telefónica, se realizaron en total 1424 atenciones, discriminadas así:  80 atenciones en la unidad móvil de forma presencial en las diferentes localidades focalizadas. Adicionalmente se realizaron 1344 atenciones en la sede física y de forma telefónica. 
2.	Con el objetivo de realizar las atenciones jurídicas (valoraciones iniciales, asesoría, seguimientos y cierres) a mujeres que realizan actividades sexuales pagadas, se realizan un total de 2364  atenciones discriminadas así:  En el área jurídica se realizan 120 atenciones en la Unidad Móvil de manera presencial en las diferentes localidades focalizadas. Adicionalmente, se realizan 2244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2710 atenciones de trabajo social realizadas así: Se realizaron 140 atenciones en la unidad móvil de manera presencial en las localidades focalizadas y se realizaron 2570 atenciones en la sede física y de forma telefónica. 
4.	17 espacios de formación, cualificación y fortalecimiento de habilidades en las que se registraron 276 participaciones del equipo de profesionales y técnicas de Casa de Todas. 
5.	Se realizaron 138 recorridos en dupla en las 18 localidades donde se han identificado que se realizan ASP.
6.	Se realizaron 19 ferias y jornadas de servicios interinstitucionales, en articulación con articulo con Subredes de Salud, SD Salud, SD Desarrollo Económico, Centro Intégrate, Metro, IPS Colsibsidio y SDMujer. Donde se logró realizar atención a 372 ciudadanas
7.	Se realizaron 54 jornadas de atención itinerante en las diferentes localidades focalizadas. 
8.	Se realizó un espacio de cocreación en el marco de la consultoría para el desarrollo de los lineamientos. 
9.	Se realizaron (2) cine club, con 45 mujeres en ASP, (2) reuniones del consejo consultivo con 6 participantes, (2) grupos poblaciones en el marco de la conmemoración ASP con 36 participantes.
10.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
11.	con el fin de implementar el Plan de formación y cualificación de equipos técnicos que realizan atenciones a mujeres que realizan actividades sexuales pagadas, para el periodo acumulado se realizaron 19 espacios de cualificación y asistencia técnica para equipos técnicos, con la participación de 395 profesionales de los diferentes sectores y entidades del distrito
12.	Con el fin de implementar el plan de ¨Fortalecimiento de Redes ¨ para mujeres que realizan ASP, se realizaron en el periodo acumulado cinco actividades de fortalecimiento de redes, con la participación de 42 mujeres
13.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138 recorridos territoriales realizados en el periodo acumulado "	</t>
  </si>
  <si>
    <t xml:space="preserve">En el mes de agosto con el objetivo de realizar las atenciones jurídicas (valoraciones iniciales, asesoría, seguimientos y cierres) a mujeres en ASP a través de las diferentes modalidades de atención de la Estrategia Casa de Todas: sede física, móvil y telefónica, se realizan un total de 286  atenciones jurídicas discriminadas así:  En el área jurídica se realizan 22 atenciones en la unidad móvil de manera presencial en las localidades de Los Mártires, Barrios Unidos, Engativá, Tunjuelito y La Candelaria, Adicionalmente, se realizan 264  atenciones en la sede física y de forma telefónica. </t>
  </si>
  <si>
    <t>En el mes de agosto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178 atenciones, discriminadas así: 10 atenciones en la unidad móvil de manera presencial. Adicionalmente se realizaron 168 atenciones en la sede física y de forma telefónica</t>
  </si>
  <si>
    <t>En agosto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realizaron un total de 368 atenciones, discriminadas así: 24 atenciones en la unidad móvil de manera presencial, adicionalmente, se realizaron 344  atenciones en la sede física y de forma telefónica.</t>
  </si>
  <si>
    <r>
      <t xml:space="preserve">
En el mes de Agosto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t>
    </r>
    <r>
      <rPr>
        <b/>
        <sz val="13"/>
        <color theme="1"/>
        <rFont val="Arial"/>
        <family val="2"/>
      </rPr>
      <t>178 atenciones psicosociales</t>
    </r>
    <r>
      <rPr>
        <sz val="13"/>
        <color theme="1"/>
        <rFont val="Arial"/>
        <family val="2"/>
      </rPr>
      <t>, así:  10 atenciones en la unidad móvil de forma presencial, adicionalmente se realizaron 168  atenciones en la sede física y de forma telefónica. 
Adicionalmente, en el mes de agosto,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profesionales de la Casa de Todas, con el fin de cualificar las atenciones y actividades en el marco de las líneas de acción de la unidad móvil: (i) Conversatorio POT y ASP, en donde se conoció el plan de ordenamiento territorial del Distrito y sus ajustes y modificación con 19 contratistas (ii) Cartografía social, espacio para la socialización de las dinámicas en territorio durante los recorridos con el fin de establecer planes de acción con 20 contratistas. 
(2)	Se realizaron 20 recorridos en dupla en las 19 localidades donde se han identificado que se realizan ASP: Barrios Unidos, Kennedy, Chapinero, Usaquén, Los Mártires, Suba, Antonio Nariño, Rafael Uribe Uribe, Ciudad Bolívar, Engativá, Bosa, La Candelaria, Santa Fe, Tunjuelito, Usme, Fontibón, Puente Aranda y Teusaquillo.
(3)	Se realizaron cuatro (4) ferias de servicios interinstitucionales, en donde se logró realizar atención a 86 ciudadanas en las siguiente localidades: 13.08.25 en Tunjuelito (Carpas - 21); 14.08.25 Teusaquillo-Casa de Todas (25); 19.08.25 Los Mártires Procrear (20) y 20.08.25 Los Mártires El Castillo (20)
(5) Se realizaron 09 jornadas de atención itinerante en la localidad de Barrios Unidos, todos los lunes; en Engativá Casa Mujeres Respiro, los martes y en los Mártires, en el Castillo de las Artes, todos los miércoles.
Por último y con el fin de sistematizar los procesos de investigación y acción participativa para fortalecer el análisis situacional de las violaciones de derechos de las personas que realizan ASP, en el mes de agosto se avanzó con la revisión de comentarios de la primera versión del documento de resultados de la investigación, realizados por la coordinadora de la Estrategia Casa de Todas.</t>
    </r>
  </si>
  <si>
    <r>
      <t xml:space="preserve">En el periodo acumulado de enero a julio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t>
    </r>
    <r>
      <rPr>
        <b/>
        <sz val="13"/>
        <color theme="1"/>
        <rFont val="Arial"/>
        <family val="2"/>
      </rPr>
      <t>1424</t>
    </r>
    <r>
      <rPr>
        <sz val="13"/>
        <color theme="1"/>
        <rFont val="Arial"/>
        <family val="2"/>
      </rPr>
      <t xml:space="preserve"> atenciones, así:  
80 atenciones en la unidad móvil de forma presencial en las diferentes localidades focalizadas. Adicionalmente se realizaron 1344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17 espacios de formación, cualificación y fortalecimiento de habilidades a las profesionales de casa de todas, en las que se registraron 276 participaciones del equipo de profesionales y técnicas de Casa de Todas. 
(2)	Se continuó con la articulación de espacios en Los Mártires, Barrios Unidos, Engativá, Tunjuelito y La Candelaria, para avanzar en la implementación de la unidad móvil de Casa de Todas.
(3)	Se realizaron 138 recorridos en dupla en las 18 localidades donde se han identificado que se realizan ASP. 
(4)	Se realizaron 19 ferias y jornadas de servicios interinstitucionales, en articulación con Subredes de Salud, SD Salud, SD Desarrollo Económico, Centro Intégrate, Metro, IPS Colsibsidio y SDMujer. Donde se logró realizar atención a 372 ciudadanas. 
(5) Se realizaron 54 jornadas de atención itinerante en las diferentes localidades focalizadas. 
Esta actividad ha superado para el periodo el avance en lo programado, toda vez que adicionalmente se ha avanzado con: 
(6)	Se realizó un espacio de cocreación en el marco de la consultoría para el desarrollo de los lineamientos, Se realizaron (2) cine club, con 45 mujeres en ASP, (2) reuniones del consejo consultivo con 6 participantes, (2) grupos poblaciones en el marco de la conmemoración ASP con 36 participantes.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t>
    </r>
  </si>
  <si>
    <r>
      <t xml:space="preserve">En el periodo acumulado de enero a agosto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t>
    </r>
    <r>
      <rPr>
        <b/>
        <sz val="13"/>
        <color theme="1"/>
        <rFont val="Arial"/>
        <family val="2"/>
      </rPr>
      <t>1602</t>
    </r>
    <r>
      <rPr>
        <sz val="13"/>
        <color theme="1"/>
        <rFont val="Arial"/>
        <family val="2"/>
      </rPr>
      <t xml:space="preserve"> atenciones, así:  
90 atenciones en la unidad móvil de forma presencial en las diferentes localidades focalizadas. Adicionalmente se realizaron 1512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19 espacios de formación, cualificación y fortalecimiento de habilidades a las profesionales de casa de todas, en las que se registraron 315 participaciones del equipo de profesionales y técnicas de Casa de Todas. 
(2)	Se realizaron 158 recorridos en dupla en las 19 localidades donde se han identificado que se realizan ASP. 
(4)	Se realizaron 23 jornadas de servicios interinstitucionales, en articulación con Subredes de Salud, SD Salud, SD Desarrollo Económico, Centro Intégrate, Metro, IPS Colsibsidio y SDMujer. Donde se logró realizar atención a 458 ciudadanas. 
(5) Se realizaron 63 jornadas de atención itinerante en las diferentes localidades focalizadas.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t>
    </r>
  </si>
  <si>
    <r>
      <t xml:space="preserve">En el mes de agosto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t>
    </r>
    <r>
      <rPr>
        <b/>
        <sz val="13"/>
        <color theme="1"/>
        <rFont val="Arial"/>
        <family val="2"/>
      </rPr>
      <t>286 atenciones</t>
    </r>
    <r>
      <rPr>
        <sz val="13"/>
        <color theme="1"/>
        <rFont val="Arial"/>
        <family val="2"/>
      </rPr>
      <t xml:space="preserve"> así:  
En el área jurídica se realizan 22 atenciones en la unidad móvil de manera presencial en las localidades de Los Mártires, Barrios Unidos, Engativá, y Tunjuelito,adicionalmente, se realizan 264 atenciones en la sede física y de forma telefónica y en agosto se realizaron cinco actividades de formación a funcionarios para atención a mujeres en ASP: 1-2) Capacitación MeBog - El área jurídica apoyó en la realización de dos jornadas de capacitación y sensibilización a miembros de la Policía Metropolitana de Bogotá,  de la estación de Barrios Unidos,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(i) 19 agentes de policía (ii) 09 agentes de policía 3). Transversalización Profesionales enlace SOFIA, sobre el enfoque diferencial y la estrategia Casa de Todas de las SDMujer. 18 participantes 4) Transversalización Alcaldías Locales de Bogotá, para brindar fortalecimiento respecto a las jornadas de Derechos Humanos , Salud y Desarrollo Personal , en favor de las personas que realizan actividades sexuales pagadas en Bogotá. 141 participantes.  5) Trasnversalización Trans Space Foundation de Suba, sobre el enfoque diferencial y la estrategia Casa de Todas de las SDMujer. 03 participantes</t>
    </r>
  </si>
  <si>
    <r>
      <t>En el periodo acumulado de enero a agosto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t>
    </r>
    <r>
      <rPr>
        <b/>
        <sz val="13"/>
        <color theme="1"/>
        <rFont val="Arial"/>
        <family val="2"/>
      </rPr>
      <t>otal de 2650  atenciones</t>
    </r>
    <r>
      <rPr>
        <sz val="13"/>
        <color theme="1"/>
        <rFont val="Arial"/>
        <family val="2"/>
      </rPr>
      <t xml:space="preserve"> desagregadas así:  En el área jurídica se realizan 142 atenciones en la Unidad Móvil de manera presencial en las diferentes localidades focalizadas. Adicionalmente, se realizan 2508 atenciones en la sede física y de forma telefónica. También con el fin de implementar el Plan de formación y cualificación de equipos técnicos que realizan atenciones a mujeres que realizan actividades sexuales pagadas, para el periodo acumulado se </t>
    </r>
    <r>
      <rPr>
        <b/>
        <sz val="13"/>
        <color theme="1"/>
        <rFont val="Arial"/>
        <family val="2"/>
      </rPr>
      <t>realizaron 24 espacios de cualificación y asistencia técnica para equipos técnicos y profesionales</t>
    </r>
    <r>
      <rPr>
        <sz val="13"/>
        <color theme="1"/>
        <rFont val="Arial"/>
        <family val="2"/>
      </rPr>
      <t xml:space="preserve"> de los diferentes sectores y entidades del distrito en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t>
    </r>
  </si>
  <si>
    <r>
      <t>En el mes de agosto con el objetivo de realizar las atenciones jurídicas (valoraciones iniciales, asesoría, seguimientos y cierres) a mujeres que realizan actividades sexuales pagadas a través de las diferentes modali</t>
    </r>
    <r>
      <rPr>
        <b/>
        <sz val="13"/>
        <color theme="1"/>
        <rFont val="Arial"/>
        <family val="2"/>
      </rPr>
      <t>dades de atención de la Estrategia Casa de Todas: sede física, móvil y telefónica, se realizan un total de</t>
    </r>
    <r>
      <rPr>
        <sz val="13"/>
        <color theme="1"/>
        <rFont val="Arial"/>
        <family val="2"/>
      </rPr>
      <t xml:space="preserve"> </t>
    </r>
    <r>
      <rPr>
        <b/>
        <sz val="13"/>
        <color theme="1"/>
        <rFont val="Arial"/>
        <family val="2"/>
      </rPr>
      <t>286 atencione</t>
    </r>
    <r>
      <rPr>
        <sz val="13"/>
        <color theme="1"/>
        <rFont val="Arial"/>
        <family val="2"/>
      </rPr>
      <t xml:space="preserve">s así:  
En el área jurídica se realizan 22 atenciones en la unidad móvil de manera presencial en las localidades de Los Mártires, Barrios Unidos, Engativá, y Tunjuelito, desagregadas así: 13 asesorías, 05 valoraciones iniciales, 02 seguimientos y 02 cierre.
Adicionalmente, se realizan 264 atenciones en la sede física y de forma telefónica desagregadas así: 70 asesorías y 14 valoraciones iniciales, 143 seguimientos, y 37 cierres. Adicionalmente, se gestionaron las siguientes actuaciones:
- Impulso e incidente procesal: 2
- Derechos de petición: 15
- Tutela: 1
- Procesos vigentes en representación: 4   </t>
    </r>
  </si>
  <si>
    <r>
      <t xml:space="preserve">En agosto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t>
    </r>
    <r>
      <rPr>
        <b/>
        <sz val="13"/>
        <color theme="1"/>
        <rFont val="Arial"/>
        <family val="2"/>
      </rPr>
      <t>368 atenciones,</t>
    </r>
    <r>
      <rPr>
        <sz val="13"/>
        <color theme="1"/>
        <rFont val="Arial"/>
        <family val="2"/>
      </rPr>
      <t xml:space="preserve"> realizadas así: 
•	Se realizaron 24 atenciones en la unidad móvil de manera presencial en las localidades focalizadas y se realizaron 344 atenciones en la sede física y de forma telefónica. 
Con el fin de implementar el plan de ¨Fortalecimiento de Redes ¨ para mujeres que realizan ASP, en el mes de julio Se realizaron dos actividad de fortalecimiento de redes, con la participación de 44 mujeres y en el mismo mes de agosto,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20 recorridos territoriales. </t>
    </r>
  </si>
  <si>
    <r>
      <t xml:space="preserve">En el periodo acumulado de enero a agosto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t>
    </r>
    <r>
      <rPr>
        <b/>
        <sz val="13"/>
        <color theme="1"/>
        <rFont val="Arial"/>
        <family val="2"/>
      </rPr>
      <t>3078 atenciones</t>
    </r>
    <r>
      <rPr>
        <sz val="13"/>
        <color theme="1"/>
        <rFont val="Arial"/>
        <family val="2"/>
      </rPr>
      <t xml:space="preserve"> de trabajo social realizadas así: 
•	Se realizaron 164 atenciones en la unidad móvil de manera presencial en las localidades focalizadas y se realizaron 2914 atenciones en la sede física y de forma telefónica. 
•	Con el fin de implementar el plan de ¨Fortalecimiento de Redes ¨ para mujeres que realizan ASP, se realizaron en el periodo acumulado siete actividades de fortalecimiento de redes, con la participación de 86 mujeres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158 recorridos territoriales realizados en el periodo acumulado. </t>
    </r>
  </si>
  <si>
    <t xml:space="preserve">   </t>
  </si>
  <si>
    <t xml:space="preserve">En el mes agosto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24 atenciones en la unidad móvil de manera presencial en las localidades de Los Mártires, Barrios Unidos, Engativá y Tunjuelito desagregadas así: 08 asesorías, 02 valoraciones iniciales, 08 seguimientos y 06 cierres.
•	se realizaron 344 atenciones en la sede física y de forma telefónica desagregadas así: 84 asesorías y 47 valoraciones iniciales, 177 seguimientos, y 36 cierres. Adicionalmente, a través de la atención se logra dar respuesta en las siguientes áreas:
* 2  Portabilidad.                                                                                       
* 3 Salud traslado municipio                                                                               
* 10 Solicitud de encuesta socioeconómica SISBEN
* 10 Afiliaciones al sistema de salud
*  8 Activación servicios de SDIS, proyecto enlace emergencia social, bono de adulto mayor y jardines
*4 Solicitud cupo Dirección Local de Educación.                                
*12 Proceso educación flexible.
* 13 Formación para el trabajo (Miquelina y Scalabrini).
* 17 Pruebas rápidas con secretaria de salud. 
* 6 Fondo Nacional del Ahorro. 
* 1 Empleabilidad.  * 1 Educación superior 
* 11 Anticoncepción  * 2 IVE 
* 1 Cedulación  * 4 movilidad salud                                                                                                                                                                                                                                                                                                                                            14 Otros como barreras de acceso a salud, certificado de discapacidad emprendimiento, albergue, citas médicas y especialidades.          </t>
  </si>
  <si>
    <t>https://secretariadistritald-my.sharepoint.com/:x:/g/personal/kforero_sdmujer_gov_co/EX6l4SJ3T4VNpaZLaLvmtnkBuhKAC8e9Wb0BKTqDLahv0A?e=lSv994</t>
  </si>
  <si>
    <t>Con el objetivo de Implementar el plan de  ¨Fortalecimiento de Redes ¨ para mujeres que realizan ASP  en agosto, la dupla de articulacióncon la  estrategia de cuidado menstrual, realizó las siguientes actividades con mujeres en ASP: (1) recorrido de cuidado menstrual en la localidad de Barrios Unidos, con 30 participantes donde se entregaron kits, (1) Socialización de tips de ciudado menstrual en Feria de Servicios Localidad de Barrios Unidos, donde participaron 14 mujeres</t>
  </si>
  <si>
    <t>https://secretariadistritald-my.sharepoint.com/:f:/g/personal/kforero_sdmujer_gov_co/EgK1jXmHRH1JqYMKIguL69IBieN8z1dIP0juLsgH0y46Ug?e=jFc8Jp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</si>
</sst>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 #,##0_-;\-&quot;$&quot;\ * #,##0_-;_-&quot;$&quot;\ * &quot;-&quot;??_-;_-@_-"/>
    <numFmt numFmtId="174" formatCode="_-* #,##0_-;\-* #,##0_-;_-* &quot;-&quot;??_-;_-@_-"/>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11"/>
      <color rgb="FF000000"/>
      <name val="Arial"/>
      <family val="2"/>
    </font>
    <font>
      <b/>
      <sz val="11"/>
      <color rgb="FF000000"/>
      <name val="Arial"/>
      <family val="2"/>
    </font>
    <font>
      <sz val="11"/>
      <color theme="1"/>
      <name val="Calibri"/>
      <family val="2"/>
      <scheme val="minor"/>
    </font>
    <font>
      <sz val="12"/>
      <color theme="1"/>
      <name val="Arial"/>
      <family val="2"/>
    </font>
    <font>
      <sz val="13"/>
      <color rgb="FF002060"/>
      <name val="Arial"/>
      <family val="2"/>
    </font>
    <font>
      <sz val="9"/>
      <color rgb="FF000000"/>
      <name val="Tahoma"/>
      <family val="2"/>
    </font>
    <font>
      <b/>
      <sz val="11"/>
      <color theme="0"/>
      <name val="Arial"/>
      <family val="2"/>
    </font>
    <font>
      <sz val="11"/>
      <color rgb="FFFF0000"/>
      <name val="Arial"/>
      <family val="2"/>
    </font>
    <font>
      <b/>
      <sz val="10"/>
      <name val="Arial"/>
      <family val="2"/>
    </font>
    <font>
      <sz val="13"/>
      <color theme="3"/>
      <name val="Arial"/>
      <family val="2"/>
    </font>
    <font>
      <b/>
      <sz val="13"/>
      <color theme="3"/>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9" fontId="9" fillId="0" borderId="0" applyFont="0" applyFill="0" applyBorder="0" applyAlignment="0" applyProtection="0"/>
    <xf numFmtId="0" fontId="10" fillId="0" borderId="1"/>
    <xf numFmtId="0" fontId="5" fillId="0" borderId="1"/>
    <xf numFmtId="166"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5"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3" fillId="0" borderId="1"/>
    <xf numFmtId="164" fontId="2" fillId="0" borderId="1" applyFont="0" applyFill="0" applyBorder="0" applyAlignment="0" applyProtection="0"/>
    <xf numFmtId="44" fontId="44" fillId="0" borderId="0" applyFont="0" applyFill="0" applyBorder="0" applyAlignment="0" applyProtection="0"/>
    <xf numFmtId="41" fontId="48" fillId="0" borderId="0" applyFont="0" applyFill="0" applyBorder="0" applyAlignment="0" applyProtection="0"/>
    <xf numFmtId="0" fontId="18" fillId="0" borderId="0" applyNumberFormat="0" applyFill="0" applyBorder="0" applyAlignment="0" applyProtection="0"/>
  </cellStyleXfs>
  <cellXfs count="690">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0" fontId="12" fillId="5" borderId="12" xfId="2" applyFont="1" applyFill="1" applyBorder="1" applyAlignment="1">
      <alignment vertical="center" wrapText="1"/>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20" fillId="4" borderId="22" xfId="0" applyNumberFormat="1" applyFont="1" applyFill="1" applyBorder="1" applyAlignment="1">
      <alignment horizont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40"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8" xfId="3" applyFont="1" applyBorder="1" applyAlignment="1">
      <alignment horizontal="left" vertical="center" wrapText="1"/>
    </xf>
    <xf numFmtId="0" fontId="25" fillId="0" borderId="46"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2"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168" fontId="13" fillId="0" borderId="47" xfId="5" applyNumberFormat="1" applyFont="1" applyBorder="1" applyAlignment="1">
      <alignment vertical="center"/>
    </xf>
    <xf numFmtId="43" fontId="41" fillId="5" borderId="58" xfId="18" applyFont="1" applyFill="1" applyBorder="1" applyAlignment="1">
      <alignment horizontal="center" vertical="center" wrapText="1"/>
    </xf>
    <xf numFmtId="43" fontId="41" fillId="5" borderId="60" xfId="18" applyFont="1" applyFill="1" applyBorder="1" applyAlignment="1">
      <alignment horizontal="center" vertical="center" wrapText="1"/>
    </xf>
    <xf numFmtId="43" fontId="41" fillId="5" borderId="61" xfId="18" applyFont="1" applyFill="1" applyBorder="1" applyAlignment="1">
      <alignment horizontal="center" vertical="center" wrapText="1"/>
    </xf>
    <xf numFmtId="168" fontId="13" fillId="0" borderId="40"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5" xfId="3" applyFont="1" applyBorder="1" applyAlignment="1">
      <alignment horizontal="center" vertical="center" wrapText="1"/>
    </xf>
    <xf numFmtId="0" fontId="12" fillId="5" borderId="62"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7"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1" xfId="3" applyFont="1" applyBorder="1" applyAlignment="1">
      <alignment horizontal="center" vertical="center" wrapText="1"/>
    </xf>
    <xf numFmtId="0" fontId="31" fillId="0" borderId="63"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0" xfId="3" applyFont="1" applyBorder="1" applyAlignment="1">
      <alignment horizontal="center" vertical="center" wrapText="1"/>
    </xf>
    <xf numFmtId="0" fontId="31" fillId="0" borderId="65" xfId="3" applyFont="1" applyBorder="1" applyAlignment="1">
      <alignment horizontal="center" vertical="center" wrapText="1"/>
    </xf>
    <xf numFmtId="0" fontId="31" fillId="0" borderId="66"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1" xfId="3" applyFont="1" applyBorder="1" applyAlignment="1">
      <alignment horizontal="left" vertical="center" wrapText="1"/>
    </xf>
    <xf numFmtId="172" fontId="13" fillId="0" borderId="1" xfId="3" applyNumberFormat="1" applyFont="1" applyAlignment="1">
      <alignment vertical="center"/>
    </xf>
    <xf numFmtId="0" fontId="7" fillId="5" borderId="26" xfId="3" applyFont="1" applyFill="1" applyBorder="1" applyAlignment="1">
      <alignment vertical="center"/>
    </xf>
    <xf numFmtId="0" fontId="22" fillId="0" borderId="21" xfId="12" quotePrefix="1" applyNumberFormat="1" applyBorder="1" applyAlignment="1">
      <alignment horizontal="center" vertical="center" wrapText="1"/>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3" fillId="0" borderId="22" xfId="19" applyBorder="1" applyAlignment="1">
      <alignment vertical="center"/>
    </xf>
    <xf numFmtId="173" fontId="13" fillId="0" borderId="1" xfId="22" applyNumberFormat="1" applyFont="1" applyBorder="1" applyAlignment="1">
      <alignment vertical="center"/>
    </xf>
    <xf numFmtId="173" fontId="13" fillId="0" borderId="1" xfId="3" applyNumberFormat="1" applyFont="1" applyAlignment="1">
      <alignment vertical="center"/>
    </xf>
    <xf numFmtId="173"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0" fontId="7" fillId="0" borderId="1" xfId="3" applyFont="1" applyAlignment="1">
      <alignment horizontal="center" vertical="center" wrapText="1"/>
    </xf>
    <xf numFmtId="0" fontId="11" fillId="0" borderId="1" xfId="2" applyFont="1" applyAlignment="1">
      <alignment horizontal="center" vertical="center" wrapText="1"/>
    </xf>
    <xf numFmtId="0" fontId="13" fillId="0" borderId="1" xfId="0" applyFont="1" applyBorder="1"/>
    <xf numFmtId="0" fontId="0" fillId="0" borderId="1" xfId="0" applyBorder="1"/>
    <xf numFmtId="0" fontId="12" fillId="5" borderId="26" xfId="2" applyFont="1" applyFill="1" applyBorder="1" applyAlignment="1">
      <alignment horizontal="left" vertical="center" wrapText="1"/>
    </xf>
    <xf numFmtId="0" fontId="12" fillId="4" borderId="1" xfId="2" applyFont="1" applyFill="1" applyAlignment="1">
      <alignment horizontal="left" vertical="center" wrapText="1"/>
    </xf>
    <xf numFmtId="14" fontId="39" fillId="0" borderId="26" xfId="0" applyNumberFormat="1" applyFont="1" applyBorder="1" applyAlignment="1">
      <alignment horizontal="center" vertical="center"/>
    </xf>
    <xf numFmtId="14" fontId="39" fillId="0" borderId="26" xfId="2" applyNumberFormat="1" applyFont="1" applyBorder="1" applyAlignment="1">
      <alignment horizontal="center" vertical="center" wrapText="1"/>
    </xf>
    <xf numFmtId="0" fontId="16" fillId="4" borderId="1" xfId="2" applyFont="1" applyFill="1" applyAlignment="1">
      <alignment horizontal="left" vertical="center" wrapText="1"/>
    </xf>
    <xf numFmtId="3" fontId="46" fillId="0" borderId="68" xfId="0" applyNumberFormat="1" applyFont="1" applyBorder="1" applyAlignment="1">
      <alignment vertical="center"/>
    </xf>
    <xf numFmtId="0" fontId="46" fillId="0" borderId="68" xfId="0" applyFont="1" applyBorder="1" applyAlignment="1">
      <alignment vertical="center"/>
    </xf>
    <xf numFmtId="0" fontId="46" fillId="0" borderId="9" xfId="0" applyFont="1" applyBorder="1" applyAlignment="1">
      <alignment vertical="center"/>
    </xf>
    <xf numFmtId="3" fontId="46" fillId="0" borderId="9" xfId="0" applyNumberFormat="1" applyFont="1" applyBorder="1" applyAlignment="1">
      <alignment vertical="center"/>
    </xf>
    <xf numFmtId="0" fontId="46" fillId="0" borderId="69" xfId="0" applyFont="1" applyBorder="1" applyAlignment="1">
      <alignment vertical="center"/>
    </xf>
    <xf numFmtId="0" fontId="46" fillId="0" borderId="22" xfId="0" applyFont="1" applyBorder="1" applyAlignment="1">
      <alignment vertical="center"/>
    </xf>
    <xf numFmtId="9" fontId="46" fillId="0" borderId="70" xfId="1" applyFont="1" applyBorder="1" applyAlignment="1">
      <alignment vertical="center"/>
    </xf>
    <xf numFmtId="3" fontId="46" fillId="0" borderId="22" xfId="0" applyNumberFormat="1" applyFont="1" applyBorder="1" applyAlignment="1">
      <alignment vertical="center"/>
    </xf>
    <xf numFmtId="0" fontId="46" fillId="0" borderId="70" xfId="0" applyFont="1" applyBorder="1" applyAlignment="1">
      <alignment vertical="center"/>
    </xf>
    <xf numFmtId="3" fontId="46" fillId="0" borderId="71" xfId="0" applyNumberFormat="1" applyFont="1" applyBorder="1" applyAlignment="1">
      <alignment vertical="center"/>
    </xf>
    <xf numFmtId="174" fontId="46" fillId="0" borderId="68" xfId="18" applyNumberFormat="1" applyFont="1" applyBorder="1" applyAlignment="1">
      <alignment vertical="center"/>
    </xf>
    <xf numFmtId="174" fontId="46" fillId="0" borderId="22" xfId="18" applyNumberFormat="1" applyFont="1" applyBorder="1" applyAlignment="1">
      <alignment vertical="center"/>
    </xf>
    <xf numFmtId="3" fontId="46" fillId="0" borderId="72" xfId="0" applyNumberFormat="1" applyFont="1" applyBorder="1" applyAlignment="1">
      <alignment vertical="center"/>
    </xf>
    <xf numFmtId="0" fontId="46" fillId="0" borderId="73" xfId="0" applyFont="1" applyBorder="1" applyAlignment="1">
      <alignment vertical="center"/>
    </xf>
    <xf numFmtId="9" fontId="46" fillId="0" borderId="74" xfId="1" applyFont="1" applyBorder="1" applyAlignment="1">
      <alignment vertical="center"/>
    </xf>
    <xf numFmtId="9" fontId="19" fillId="4" borderId="26" xfId="3" applyNumberFormat="1" applyFont="1" applyFill="1" applyBorder="1" applyAlignment="1">
      <alignment horizontal="center" vertical="center"/>
    </xf>
    <xf numFmtId="9" fontId="20" fillId="4" borderId="26" xfId="3" applyNumberFormat="1" applyFont="1" applyFill="1" applyBorder="1" applyAlignment="1">
      <alignment horizontal="center" vertical="center"/>
    </xf>
    <xf numFmtId="9" fontId="19" fillId="0" borderId="8" xfId="3" applyNumberFormat="1" applyFont="1" applyBorder="1" applyAlignment="1">
      <alignment horizontal="center" vertical="center"/>
    </xf>
    <xf numFmtId="9" fontId="19" fillId="4" borderId="27" xfId="3" applyNumberFormat="1" applyFont="1" applyFill="1" applyBorder="1" applyAlignment="1">
      <alignment horizontal="center" vertical="center"/>
    </xf>
    <xf numFmtId="9" fontId="45" fillId="0" borderId="8" xfId="0" applyNumberFormat="1" applyFont="1" applyBorder="1" applyAlignment="1">
      <alignment horizontal="center" vertical="center"/>
    </xf>
    <xf numFmtId="9" fontId="45" fillId="0" borderId="27" xfId="0" applyNumberFormat="1" applyFont="1" applyBorder="1" applyAlignment="1">
      <alignment horizontal="center" vertical="center"/>
    </xf>
    <xf numFmtId="0" fontId="45" fillId="0" borderId="19" xfId="0" applyFont="1" applyBorder="1" applyAlignment="1">
      <alignment horizontal="center" vertical="center" wrapText="1"/>
    </xf>
    <xf numFmtId="9" fontId="19" fillId="0" borderId="27" xfId="3" applyNumberFormat="1" applyFont="1" applyBorder="1" applyAlignment="1">
      <alignment horizontal="center" vertical="center"/>
    </xf>
    <xf numFmtId="0" fontId="46" fillId="0" borderId="54" xfId="0" applyFont="1" applyBorder="1" applyAlignment="1">
      <alignment wrapText="1"/>
    </xf>
    <xf numFmtId="0" fontId="46" fillId="0" borderId="39" xfId="0" applyFont="1" applyBorder="1" applyAlignment="1">
      <alignment vertical="center"/>
    </xf>
    <xf numFmtId="0" fontId="46" fillId="0" borderId="55" xfId="0" applyFont="1" applyBorder="1" applyAlignment="1">
      <alignment wrapText="1"/>
    </xf>
    <xf numFmtId="9" fontId="46" fillId="0" borderId="44" xfId="0" applyNumberFormat="1" applyFont="1" applyBorder="1"/>
    <xf numFmtId="0" fontId="46" fillId="0" borderId="44" xfId="0" applyFont="1" applyBorder="1" applyAlignment="1">
      <alignment vertical="center"/>
    </xf>
    <xf numFmtId="3" fontId="46" fillId="0" borderId="13" xfId="0" applyNumberFormat="1" applyFont="1" applyBorder="1" applyAlignment="1">
      <alignment vertical="center"/>
    </xf>
    <xf numFmtId="0" fontId="46" fillId="0" borderId="13" xfId="0" applyFont="1" applyBorder="1" applyAlignment="1">
      <alignment vertical="center"/>
    </xf>
    <xf numFmtId="9" fontId="46" fillId="0" borderId="45" xfId="1" applyFont="1" applyBorder="1" applyAlignment="1">
      <alignment vertical="center"/>
    </xf>
    <xf numFmtId="9" fontId="19" fillId="0" borderId="26" xfId="3" applyNumberFormat="1" applyFont="1" applyBorder="1" applyAlignment="1">
      <alignment horizontal="center" vertical="center"/>
    </xf>
    <xf numFmtId="9" fontId="20" fillId="0" borderId="26" xfId="3" applyNumberFormat="1" applyFont="1" applyBorder="1" applyAlignment="1">
      <alignment horizontal="center" vertical="center"/>
    </xf>
    <xf numFmtId="9" fontId="49" fillId="0" borderId="8" xfId="3" applyNumberFormat="1" applyFont="1" applyBorder="1" applyAlignment="1">
      <alignment horizontal="center" vertical="center"/>
    </xf>
    <xf numFmtId="10" fontId="49" fillId="0" borderId="27" xfId="3" applyNumberFormat="1" applyFont="1" applyBorder="1" applyAlignment="1">
      <alignment horizontal="center" vertical="center"/>
    </xf>
    <xf numFmtId="0" fontId="25" fillId="0" borderId="26" xfId="3" applyFont="1" applyBorder="1" applyAlignment="1">
      <alignment horizontal="center" vertical="center"/>
    </xf>
    <xf numFmtId="9" fontId="19" fillId="0" borderId="11" xfId="3" applyNumberFormat="1" applyFont="1" applyBorder="1" applyAlignment="1">
      <alignment horizontal="center" vertical="center"/>
    </xf>
    <xf numFmtId="10" fontId="31" fillId="5" borderId="22" xfId="3" applyNumberFormat="1" applyFont="1" applyFill="1" applyBorder="1" applyAlignment="1">
      <alignment horizontal="center" vertical="center"/>
    </xf>
    <xf numFmtId="174" fontId="46" fillId="0" borderId="22" xfId="18" applyNumberFormat="1" applyFont="1" applyFill="1" applyBorder="1" applyAlignment="1">
      <alignment vertical="center"/>
    </xf>
    <xf numFmtId="0" fontId="46" fillId="0" borderId="10" xfId="0" applyFont="1" applyBorder="1" applyAlignment="1">
      <alignment vertical="center"/>
    </xf>
    <xf numFmtId="9" fontId="46" fillId="0" borderId="24" xfId="0" applyNumberFormat="1" applyFont="1" applyBorder="1" applyAlignment="1">
      <alignment vertical="center"/>
    </xf>
    <xf numFmtId="0" fontId="46" fillId="0" borderId="24" xfId="0" applyFont="1" applyBorder="1" applyAlignment="1">
      <alignment vertical="center"/>
    </xf>
    <xf numFmtId="174" fontId="46" fillId="0" borderId="13" xfId="18" applyNumberFormat="1" applyFont="1" applyBorder="1" applyAlignment="1">
      <alignment vertical="center"/>
    </xf>
    <xf numFmtId="9" fontId="46" fillId="0" borderId="14" xfId="1" applyFont="1" applyBorder="1" applyAlignment="1">
      <alignment vertical="center"/>
    </xf>
    <xf numFmtId="0" fontId="13" fillId="4" borderId="7" xfId="3" applyFont="1" applyFill="1" applyBorder="1" applyAlignment="1">
      <alignment vertical="center" wrapText="1"/>
    </xf>
    <xf numFmtId="41" fontId="13" fillId="4" borderId="50" xfId="23" applyFont="1" applyFill="1" applyBorder="1" applyAlignment="1">
      <alignment vertical="center" wrapText="1"/>
    </xf>
    <xf numFmtId="41" fontId="13" fillId="4" borderId="49" xfId="23" applyFont="1" applyFill="1" applyBorder="1" applyAlignment="1">
      <alignment vertical="center" wrapText="1"/>
    </xf>
    <xf numFmtId="41" fontId="7" fillId="4" borderId="77" xfId="23" applyFont="1" applyFill="1" applyBorder="1" applyAlignment="1">
      <alignment vertical="center" wrapText="1"/>
    </xf>
    <xf numFmtId="0" fontId="13" fillId="4" borderId="29" xfId="3" applyFont="1" applyFill="1" applyBorder="1" applyAlignment="1">
      <alignment vertical="center" wrapText="1"/>
    </xf>
    <xf numFmtId="2" fontId="13" fillId="0" borderId="8" xfId="3" applyNumberFormat="1" applyFont="1" applyBorder="1" applyAlignment="1">
      <alignment horizontal="center" vertical="center"/>
    </xf>
    <xf numFmtId="0" fontId="18" fillId="0" borderId="19" xfId="24" applyBorder="1" applyAlignment="1">
      <alignment horizontal="center" vertical="center" wrapText="1"/>
    </xf>
    <xf numFmtId="0" fontId="11" fillId="0" borderId="26" xfId="3" applyFont="1" applyBorder="1" applyAlignment="1">
      <alignment horizontal="center" vertical="center"/>
    </xf>
    <xf numFmtId="2" fontId="13" fillId="0" borderId="26" xfId="3" applyNumberFormat="1" applyFont="1" applyBorder="1" applyAlignment="1">
      <alignment horizontal="center" vertical="center"/>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0" fontId="46" fillId="0" borderId="47" xfId="0" applyFont="1" applyBorder="1" applyAlignment="1">
      <alignment wrapText="1"/>
    </xf>
    <xf numFmtId="174" fontId="46" fillId="0" borderId="78" xfId="18" applyNumberFormat="1" applyFont="1" applyBorder="1" applyAlignment="1">
      <alignment vertical="center"/>
    </xf>
    <xf numFmtId="0" fontId="46" fillId="0" borderId="58" xfId="0" applyFont="1" applyBorder="1" applyAlignment="1">
      <alignment wrapText="1"/>
    </xf>
    <xf numFmtId="174" fontId="46" fillId="0" borderId="20" xfId="18" applyNumberFormat="1" applyFont="1" applyBorder="1" applyAlignment="1">
      <alignment horizontal="center" vertical="center"/>
    </xf>
    <xf numFmtId="174" fontId="46" fillId="0" borderId="79" xfId="18" applyNumberFormat="1" applyFont="1" applyBorder="1" applyAlignment="1">
      <alignment horizontal="center" vertical="center"/>
    </xf>
    <xf numFmtId="168" fontId="13" fillId="0" borderId="61" xfId="5" applyNumberFormat="1" applyFont="1" applyBorder="1" applyAlignment="1">
      <alignment vertical="center"/>
    </xf>
    <xf numFmtId="168" fontId="13" fillId="0" borderId="58" xfId="5" applyNumberFormat="1" applyFont="1" applyBorder="1" applyAlignment="1">
      <alignment vertical="center"/>
    </xf>
    <xf numFmtId="174" fontId="13" fillId="0" borderId="1" xfId="3" applyNumberFormat="1" applyFont="1"/>
    <xf numFmtId="37" fontId="22" fillId="0" borderId="24" xfId="11" applyNumberFormat="1" applyBorder="1" applyAlignment="1">
      <alignment horizontal="center" vertical="center"/>
    </xf>
    <xf numFmtId="0" fontId="3" fillId="12" borderId="25" xfId="19" applyFill="1" applyBorder="1" applyAlignment="1">
      <alignment vertical="center"/>
    </xf>
    <xf numFmtId="0" fontId="1" fillId="4" borderId="25" xfId="19" applyFont="1" applyFill="1" applyBorder="1" applyAlignment="1">
      <alignment vertical="center" wrapText="1"/>
    </xf>
    <xf numFmtId="0" fontId="3" fillId="12" borderId="22" xfId="19" applyFill="1" applyBorder="1" applyAlignment="1">
      <alignment vertical="center"/>
    </xf>
    <xf numFmtId="0" fontId="1" fillId="4" borderId="22" xfId="19" applyFont="1" applyFill="1" applyBorder="1" applyAlignment="1">
      <alignment vertical="center" wrapText="1"/>
    </xf>
    <xf numFmtId="0" fontId="3" fillId="0" borderId="24" xfId="19" applyBorder="1" applyAlignment="1">
      <alignment horizontal="right" wrapText="1"/>
    </xf>
    <xf numFmtId="0" fontId="6" fillId="5" borderId="22" xfId="0" applyFont="1" applyFill="1" applyBorder="1" applyAlignment="1">
      <alignment horizontal="center" vertical="center" wrapText="1"/>
    </xf>
    <xf numFmtId="0" fontId="12" fillId="5" borderId="62" xfId="2" applyFont="1" applyFill="1" applyBorder="1" applyAlignment="1">
      <alignment horizontal="center" vertical="center" wrapText="1"/>
    </xf>
    <xf numFmtId="14" fontId="13" fillId="0" borderId="52" xfId="0" applyNumberFormat="1" applyFont="1" applyBorder="1" applyAlignment="1">
      <alignment horizontal="justify" vertical="center" wrapText="1"/>
    </xf>
    <xf numFmtId="0" fontId="13" fillId="0" borderId="47" xfId="0" applyFont="1" applyBorder="1" applyAlignment="1">
      <alignment vertical="center" wrapText="1"/>
    </xf>
    <xf numFmtId="14" fontId="13" fillId="0" borderId="41" xfId="0" applyNumberFormat="1" applyFont="1" applyBorder="1" applyAlignment="1">
      <alignment horizontal="justify" vertical="center" wrapText="1"/>
    </xf>
    <xf numFmtId="14" fontId="13" fillId="0" borderId="23" xfId="0" applyNumberFormat="1" applyFont="1" applyBorder="1" applyAlignment="1">
      <alignment horizontal="center" vertical="center" wrapText="1"/>
    </xf>
    <xf numFmtId="9" fontId="19" fillId="4" borderId="11" xfId="1" applyFont="1" applyFill="1" applyBorder="1" applyAlignment="1">
      <alignment horizontal="center" vertical="center"/>
    </xf>
    <xf numFmtId="0" fontId="13" fillId="0" borderId="0" xfId="0" applyFont="1" applyAlignment="1">
      <alignment horizontal="left" vertical="center"/>
    </xf>
    <xf numFmtId="0" fontId="7" fillId="14" borderId="22" xfId="0" applyFont="1" applyFill="1" applyBorder="1" applyAlignment="1">
      <alignment horizontal="left" vertical="center"/>
    </xf>
    <xf numFmtId="0" fontId="7" fillId="14" borderId="22" xfId="0" applyFont="1" applyFill="1" applyBorder="1" applyAlignment="1">
      <alignment horizontal="center" vertical="center"/>
    </xf>
    <xf numFmtId="0" fontId="47" fillId="0" borderId="22" xfId="0" applyFont="1" applyBorder="1" applyAlignment="1">
      <alignment horizontal="left" vertical="center"/>
    </xf>
    <xf numFmtId="0" fontId="46" fillId="0" borderId="22" xfId="0" applyFont="1" applyBorder="1" applyAlignment="1">
      <alignment vertical="center" wrapText="1"/>
    </xf>
    <xf numFmtId="0" fontId="46" fillId="0" borderId="49" xfId="0" applyFont="1" applyBorder="1" applyAlignment="1">
      <alignment horizontal="left" vertical="center" wrapText="1"/>
    </xf>
    <xf numFmtId="0" fontId="46" fillId="0" borderId="47" xfId="0" applyFont="1" applyBorder="1" applyAlignment="1">
      <alignment vertical="center" wrapText="1"/>
    </xf>
    <xf numFmtId="0" fontId="47" fillId="14" borderId="22" xfId="0" applyFont="1" applyFill="1" applyBorder="1" applyAlignment="1">
      <alignment horizontal="left" vertical="center"/>
    </xf>
    <xf numFmtId="0" fontId="46" fillId="14" borderId="47" xfId="0" applyFont="1" applyFill="1" applyBorder="1" applyAlignment="1">
      <alignment vertical="center" wrapText="1"/>
    </xf>
    <xf numFmtId="0" fontId="46" fillId="0" borderId="47" xfId="0" applyFont="1" applyBorder="1" applyAlignment="1">
      <alignment horizontal="left" vertical="center" wrapText="1"/>
    </xf>
    <xf numFmtId="0" fontId="46" fillId="14" borderId="47" xfId="0" applyFont="1" applyFill="1" applyBorder="1" applyAlignment="1">
      <alignment horizontal="left" vertical="center" wrapText="1"/>
    </xf>
    <xf numFmtId="0" fontId="53" fillId="0" borderId="0" xfId="0" applyFont="1" applyAlignment="1">
      <alignment horizontal="left" vertical="center"/>
    </xf>
    <xf numFmtId="0" fontId="47" fillId="0" borderId="22" xfId="0" applyFont="1" applyBorder="1" applyAlignment="1">
      <alignment horizontal="left" vertical="center" wrapText="1"/>
    </xf>
    <xf numFmtId="0" fontId="53" fillId="0" borderId="47" xfId="0" applyFont="1" applyBorder="1" applyAlignment="1">
      <alignment horizontal="left" vertical="center" wrapText="1"/>
    </xf>
    <xf numFmtId="0" fontId="47" fillId="14" borderId="22" xfId="0" applyFont="1" applyFill="1" applyBorder="1" applyAlignment="1">
      <alignment horizontal="center" vertical="center"/>
    </xf>
    <xf numFmtId="0" fontId="46" fillId="0" borderId="22" xfId="0" applyFont="1" applyBorder="1" applyAlignment="1">
      <alignment horizontal="left" vertical="center" wrapText="1"/>
    </xf>
    <xf numFmtId="0" fontId="46" fillId="4" borderId="25"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47" fillId="0" borderId="22" xfId="0" quotePrefix="1" applyFont="1" applyBorder="1" applyAlignment="1">
      <alignment horizontal="left" vertical="center" wrapText="1"/>
    </xf>
    <xf numFmtId="0" fontId="47" fillId="0" borderId="51" xfId="0" applyFont="1" applyBorder="1" applyAlignment="1">
      <alignment horizontal="left" vertical="center"/>
    </xf>
    <xf numFmtId="0" fontId="46" fillId="0" borderId="65" xfId="0" applyFont="1" applyBorder="1" applyAlignment="1">
      <alignment horizontal="left" vertical="center" wrapText="1"/>
    </xf>
    <xf numFmtId="0" fontId="18" fillId="0" borderId="7" xfId="24" applyBorder="1" applyAlignment="1">
      <alignment horizontal="center" vertical="center" wrapText="1"/>
    </xf>
    <xf numFmtId="0" fontId="1" fillId="0" borderId="22" xfId="19" applyFont="1" applyBorder="1" applyAlignment="1">
      <alignment vertical="center" wrapText="1"/>
    </xf>
    <xf numFmtId="14" fontId="35" fillId="0" borderId="26" xfId="0" applyNumberFormat="1" applyFont="1" applyBorder="1" applyAlignment="1">
      <alignment horizontal="center" vertical="center"/>
    </xf>
    <xf numFmtId="14" fontId="35" fillId="0" borderId="26" xfId="2" applyNumberFormat="1" applyFont="1" applyBorder="1" applyAlignment="1">
      <alignment horizontal="center" vertical="center" wrapText="1"/>
    </xf>
    <xf numFmtId="14" fontId="12" fillId="0" borderId="26" xfId="0" applyNumberFormat="1" applyFont="1" applyBorder="1" applyAlignment="1">
      <alignment horizontal="center" vertical="center"/>
    </xf>
    <xf numFmtId="14" fontId="12" fillId="0" borderId="26" xfId="2" applyNumberFormat="1" applyFont="1" applyBorder="1" applyAlignment="1">
      <alignment horizontal="center" vertical="center" wrapText="1"/>
    </xf>
    <xf numFmtId="15" fontId="35" fillId="0" borderId="26" xfId="2" applyNumberFormat="1" applyFont="1" applyBorder="1" applyAlignment="1">
      <alignment horizontal="center" vertical="center" wrapText="1"/>
    </xf>
    <xf numFmtId="14" fontId="54" fillId="0" borderId="26" xfId="0" applyNumberFormat="1" applyFont="1" applyBorder="1" applyAlignment="1">
      <alignment horizontal="center" vertical="center"/>
    </xf>
    <xf numFmtId="14" fontId="54" fillId="0" borderId="26" xfId="2" applyNumberFormat="1" applyFont="1" applyBorder="1" applyAlignment="1">
      <alignment horizontal="center" vertical="center" wrapText="1"/>
    </xf>
    <xf numFmtId="15" fontId="12" fillId="0" borderId="0" xfId="0" applyNumberFormat="1" applyFont="1" applyAlignment="1">
      <alignment horizontal="center" vertical="center"/>
    </xf>
    <xf numFmtId="15" fontId="39" fillId="0" borderId="26" xfId="2" applyNumberFormat="1" applyFont="1" applyBorder="1" applyAlignment="1">
      <alignment horizontal="center" vertical="center" wrapText="1"/>
    </xf>
    <xf numFmtId="170" fontId="31" fillId="5" borderId="22" xfId="3" applyNumberFormat="1" applyFont="1" applyFill="1" applyBorder="1" applyAlignment="1">
      <alignment horizontal="center" vertical="center"/>
    </xf>
    <xf numFmtId="0" fontId="13" fillId="0" borderId="1" xfId="3" applyFont="1" applyAlignment="1">
      <alignment vertical="center" wrapText="1"/>
    </xf>
    <xf numFmtId="9" fontId="19" fillId="0" borderId="28" xfId="3" applyNumberFormat="1" applyFont="1" applyBorder="1" applyAlignment="1">
      <alignment horizontal="center" vertical="center"/>
    </xf>
    <xf numFmtId="0" fontId="25" fillId="0" borderId="26" xfId="0" applyFont="1" applyBorder="1" applyAlignment="1">
      <alignment horizontal="center" vertical="center"/>
    </xf>
    <xf numFmtId="0" fontId="6" fillId="0" borderId="26" xfId="3" applyFont="1" applyBorder="1" applyAlignment="1">
      <alignment vertical="center"/>
    </xf>
    <xf numFmtId="0" fontId="6" fillId="0" borderId="26" xfId="3" applyFont="1" applyBorder="1" applyAlignment="1">
      <alignment vertical="center" wrapText="1"/>
    </xf>
    <xf numFmtId="0" fontId="6" fillId="0" borderId="5" xfId="3" applyFont="1" applyBorder="1" applyAlignment="1">
      <alignment horizontal="left" vertical="center"/>
    </xf>
    <xf numFmtId="174" fontId="46" fillId="0" borderId="68" xfId="18" applyNumberFormat="1" applyFont="1" applyFill="1" applyBorder="1" applyAlignment="1">
      <alignment vertical="center"/>
    </xf>
    <xf numFmtId="15" fontId="39" fillId="0" borderId="0" xfId="0" applyNumberFormat="1" applyFont="1" applyAlignment="1">
      <alignment horizontal="center" vertical="center"/>
    </xf>
    <xf numFmtId="3" fontId="46" fillId="0" borderId="55" xfId="0" applyNumberFormat="1" applyFont="1" applyBorder="1" applyAlignment="1">
      <alignment wrapText="1"/>
    </xf>
    <xf numFmtId="168" fontId="13" fillId="4" borderId="40" xfId="5" applyNumberFormat="1" applyFont="1" applyFill="1" applyBorder="1" applyAlignment="1">
      <alignment vertical="center"/>
    </xf>
    <xf numFmtId="168" fontId="13" fillId="4" borderId="47" xfId="5" applyNumberFormat="1" applyFont="1" applyFill="1" applyBorder="1" applyAlignment="1">
      <alignment vertical="center"/>
    </xf>
    <xf numFmtId="168" fontId="13" fillId="4" borderId="61" xfId="5" applyNumberFormat="1" applyFont="1" applyFill="1" applyBorder="1" applyAlignment="1">
      <alignment vertical="center"/>
    </xf>
    <xf numFmtId="168" fontId="13" fillId="4" borderId="58" xfId="5" applyNumberFormat="1" applyFont="1" applyFill="1" applyBorder="1" applyAlignment="1">
      <alignment vertical="center"/>
    </xf>
    <xf numFmtId="174" fontId="46" fillId="0" borderId="73" xfId="0" applyNumberFormat="1" applyFont="1" applyBorder="1" applyAlignment="1">
      <alignment vertical="center"/>
    </xf>
    <xf numFmtId="0" fontId="19" fillId="0" borderId="26" xfId="3" applyFont="1" applyBorder="1" applyAlignment="1">
      <alignment horizontal="left" vertical="top"/>
    </xf>
    <xf numFmtId="0" fontId="19" fillId="0" borderId="19" xfId="3" applyFont="1" applyBorder="1" applyAlignment="1">
      <alignment horizontal="left" vertical="top" wrapText="1"/>
    </xf>
    <xf numFmtId="0" fontId="13" fillId="0" borderId="1" xfId="3" applyFont="1" applyAlignment="1">
      <alignment horizontal="left" vertical="top"/>
    </xf>
    <xf numFmtId="173" fontId="13" fillId="0" borderId="1" xfId="22" applyNumberFormat="1" applyFont="1" applyBorder="1" applyAlignment="1">
      <alignment horizontal="left" vertical="top"/>
    </xf>
    <xf numFmtId="0" fontId="45" fillId="0" borderId="7" xfId="0" applyFont="1" applyBorder="1" applyAlignment="1">
      <alignment horizontal="center" vertical="top"/>
    </xf>
    <xf numFmtId="0" fontId="13" fillId="0" borderId="1" xfId="3" applyFont="1" applyAlignment="1">
      <alignment vertical="top"/>
    </xf>
    <xf numFmtId="0" fontId="45" fillId="0" borderId="19" xfId="0" applyFont="1" applyBorder="1" applyAlignment="1">
      <alignment horizontal="left" vertical="top" wrapText="1"/>
    </xf>
    <xf numFmtId="0" fontId="31" fillId="0" borderId="26" xfId="3" applyFont="1" applyBorder="1" applyAlignment="1">
      <alignment horizontal="left" vertical="top"/>
    </xf>
    <xf numFmtId="15" fontId="13" fillId="0" borderId="21" xfId="0" applyNumberFormat="1" applyFont="1" applyBorder="1" applyAlignment="1">
      <alignment horizontal="center" vertical="center" wrapText="1"/>
    </xf>
    <xf numFmtId="14" fontId="13" fillId="0" borderId="22" xfId="0" applyNumberFormat="1" applyFont="1" applyBorder="1" applyAlignment="1">
      <alignment horizontal="center" vertical="center" wrapText="1"/>
    </xf>
    <xf numFmtId="9" fontId="20" fillId="4" borderId="22" xfId="0" applyNumberFormat="1" applyFont="1" applyFill="1" applyBorder="1" applyAlignment="1">
      <alignment horizontal="center" vertical="center"/>
    </xf>
    <xf numFmtId="15" fontId="39" fillId="0" borderId="26" xfId="2" applyNumberFormat="1" applyFont="1" applyBorder="1" applyAlignment="1">
      <alignment horizontal="center" wrapText="1"/>
    </xf>
    <xf numFmtId="15" fontId="12" fillId="0" borderId="26" xfId="2" applyNumberFormat="1" applyFont="1" applyBorder="1" applyAlignment="1">
      <alignment horizontal="center" wrapText="1"/>
    </xf>
    <xf numFmtId="15" fontId="12" fillId="0" borderId="26" xfId="2" applyNumberFormat="1" applyFont="1" applyBorder="1" applyAlignment="1">
      <alignment horizontal="center" vertical="center" wrapText="1"/>
    </xf>
    <xf numFmtId="0" fontId="47" fillId="5" borderId="23"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47" fillId="14" borderId="23" xfId="0" applyFont="1" applyFill="1" applyBorder="1" applyAlignment="1">
      <alignment horizontal="left" vertical="center"/>
    </xf>
    <xf numFmtId="0" fontId="47" fillId="14" borderId="25" xfId="0" applyFont="1" applyFill="1" applyBorder="1" applyAlignment="1">
      <alignment horizontal="left" vertical="center"/>
    </xf>
    <xf numFmtId="0" fontId="47" fillId="5" borderId="23" xfId="0" applyFont="1" applyFill="1" applyBorder="1" applyAlignment="1">
      <alignment horizontal="center" vertical="center"/>
    </xf>
    <xf numFmtId="0" fontId="47" fillId="5" borderId="25" xfId="0" applyFont="1" applyFill="1" applyBorder="1" applyAlignment="1">
      <alignment horizontal="center" vertical="center"/>
    </xf>
    <xf numFmtId="0" fontId="47" fillId="14" borderId="23" xfId="0" applyFont="1" applyFill="1" applyBorder="1" applyAlignment="1">
      <alignment horizontal="center" vertical="center"/>
    </xf>
    <xf numFmtId="0" fontId="47" fillId="14" borderId="25" xfId="0" applyFont="1" applyFill="1" applyBorder="1" applyAlignment="1">
      <alignment horizontal="center" vertical="center"/>
    </xf>
    <xf numFmtId="0" fontId="46" fillId="4" borderId="23" xfId="0" applyFont="1" applyFill="1" applyBorder="1" applyAlignment="1">
      <alignment horizontal="left" vertical="center" wrapText="1"/>
    </xf>
    <xf numFmtId="0" fontId="46" fillId="4" borderId="25" xfId="0" applyFont="1" applyFill="1" applyBorder="1" applyAlignment="1">
      <alignment horizontal="left" vertical="center" wrapText="1"/>
    </xf>
    <xf numFmtId="0" fontId="52" fillId="13" borderId="23" xfId="0" applyFont="1" applyFill="1" applyBorder="1" applyAlignment="1">
      <alignment horizontal="center" vertical="center"/>
    </xf>
    <xf numFmtId="0" fontId="52" fillId="13"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7" fillId="14" borderId="23" xfId="0" applyFont="1" applyFill="1" applyBorder="1" applyAlignment="1">
      <alignment horizontal="left" vertical="center" wrapText="1"/>
    </xf>
    <xf numFmtId="0" fontId="47" fillId="14" borderId="25" xfId="0" applyFont="1" applyFill="1" applyBorder="1" applyAlignment="1">
      <alignment horizontal="left" vertical="center" wrapText="1"/>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19" fillId="0" borderId="22" xfId="0" applyFont="1" applyBorder="1" applyAlignment="1">
      <alignment horizontal="left" vertical="top" wrapText="1"/>
    </xf>
    <xf numFmtId="0" fontId="19" fillId="0" borderId="22" xfId="0" applyFont="1" applyBorder="1" applyAlignment="1">
      <alignment horizontal="left" vertical="top"/>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25" fillId="0" borderId="23" xfId="3" applyFont="1" applyBorder="1" applyAlignment="1">
      <alignment vertical="top" wrapText="1"/>
    </xf>
    <xf numFmtId="0" fontId="25" fillId="0" borderId="25" xfId="3" applyFont="1" applyBorder="1" applyAlignment="1">
      <alignment vertical="top" wrapText="1"/>
    </xf>
    <xf numFmtId="0" fontId="18" fillId="0" borderId="23" xfId="24" applyBorder="1" applyAlignment="1">
      <alignment horizontal="center" vertical="center" wrapText="1"/>
    </xf>
    <xf numFmtId="0" fontId="19" fillId="0" borderId="25" xfId="3" applyFont="1" applyBorder="1" applyAlignment="1">
      <alignment horizontal="center" vertical="center" wrapText="1"/>
    </xf>
    <xf numFmtId="0" fontId="18" fillId="0" borderId="23" xfId="24" applyBorder="1" applyAlignment="1">
      <alignment horizontal="center" vertical="center"/>
    </xf>
    <xf numFmtId="0" fontId="19" fillId="0" borderId="23"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left" vertical="top" wrapText="1"/>
    </xf>
    <xf numFmtId="0" fontId="19" fillId="0" borderId="6" xfId="3" applyFont="1" applyBorder="1" applyAlignment="1">
      <alignment horizontal="left" vertical="top"/>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6" xfId="3" applyFont="1" applyBorder="1" applyAlignment="1">
      <alignment horizontal="center" vertical="center"/>
    </xf>
    <xf numFmtId="0" fontId="18" fillId="4" borderId="23" xfId="24" applyFill="1" applyBorder="1" applyAlignment="1">
      <alignment horizontal="center" vertical="center" wrapText="1"/>
    </xf>
    <xf numFmtId="0" fontId="32" fillId="4" borderId="25" xfId="3" applyFont="1" applyFill="1" applyBorder="1" applyAlignment="1">
      <alignment horizontal="center" vertical="center" wrapText="1"/>
    </xf>
    <xf numFmtId="0" fontId="19" fillId="0" borderId="23" xfId="3" applyFont="1" applyBorder="1" applyAlignment="1">
      <alignment vertical="top" wrapText="1"/>
    </xf>
    <xf numFmtId="0" fontId="19" fillId="0" borderId="25" xfId="3" applyFont="1" applyBorder="1" applyAlignment="1">
      <alignment vertical="top" wrapText="1"/>
    </xf>
    <xf numFmtId="0" fontId="27" fillId="0" borderId="23" xfId="3" applyFont="1" applyBorder="1" applyAlignment="1">
      <alignment vertical="top" wrapText="1"/>
    </xf>
    <xf numFmtId="0" fontId="30" fillId="0" borderId="25" xfId="3" applyFont="1" applyBorder="1" applyAlignment="1">
      <alignment vertical="top"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top" wrapText="1"/>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7" xfId="3" applyFont="1" applyBorder="1" applyAlignment="1">
      <alignment horizontal="left" vertical="top" wrapText="1"/>
    </xf>
    <xf numFmtId="0" fontId="19" fillId="0" borderId="7" xfId="3" applyFont="1" applyBorder="1" applyAlignment="1">
      <alignment horizontal="left" vertical="top"/>
    </xf>
    <xf numFmtId="0" fontId="25" fillId="0" borderId="5" xfId="3" applyFont="1" applyBorder="1" applyAlignment="1">
      <alignment horizontal="left" vertical="top" wrapText="1"/>
    </xf>
    <xf numFmtId="0" fontId="25" fillId="0" borderId="7" xfId="3" applyFont="1" applyBorder="1" applyAlignment="1">
      <alignment horizontal="left" vertical="top"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45" fillId="0" borderId="5" xfId="0" applyFont="1" applyBorder="1" applyAlignment="1">
      <alignment horizontal="left" vertical="top" wrapText="1"/>
    </xf>
    <xf numFmtId="0" fontId="45" fillId="0" borderId="75" xfId="0" applyFont="1" applyBorder="1" applyAlignment="1">
      <alignment horizontal="left" vertical="top"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5" fillId="0" borderId="76" xfId="0" applyFont="1" applyBorder="1" applyAlignment="1">
      <alignment horizontal="left" vertical="top" wrapText="1"/>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25" fillId="0" borderId="23" xfId="3" applyFont="1" applyBorder="1" applyAlignment="1">
      <alignment horizontal="left" vertical="top" wrapText="1"/>
    </xf>
    <xf numFmtId="0" fontId="25" fillId="0" borderId="25" xfId="3" applyFont="1" applyBorder="1" applyAlignment="1">
      <alignment horizontal="left" vertical="top"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19" fillId="0" borderId="23" xfId="3" applyFont="1" applyBorder="1" applyAlignment="1">
      <alignment horizontal="left" vertical="top" wrapText="1"/>
    </xf>
    <xf numFmtId="0" fontId="19" fillId="0" borderId="25" xfId="3" applyFont="1" applyBorder="1" applyAlignment="1">
      <alignment horizontal="left" vertical="top"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left" vertical="center" wrapText="1"/>
    </xf>
    <xf numFmtId="0" fontId="11" fillId="0" borderId="67" xfId="2" applyFont="1" applyBorder="1" applyAlignment="1">
      <alignment horizontal="left"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49" xfId="2" applyFont="1" applyFill="1" applyBorder="1" applyAlignment="1">
      <alignment horizontal="center" vertical="center" wrapText="1"/>
    </xf>
    <xf numFmtId="0" fontId="29" fillId="3" borderId="47"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13" fillId="4" borderId="23" xfId="3" applyNumberFormat="1" applyFont="1" applyFill="1" applyBorder="1" applyAlignment="1">
      <alignment horizontal="center" vertical="center"/>
    </xf>
    <xf numFmtId="0" fontId="13" fillId="4" borderId="25" xfId="3"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50" fillId="0" borderId="25" xfId="3" applyFont="1" applyBorder="1" applyAlignment="1">
      <alignment horizontal="center" vertical="center" wrapText="1"/>
    </xf>
    <xf numFmtId="0" fontId="19" fillId="0" borderId="23" xfId="0" applyFont="1" applyBorder="1" applyAlignment="1">
      <alignment horizontal="center"/>
    </xf>
    <xf numFmtId="0" fontId="19" fillId="0" borderId="25" xfId="0" applyFont="1" applyBorder="1" applyAlignment="1">
      <alignment horizontal="center"/>
    </xf>
    <xf numFmtId="0" fontId="19" fillId="0" borderId="22" xfId="3" applyFont="1" applyBorder="1" applyAlignment="1">
      <alignment horizontal="left" vertical="top"/>
    </xf>
    <xf numFmtId="0" fontId="30" fillId="0" borderId="25" xfId="3" applyFont="1" applyBorder="1" applyAlignment="1">
      <alignment horizontal="left" vertical="center" wrapText="1"/>
    </xf>
    <xf numFmtId="0" fontId="18" fillId="0" borderId="23" xfId="24" applyFill="1" applyBorder="1" applyAlignment="1">
      <alignment horizontal="center" vertical="center" wrapText="1"/>
    </xf>
    <xf numFmtId="0" fontId="19" fillId="0" borderId="23" xfId="3" applyFont="1" applyBorder="1" applyAlignment="1">
      <alignment horizontal="center" vertical="top" wrapText="1"/>
    </xf>
    <xf numFmtId="0" fontId="30" fillId="0" borderId="25" xfId="3" applyFont="1" applyBorder="1" applyAlignment="1">
      <alignment horizontal="center" vertical="top"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25" fillId="2" borderId="23" xfId="0" applyFont="1" applyFill="1" applyBorder="1" applyAlignment="1">
      <alignment vertical="top" wrapText="1"/>
    </xf>
    <xf numFmtId="0" fontId="32" fillId="2" borderId="25" xfId="0" applyFont="1" applyFill="1" applyBorder="1" applyAlignment="1">
      <alignment vertical="top"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19" fillId="4" borderId="25" xfId="3" applyFont="1" applyFill="1" applyBorder="1" applyAlignment="1">
      <alignment horizontal="center" vertical="center" wrapText="1"/>
    </xf>
    <xf numFmtId="0" fontId="19" fillId="0" borderId="5" xfId="3" applyFont="1" applyBorder="1" applyAlignment="1">
      <alignment vertical="top" wrapText="1"/>
    </xf>
    <xf numFmtId="0" fontId="19" fillId="0" borderId="7" xfId="3" applyFont="1" applyBorder="1" applyAlignment="1">
      <alignment vertical="top"/>
    </xf>
    <xf numFmtId="0" fontId="19" fillId="0" borderId="7" xfId="3" applyFont="1" applyBorder="1" applyAlignment="1">
      <alignment vertical="top" wrapText="1"/>
    </xf>
    <xf numFmtId="0" fontId="19" fillId="0" borderId="6" xfId="3" applyFont="1" applyBorder="1" applyAlignment="1">
      <alignment vertical="top"/>
    </xf>
    <xf numFmtId="0" fontId="25" fillId="0" borderId="5" xfId="3" applyFont="1" applyBorder="1" applyAlignment="1">
      <alignment vertical="top" wrapText="1"/>
    </xf>
    <xf numFmtId="0" fontId="25" fillId="0" borderId="7" xfId="3" applyFont="1" applyBorder="1" applyAlignment="1">
      <alignment vertical="top" wrapText="1"/>
    </xf>
    <xf numFmtId="0" fontId="19" fillId="4" borderId="5" xfId="3" applyFont="1" applyFill="1" applyBorder="1" applyAlignment="1">
      <alignment horizontal="left" vertical="top" wrapText="1"/>
    </xf>
    <xf numFmtId="0" fontId="19" fillId="4" borderId="7" xfId="3" applyFont="1" applyFill="1" applyBorder="1" applyAlignment="1">
      <alignment horizontal="left" vertical="top" wrapText="1"/>
    </xf>
    <xf numFmtId="0" fontId="11" fillId="0" borderId="26" xfId="2" applyFont="1" applyBorder="1" applyAlignment="1">
      <alignment horizontal="center" vertical="center" wrapText="1"/>
    </xf>
    <xf numFmtId="0" fontId="11" fillId="0" borderId="67" xfId="2" applyFont="1" applyBorder="1" applyAlignment="1">
      <alignment horizontal="center" vertical="center" wrapText="1"/>
    </xf>
    <xf numFmtId="0" fontId="13" fillId="0" borderId="26" xfId="3" applyFont="1" applyBorder="1" applyAlignment="1">
      <alignment horizontal="center" vertical="center" wrapText="1"/>
    </xf>
    <xf numFmtId="0" fontId="19" fillId="0" borderId="22" xfId="3" applyFont="1" applyBorder="1" applyAlignment="1">
      <alignment horizontal="center" vertical="top" wrapText="1"/>
    </xf>
    <xf numFmtId="0" fontId="19" fillId="0" borderId="22" xfId="3" applyFont="1" applyBorder="1" applyAlignment="1">
      <alignment horizontal="center" vertical="top"/>
    </xf>
    <xf numFmtId="0" fontId="25" fillId="0" borderId="23" xfId="3" applyFont="1" applyBorder="1" applyAlignment="1">
      <alignment horizontal="center" vertical="top" wrapText="1"/>
    </xf>
    <xf numFmtId="0" fontId="25" fillId="0" borderId="25" xfId="3" applyFont="1" applyBorder="1" applyAlignment="1">
      <alignment horizontal="center" vertical="top" wrapText="1"/>
    </xf>
    <xf numFmtId="0" fontId="32" fillId="0" borderId="23" xfId="3" applyFont="1" applyBorder="1" applyAlignment="1">
      <alignment horizontal="center" vertical="top" wrapText="1"/>
    </xf>
    <xf numFmtId="0" fontId="32" fillId="0" borderId="25" xfId="3" applyFont="1" applyBorder="1" applyAlignment="1">
      <alignment horizontal="center" vertical="top" wrapText="1"/>
    </xf>
    <xf numFmtId="0" fontId="30" fillId="0" borderId="25" xfId="3" applyFont="1" applyBorder="1" applyAlignment="1">
      <alignment horizontal="left" vertical="top" wrapText="1"/>
    </xf>
    <xf numFmtId="0" fontId="32" fillId="0" borderId="23" xfId="3" applyFont="1" applyBorder="1" applyAlignment="1">
      <alignment horizontal="left" vertical="top" wrapText="1"/>
    </xf>
    <xf numFmtId="0" fontId="32" fillId="0" borderId="25" xfId="3" applyFont="1" applyBorder="1" applyAlignment="1">
      <alignment horizontal="left" vertical="top" wrapText="1"/>
    </xf>
    <xf numFmtId="0" fontId="25" fillId="2" borderId="23" xfId="0" applyFont="1" applyFill="1" applyBorder="1" applyAlignment="1">
      <alignment horizontal="left" vertical="top" wrapText="1"/>
    </xf>
    <xf numFmtId="0" fontId="32" fillId="2" borderId="25" xfId="0" applyFont="1" applyFill="1" applyBorder="1" applyAlignment="1">
      <alignment horizontal="left" vertical="top" wrapText="1"/>
    </xf>
    <xf numFmtId="0" fontId="32" fillId="2" borderId="23" xfId="0" applyFont="1" applyFill="1" applyBorder="1" applyAlignment="1">
      <alignment horizontal="left" vertical="top"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33" fillId="0" borderId="7" xfId="3" applyFont="1" applyBorder="1" applyAlignment="1">
      <alignment horizontal="left" vertical="top" wrapText="1"/>
    </xf>
    <xf numFmtId="0" fontId="12" fillId="0" borderId="64"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wrapText="1"/>
    </xf>
    <xf numFmtId="0" fontId="12" fillId="0" borderId="59" xfId="0" applyFont="1" applyBorder="1" applyAlignment="1">
      <alignment vertical="center" wrapText="1"/>
    </xf>
    <xf numFmtId="0" fontId="12" fillId="0" borderId="36" xfId="0" applyFont="1" applyBorder="1" applyAlignment="1">
      <alignment vertical="center" wrapText="1"/>
    </xf>
    <xf numFmtId="0" fontId="12" fillId="0" borderId="60" xfId="0" applyFont="1" applyBorder="1" applyAlignment="1">
      <alignment vertical="center" wrapText="1"/>
    </xf>
    <xf numFmtId="168" fontId="13" fillId="0" borderId="59" xfId="5" applyNumberFormat="1" applyFont="1" applyBorder="1" applyAlignment="1">
      <alignment horizontal="center" vertical="center"/>
    </xf>
    <xf numFmtId="168" fontId="13" fillId="0" borderId="36" xfId="5" applyNumberFormat="1" applyFont="1" applyBorder="1" applyAlignment="1">
      <alignment horizontal="center" vertical="center"/>
    </xf>
    <xf numFmtId="168" fontId="13" fillId="0" borderId="60"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3"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0" fontId="28" fillId="0" borderId="32"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5" xfId="3" applyFont="1" applyBorder="1" applyAlignment="1">
      <alignment horizontal="left" vertical="top" wrapText="1"/>
    </xf>
    <xf numFmtId="0" fontId="13" fillId="0" borderId="6" xfId="3" applyFont="1" applyBorder="1" applyAlignment="1">
      <alignment horizontal="left" vertical="top"/>
    </xf>
    <xf numFmtId="0" fontId="13" fillId="0" borderId="7" xfId="3" applyFont="1" applyBorder="1" applyAlignment="1">
      <alignment horizontal="left" vertical="top"/>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5" xfId="3" applyFont="1" applyBorder="1" applyAlignment="1">
      <alignment horizontal="left" vertical="top" wrapText="1"/>
    </xf>
    <xf numFmtId="0" fontId="11" fillId="0" borderId="7" xfId="3" applyFont="1" applyBorder="1" applyAlignment="1">
      <alignment horizontal="left" vertical="top" wrapText="1"/>
    </xf>
    <xf numFmtId="0" fontId="13" fillId="0" borderId="7" xfId="3" applyFont="1" applyBorder="1" applyAlignment="1">
      <alignment horizontal="left" vertical="top"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5" borderId="22" xfId="2" applyFont="1" applyFill="1" applyBorder="1" applyAlignment="1">
      <alignment horizontal="center" vertical="center" wrapText="1"/>
    </xf>
    <xf numFmtId="1" fontId="12" fillId="0" borderId="22"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2" xfId="2" applyFont="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2" fillId="5" borderId="5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4"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33"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24" fillId="11" borderId="53"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5" borderId="18" xfId="2" applyFont="1" applyFill="1" applyBorder="1" applyAlignment="1">
      <alignment horizontal="center" vertical="center" wrapText="1"/>
    </xf>
    <xf numFmtId="0" fontId="12" fillId="5" borderId="17" xfId="2" applyFont="1" applyFill="1" applyBorder="1" applyAlignment="1">
      <alignment horizontal="center" vertical="center" wrapText="1"/>
    </xf>
    <xf numFmtId="0" fontId="12" fillId="5" borderId="80" xfId="2" applyFont="1" applyFill="1" applyBorder="1" applyAlignment="1">
      <alignment horizontal="center" vertical="center" wrapText="1"/>
    </xf>
    <xf numFmtId="0" fontId="13" fillId="0" borderId="52"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wrapText="1"/>
    </xf>
    <xf numFmtId="0" fontId="13" fillId="0" borderId="24" xfId="0" applyFont="1" applyBorder="1" applyAlignment="1">
      <alignment horizontal="left" wrapText="1"/>
    </xf>
    <xf numFmtId="0" fontId="19" fillId="0" borderId="22" xfId="0" applyFont="1" applyFill="1" applyBorder="1" applyAlignment="1">
      <alignment horizontal="left" vertical="top" wrapText="1"/>
    </xf>
    <xf numFmtId="0" fontId="19" fillId="0" borderId="22" xfId="0" applyFont="1" applyFill="1" applyBorder="1" applyAlignment="1">
      <alignment horizontal="left" vertical="top"/>
    </xf>
    <xf numFmtId="0" fontId="18" fillId="0" borderId="23" xfId="24" applyFill="1" applyBorder="1" applyAlignment="1">
      <alignment horizontal="center" vertical="center"/>
    </xf>
    <xf numFmtId="0" fontId="19" fillId="0" borderId="25" xfId="3" applyFont="1" applyFill="1" applyBorder="1" applyAlignment="1">
      <alignment horizontal="center" vertical="center"/>
    </xf>
    <xf numFmtId="0" fontId="19" fillId="0" borderId="25" xfId="3" applyFont="1" applyFill="1" applyBorder="1" applyAlignment="1">
      <alignment horizontal="center" vertical="center" wrapText="1"/>
    </xf>
    <xf numFmtId="174" fontId="47" fillId="0" borderId="9" xfId="18" applyNumberFormat="1" applyFont="1" applyFill="1" applyBorder="1" applyAlignment="1">
      <alignment vertical="center"/>
    </xf>
    <xf numFmtId="174" fontId="47" fillId="0" borderId="22" xfId="18" applyNumberFormat="1" applyFont="1" applyFill="1" applyBorder="1" applyAlignment="1">
      <alignment vertical="center"/>
    </xf>
    <xf numFmtId="174" fontId="47" fillId="0" borderId="13" xfId="18" applyNumberFormat="1" applyFont="1" applyFill="1" applyBorder="1" applyAlignment="1">
      <alignment vertical="center"/>
    </xf>
    <xf numFmtId="3" fontId="47" fillId="0" borderId="10" xfId="0" applyNumberFormat="1" applyFont="1" applyFill="1" applyBorder="1" applyAlignment="1">
      <alignment vertical="center"/>
    </xf>
    <xf numFmtId="3" fontId="47" fillId="0" borderId="24" xfId="0" applyNumberFormat="1" applyFont="1" applyFill="1" applyBorder="1" applyAlignment="1">
      <alignment vertical="center"/>
    </xf>
    <xf numFmtId="3" fontId="47" fillId="0" borderId="14" xfId="0" applyNumberFormat="1" applyFont="1" applyFill="1" applyBorder="1" applyAlignment="1">
      <alignment vertical="center"/>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93DAC2-BC50-5042-9BCA-8AF59B3B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D4C8FE0-E43C-2C46-8C8D-923B2EB0F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file:///C:/:f:/g/personal/kforero_sdmujer_gov_co/EiKPeoHAC1dJtF6FqeG_SIEBxgYXv-4TIgLdWjaWZLf-6A" TargetMode="External"/><Relationship Id="rId13" Type="http://schemas.openxmlformats.org/officeDocument/2006/relationships/hyperlink" Target="file:///C:/:f:/g/personal/kforero_sdmujer_gov_co/EgD0b9_hyHJPvLXea-z5kK4B2XFD41_7O6dpJIeNTwMiOw" TargetMode="External"/><Relationship Id="rId18" Type="http://schemas.openxmlformats.org/officeDocument/2006/relationships/hyperlink" Target="file:///C:/:f:/g/personal/kforero_sdmujer_gov_co/ElnBbycem85LkrqbYNkS1PkBLqIfXR81xdPV_H9ped8C_g" TargetMode="External"/><Relationship Id="rId26" Type="http://schemas.openxmlformats.org/officeDocument/2006/relationships/vmlDrawing" Target="../drawings/vmlDrawing1.vml"/><Relationship Id="rId3" Type="http://schemas.openxmlformats.org/officeDocument/2006/relationships/hyperlink" Target="file:///C:/:f:/g/personal/kforero_sdmujer_gov_co/EvWy3B7icE1KrT6ht-ZuAFUB1t6PAfakD_QmvIY-KP8smQ" TargetMode="External"/><Relationship Id="rId21" Type="http://schemas.openxmlformats.org/officeDocument/2006/relationships/hyperlink" Target="file:///C:/:f:/g/personal/kforero_sdmujer_gov_co/EqP_gIfLtGtLgd30-gNR9oIByDSOiJCiopgJpUkLIM4jHA" TargetMode="External"/><Relationship Id="rId7" Type="http://schemas.openxmlformats.org/officeDocument/2006/relationships/hyperlink" Target="file:///C:/:f:/g/personal/kforero_sdmujer_gov_co/ErMAos_8G1xFm8FqQa9DHF0Bta5ZINmOZ9uNzfCIVvpfwg" TargetMode="External"/><Relationship Id="rId12" Type="http://schemas.openxmlformats.org/officeDocument/2006/relationships/hyperlink" Target="file:///C:/:f:/g/personal/kforero_sdmujer_gov_co/EsoEAIsRe2tAl1XpN8iHggQBKX87A3Y0nfpGr_htqP4kiw" TargetMode="External"/><Relationship Id="rId17" Type="http://schemas.openxmlformats.org/officeDocument/2006/relationships/hyperlink" Target="file:///C:/:f:/g/personal/kforero_sdmujer_gov_co/Enk1CpHHb41GmtT4RY2TQYABk5jIE3YwGxaI8tBsj3IQkA" TargetMode="External"/><Relationship Id="rId25" Type="http://schemas.openxmlformats.org/officeDocument/2006/relationships/drawing" Target="../drawings/drawing1.xml"/><Relationship Id="rId2" Type="http://schemas.openxmlformats.org/officeDocument/2006/relationships/hyperlink" Target="file:///C:/:f:/g/personal/kforero_sdmujer_gov_co/ErMAos_8G1xFm8FqQa9DHF0Bta5ZINmOZ9uNzfCIVvpfwg" TargetMode="External"/><Relationship Id="rId16" Type="http://schemas.openxmlformats.org/officeDocument/2006/relationships/hyperlink" Target="file:///C:/:f:/g/personal/kforero_sdmujer_gov_co/ErMAos_8G1xFm8FqQa9DHF0Bta5ZINmOZ9uNzfCIVvpfwg" TargetMode="External"/><Relationship Id="rId20" Type="http://schemas.openxmlformats.org/officeDocument/2006/relationships/hyperlink" Target="file:///C:/:b:/g/personal/kforero_sdmujer_gov_co/EcQ6CIgjMHhNixoY23oUbZQBlBwHNcTdrHSbuqEBDyw24Q" TargetMode="External"/><Relationship Id="rId1" Type="http://schemas.openxmlformats.org/officeDocument/2006/relationships/hyperlink" Target="file:///C:/:f:/g/personal/kforero_sdmujer_gov_co/EvWy3B7icE1KrT6ht-ZuAFUB1t6PAfakD_QmvIY-KP8smQ" TargetMode="External"/><Relationship Id="rId6" Type="http://schemas.openxmlformats.org/officeDocument/2006/relationships/hyperlink" Target="file:///C:/:f:/g/personal/kforero_sdmujer_gov_co/EsP7DYg_8mxBlP0OYZfJNU8BU3l6JnOFvuzH_zxx3zVBRw" TargetMode="External"/><Relationship Id="rId11" Type="http://schemas.openxmlformats.org/officeDocument/2006/relationships/hyperlink" Target="file:///C:/:f:/g/personal/kforero_sdmujer_gov_co/EsMyxOIn7LFHh6q9TfCjwkoBP8AEhdY-F3cKobeIIPaRwg" TargetMode="External"/><Relationship Id="rId24" Type="http://schemas.openxmlformats.org/officeDocument/2006/relationships/printerSettings" Target="../printerSettings/printerSettings1.bin"/><Relationship Id="rId5" Type="http://schemas.openxmlformats.org/officeDocument/2006/relationships/hyperlink" Target="file:///C:/:f:/g/personal/kforero_sdmujer_gov_co/Ev1e58VUAs1NpWoPvcAcByUBPRW-GFvz7s-K1CV04OPuhg" TargetMode="External"/><Relationship Id="rId15" Type="http://schemas.openxmlformats.org/officeDocument/2006/relationships/hyperlink" Target="file:///C:/:f:/g/personal/kforero_sdmujer_gov_co/Er5JYAqajhBApSeQ3z9yaWYBKTP1yJE37XnS41I8AAz-Ng" TargetMode="External"/><Relationship Id="rId23" Type="http://schemas.openxmlformats.org/officeDocument/2006/relationships/hyperlink" Target="file:///C:/:f:/g/personal/kforero_sdmujer_gov_co/EuYbZyY5EI1AmA4CM1Woc60Bns-5LVjwdrmer3LPE4j7SA" TargetMode="External"/><Relationship Id="rId10" Type="http://schemas.openxmlformats.org/officeDocument/2006/relationships/hyperlink" Target="file:///C:/:f:/g/personal/kforero_sdmujer_gov_co/ErMAos_8G1xFm8FqQa9DHF0Bta5ZINmOZ9uNzfCIVvpfwg" TargetMode="External"/><Relationship Id="rId19" Type="http://schemas.openxmlformats.org/officeDocument/2006/relationships/hyperlink" Target="file:///C:/:f:/g/personal/kforero_sdmujer_gov_co/Eobo4vGYvwJAukDo7LbvBJkBMdTXrjtNHJ2ZKNa5h3mfeQ" TargetMode="Externa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hyperlink" Target="file:///C:/:f:/g/personal/kforero_sdmujer_gov_co/ElU8TnBW4XtMrOBb1ymofZoB9C1Gq2BANl8Atb1Ac6EFcA" TargetMode="External"/><Relationship Id="rId14" Type="http://schemas.openxmlformats.org/officeDocument/2006/relationships/hyperlink" Target="file:///C:/:f:/g/personal/kforero_sdmujer_gov_co/Er-ugbO_RftHqfPavQ2GJQ0BbM_B_5uahj_zC5CmLmHpiA" TargetMode="External"/><Relationship Id="rId22" Type="http://schemas.openxmlformats.org/officeDocument/2006/relationships/hyperlink" Target="file:///C:/:f:/g/personal/kforero_sdmujer_gov_co/EokhyvZoHKBBo2x6ndkSHX8BQRzvfTEtkOeiVsauuOC4xA" TargetMode="Externa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file:///C:/:f:/g/personal/kforero_sdmujer_gov_co/Etko6Hk-igFMpAVoQjxUEqoB_egUNxrv7w1lAqD3KspW8Q" TargetMode="External"/><Relationship Id="rId13" Type="http://schemas.openxmlformats.org/officeDocument/2006/relationships/hyperlink" Target="file:///C:/:f:/g/personal/kforero_sdmujer_gov_co/EoknG75zHahGg-2x2hY8Ye8BsY61KbmTUbmreOexhImAgg" TargetMode="External"/><Relationship Id="rId18" Type="http://schemas.openxmlformats.org/officeDocument/2006/relationships/comments" Target="../comments2.xml"/><Relationship Id="rId3" Type="http://schemas.openxmlformats.org/officeDocument/2006/relationships/hyperlink" Target="file:///C:/:f:/g/personal/kforero_sdmujer_gov_co/EjKuEDRcM81HkBu1AHf14MIBX7asdnTrQPRKeV-WE-1NcQ" TargetMode="External"/><Relationship Id="rId7" Type="http://schemas.openxmlformats.org/officeDocument/2006/relationships/hyperlink" Target="file:///C:/:f:/g/personal/kforero_sdmujer_gov_co/ErC7M4Cg7DNNv91YjassdPgBQwmXp73F4lzw3X3YBXnnaQ" TargetMode="External"/><Relationship Id="rId12" Type="http://schemas.openxmlformats.org/officeDocument/2006/relationships/hyperlink" Target="file:///C:/:f:/g/personal/kforero_sdmujer_gov_co/EpDXubEXQOZGmVAR8l0bwNcBdGqI1-OmPc_jFbi3SE12Nw" TargetMode="External"/><Relationship Id="rId17" Type="http://schemas.openxmlformats.org/officeDocument/2006/relationships/vmlDrawing" Target="../drawings/vmlDrawing2.vml"/><Relationship Id="rId2" Type="http://schemas.openxmlformats.org/officeDocument/2006/relationships/hyperlink" Target="file:///C:/:f:/g/personal/kforero_sdmujer_gov_co/EjKuEDRcM81HkBu1AHf14MIBX7asdnTrQPRKeV-WE-1NcQ" TargetMode="External"/><Relationship Id="rId16" Type="http://schemas.openxmlformats.org/officeDocument/2006/relationships/drawing" Target="../drawings/drawing2.xml"/><Relationship Id="rId1" Type="http://schemas.openxmlformats.org/officeDocument/2006/relationships/hyperlink" Target="file:///C:/:f:/g/personal/kforero_sdmujer_gov_co/EjKuEDRcM81HkBu1AHf14MIBX7asdnTrQPRKeV-WE-1NcQ" TargetMode="External"/><Relationship Id="rId6" Type="http://schemas.openxmlformats.org/officeDocument/2006/relationships/hyperlink" Target="file:///C:/:f:/g/personal/kforero_sdmujer_gov_co/Ekr1QZAYcVtKgnaTGnYFKycBynENxN_nG6WI-_P-xLAy-w" TargetMode="External"/><Relationship Id="rId11" Type="http://schemas.openxmlformats.org/officeDocument/2006/relationships/hyperlink" Target="file:///C:/:f:/g/personal/kforero_sdmujer_gov_co/EhjLw4sYRL1Frof-CgQQxWgBPV_kJlB791h5mjqJEPa9zg" TargetMode="External"/><Relationship Id="rId5" Type="http://schemas.openxmlformats.org/officeDocument/2006/relationships/hyperlink" Target="file:///C:/:f:/g/personal/kforero_sdmujer_gov_co/EkRYMmWj2dJPt0UFC3FC5igBGB2wx4WK-sgXRZLf-7iBlA" TargetMode="External"/><Relationship Id="rId15" Type="http://schemas.openxmlformats.org/officeDocument/2006/relationships/hyperlink" Target="file:///C:/:f:/g/personal/kforero_sdmujer_gov_co/ErIRsLgTbUJDh1Mo_IPnMDwB2QweQU0PwgfcAxPr_MtnwA" TargetMode="External"/><Relationship Id="rId10" Type="http://schemas.openxmlformats.org/officeDocument/2006/relationships/hyperlink" Target="file:///C:/:f:/g/personal/kforero_sdmujer_gov_co/EsjEaks5q4NHk8hHvsTWwjkB3GvBfw_h4_KQNtrjH1CQjQ" TargetMode="External"/><Relationship Id="rId4" Type="http://schemas.openxmlformats.org/officeDocument/2006/relationships/hyperlink" Target="file:///C:/:f:/g/personal/kforero_sdmujer_gov_co/ErIRsLgTbUJDh1Mo_IPnMDwB2QweQU0PwgfcAxPr_MtnwA" TargetMode="External"/><Relationship Id="rId9" Type="http://schemas.openxmlformats.org/officeDocument/2006/relationships/hyperlink" Target="file:///C:/:f:/g/personal/kforero_sdmujer_gov_co/EqUcyCjJnmVLnD8yWD45SYABW1KF6B_R6F5dKF4DFusSKg" TargetMode="External"/><Relationship Id="rId14" Type="http://schemas.openxmlformats.org/officeDocument/2006/relationships/hyperlink" Target="file:///C:/:f:/g/personal/kforero_sdmujer_gov_co/EijFVdgQhoZMt9t6dmIfjaIBuBgPYgDu5HZt7s2gfFEcx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file:///C:/:f:/g/personal/kforero_sdmujer_gov_co/EpV7YDWB_yNPr6J-sFjSxsUBNToX9E2Gnec0IOJdI0umPw" TargetMode="External"/><Relationship Id="rId13" Type="http://schemas.openxmlformats.org/officeDocument/2006/relationships/hyperlink" Target="file:///C:/:f:/g/personal/kforero_sdmujer_gov_co/EsjsxZJOfQdHlw4F3tltjkQBozL4ljw2wxkvpL1Juo3XZQ" TargetMode="External"/><Relationship Id="rId18" Type="http://schemas.openxmlformats.org/officeDocument/2006/relationships/hyperlink" Target="file:///C:/:f:/g/personal/kforero_sdmujer_gov_co/EpHFdVW-BzxDkC2dYM0-P_MB-g7NGV6xqPycS2eX_PVyQw" TargetMode="External"/><Relationship Id="rId26" Type="http://schemas.openxmlformats.org/officeDocument/2006/relationships/comments" Target="../comments3.xml"/><Relationship Id="rId3" Type="http://schemas.openxmlformats.org/officeDocument/2006/relationships/hyperlink" Target="file:///C:/:f:/g/personal/kforero_sdmujer_gov_co/EoDqldR0RbdIjz2ljA8taZABZkefvhWKLXwQSNHpJLGboA" TargetMode="External"/><Relationship Id="rId21" Type="http://schemas.openxmlformats.org/officeDocument/2006/relationships/hyperlink" Target="../../../../../../:x:/g/personal/kforero_sdmujer_gov_co/EX6l4SJ3T4VNpaZLaLvmtnkBuhKAC8e9Wb0BKTqDLahv0A?e=lSv994" TargetMode="External"/><Relationship Id="rId7" Type="http://schemas.openxmlformats.org/officeDocument/2006/relationships/hyperlink" Target="file:///C:/:f:/g/personal/kforero_sdmujer_gov_co/EoPapn9l5mRFhlUGYtO7s14BwuIWtZbPLx-UK-E9ZmXA7w" TargetMode="External"/><Relationship Id="rId12" Type="http://schemas.openxmlformats.org/officeDocument/2006/relationships/hyperlink" Target="file:///C:/:f:/g/personal/kforero_sdmujer_gov_co/EpMgHKHvWjBPv046ClJgRcYBOgZzPf9W3BaY_vZZKgjhkQ" TargetMode="External"/><Relationship Id="rId17" Type="http://schemas.openxmlformats.org/officeDocument/2006/relationships/hyperlink" Target="file:///C:/:f:/g/personal/kforero_sdmujer_gov_co/Ek2ew8_FLAFHk9U1wnX_6UcBYQ7fs4vQChRnSTfLsRkgkg" TargetMode="External"/><Relationship Id="rId25" Type="http://schemas.openxmlformats.org/officeDocument/2006/relationships/vmlDrawing" Target="../drawings/vmlDrawing3.vml"/><Relationship Id="rId2" Type="http://schemas.openxmlformats.org/officeDocument/2006/relationships/hyperlink" Target="file:///C:/:f:/g/personal/kforero_sdmujer_gov_co/Ep1jFU8n70RNqxQj6AzW0mwBrxlf5h-_LWT6_zQFmTxU7Q" TargetMode="External"/><Relationship Id="rId16" Type="http://schemas.openxmlformats.org/officeDocument/2006/relationships/hyperlink" Target="file:///C:/:f:/g/personal/kforero_sdmujer_gov_co/En3R9QfnRrhKlS3iBGlW2McBj4Qe6s5eTeL82300n3Rtvg" TargetMode="External"/><Relationship Id="rId20" Type="http://schemas.openxmlformats.org/officeDocument/2006/relationships/hyperlink" Target="file:///C:/:f:/g/personal/kforero_sdmujer_gov_co/EjdfrKCgzX9ClAkUfDPvQXcBYmz8FWKll35YI4UKZAAcTg" TargetMode="External"/><Relationship Id="rId1" Type="http://schemas.openxmlformats.org/officeDocument/2006/relationships/hyperlink" Target="file:///C:/:f:/g/personal/kforero_sdmujer_gov_co/EqW8WE3RfmFOmHQtCD5FUcoB6yl1KUdtKdVeIqj1I9GjQw" TargetMode="External"/><Relationship Id="rId6" Type="http://schemas.openxmlformats.org/officeDocument/2006/relationships/hyperlink" Target="file:///C:/:f:/g/personal/kforero_sdmujer_gov_co/ErxBoPncp6FCnlboLiQ5HwYBN4dipTtEzdYWgZimYWFakg" TargetMode="External"/><Relationship Id="rId11" Type="http://schemas.openxmlformats.org/officeDocument/2006/relationships/hyperlink" Target="file:///C:/:b:/g/personal/kforero_sdmujer_gov_co/Eep9K9NU1qRPr17ffNcSBWgBzIAtEkjGeoj4s4Wad4-i4g" TargetMode="External"/><Relationship Id="rId24" Type="http://schemas.openxmlformats.org/officeDocument/2006/relationships/drawing" Target="../drawings/drawing3.xml"/><Relationship Id="rId5" Type="http://schemas.openxmlformats.org/officeDocument/2006/relationships/hyperlink" Target="file:///C:/:f:/g/personal/kforero_sdmujer_gov_co/EqW8WE3RfmFOmHQtCD5FUcoB6yl1KUdtKdVeIqj1I9GjQw" TargetMode="External"/><Relationship Id="rId15" Type="http://schemas.openxmlformats.org/officeDocument/2006/relationships/hyperlink" Target="file:///C:/:f:/g/personal/kforero_sdmujer_gov_co/EozXwV6OtAFHilZ3tDCie_sB0Z5ROcloCDUh-Kn3JSKkAQ" TargetMode="External"/><Relationship Id="rId23" Type="http://schemas.openxmlformats.org/officeDocument/2006/relationships/hyperlink" Target="../../../../../../:f:/g/personal/kforero_sdmujer_gov_co/EgK1jXmHRH1JqYMKIguL69IBieN8z1dIP0juLsgH0y46Ug?e=jFc8Jp" TargetMode="External"/><Relationship Id="rId10" Type="http://schemas.openxmlformats.org/officeDocument/2006/relationships/hyperlink" Target="file:///C:/:f:/g/personal/kforero_sdmujer_gov_co/EpWOGaprHUJHhJhSyuvXdtQB7B3cBVDG3OXIUKU7QDGB0g" TargetMode="External"/><Relationship Id="rId19" Type="http://schemas.openxmlformats.org/officeDocument/2006/relationships/hyperlink" Target="file:///C:/:f:/g/personal/kforero_sdmujer_gov_co/EnJDxpXrVB9EjFAJvmUlmuABJvPJAzkWiTCMW9DHB2O37w" TargetMode="External"/><Relationship Id="rId4" Type="http://schemas.openxmlformats.org/officeDocument/2006/relationships/hyperlink" Target="file:///C:/:f:/g/personal/kforero_sdmujer_gov_co/EuUz8zA1WopPmiE6pmoW0eUB9M_NXsqTIu5ag2VFi-Ei0w" TargetMode="External"/><Relationship Id="rId9" Type="http://schemas.openxmlformats.org/officeDocument/2006/relationships/hyperlink" Target="file:///C:/:f:/g/personal/kforero_sdmujer_gov_co/EgdlSaMDCrVJmo1GvVPzdKoBk_dQBbnqhkHOXaVVOjf3lw" TargetMode="External"/><Relationship Id="rId14" Type="http://schemas.openxmlformats.org/officeDocument/2006/relationships/hyperlink" Target="file:///C:/:f:/g/personal/kforero_sdmujer_gov_co/EsuIrAv9_U9EhCi5NinFJhwB87vfmt4xhQLCsAKrBE3KRA" TargetMode="External"/><Relationship Id="rId22" Type="http://schemas.openxmlformats.org/officeDocument/2006/relationships/hyperlink" Target="file:///C:/:f:/g/personal/kforero_sdmujer_gov_co/EinCKECsSO9GgDpF4oFcwycBXcDo4jMn3InurPfcGKQY6A"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hyperlink" Target="file:///C:/:f:/g/personal/kforero_sdmujer_gov_co/ErMAos_8G1xFm8FqQa9DHF0Bta5ZINmOZ9uNzfCIVvpfwg" TargetMode="External"/><Relationship Id="rId3" Type="http://schemas.openxmlformats.org/officeDocument/2006/relationships/hyperlink" Target="file:///C:/:f:/g/personal/kforero_sdmujer_gov_co/ErMAos_8G1xFm8FqQa9DHF0Bta5ZINmOZ9uNzfCIVvpfwg" TargetMode="External"/><Relationship Id="rId7" Type="http://schemas.openxmlformats.org/officeDocument/2006/relationships/hyperlink" Target="file:///C:/:f:/g/personal/kforero_sdmujer_gov_co/EpLlzg_GZSJMm7fF1TRxYCgBuv-KbA2eLp047063LbyRhA" TargetMode="External"/><Relationship Id="rId12" Type="http://schemas.openxmlformats.org/officeDocument/2006/relationships/comments" Target="../comments5.xml"/><Relationship Id="rId2" Type="http://schemas.openxmlformats.org/officeDocument/2006/relationships/hyperlink" Target="file:///C:/:f:/g/personal/kforero_sdmujer_gov_co/EttKawPFTW5IuAvQqzmEXGUB1Jvqyond9OxpZcI-TVU5_Q" TargetMode="External"/><Relationship Id="rId1" Type="http://schemas.openxmlformats.org/officeDocument/2006/relationships/hyperlink" Target="file:///C:/:f:/g/personal/kforero_sdmujer_gov_co/EttKawPFTW5IuAvQqzmEXGUB1Jvqyond9OxpZcI-TVU5_Q" TargetMode="External"/><Relationship Id="rId6" Type="http://schemas.openxmlformats.org/officeDocument/2006/relationships/hyperlink" Target="file:///C:/:f:/g/personal/kforero_sdmujer_gov_co/ErMAos_8G1xFm8FqQa9DHF0Bta5ZINmOZ9uNzfCIVvpfwg" TargetMode="External"/><Relationship Id="rId11" Type="http://schemas.openxmlformats.org/officeDocument/2006/relationships/vmlDrawing" Target="../drawings/vmlDrawing5.vml"/><Relationship Id="rId5" Type="http://schemas.openxmlformats.org/officeDocument/2006/relationships/hyperlink" Target="file:///C:/:f:/g/personal/kforero_sdmujer_gov_co/EttKawPFTW5IuAvQqzmEXGUB1Jvqyond9OxpZcI-TVU5_Q" TargetMode="External"/><Relationship Id="rId10" Type="http://schemas.openxmlformats.org/officeDocument/2006/relationships/drawing" Target="../drawings/drawing5.xm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426F-4F54-4C27-85D3-E74FFCC8F964}">
  <sheetPr>
    <tabColor rgb="FFFFFF00"/>
  </sheetPr>
  <dimension ref="A1:C93"/>
  <sheetViews>
    <sheetView workbookViewId="0">
      <selection activeCell="C1" sqref="A1:XFD1048576"/>
    </sheetView>
  </sheetViews>
  <sheetFormatPr baseColWidth="10" defaultColWidth="10.90625" defaultRowHeight="14" x14ac:dyDescent="0.35"/>
  <cols>
    <col min="1" max="1" width="53" style="276" customWidth="1"/>
    <col min="2" max="2" width="78.453125" style="276" customWidth="1"/>
    <col min="3" max="3" width="36.453125" style="276" customWidth="1"/>
    <col min="4" max="4" width="31.08984375" style="276" customWidth="1"/>
    <col min="5" max="5" width="70.08984375" style="276" customWidth="1"/>
    <col min="6" max="6" width="17.453125" style="276" customWidth="1"/>
    <col min="7" max="8" width="21.90625" style="276" customWidth="1"/>
    <col min="9" max="9" width="19.453125" style="276" customWidth="1"/>
    <col min="10" max="10" width="42" style="276" customWidth="1"/>
    <col min="11" max="256" width="10.90625" style="276"/>
    <col min="257" max="257" width="72" style="276" bestFit="1" customWidth="1"/>
    <col min="258" max="258" width="78.453125" style="276" customWidth="1"/>
    <col min="259" max="259" width="10.90625" style="276"/>
    <col min="260" max="260" width="31.08984375" style="276" customWidth="1"/>
    <col min="261" max="261" width="70.08984375" style="276" customWidth="1"/>
    <col min="262" max="262" width="17.453125" style="276" customWidth="1"/>
    <col min="263" max="264" width="21.90625" style="276" customWidth="1"/>
    <col min="265" max="265" width="19.453125" style="276" customWidth="1"/>
    <col min="266" max="266" width="42" style="276" customWidth="1"/>
    <col min="267" max="512" width="10.90625" style="276"/>
    <col min="513" max="513" width="72" style="276" bestFit="1" customWidth="1"/>
    <col min="514" max="514" width="78.453125" style="276" customWidth="1"/>
    <col min="515" max="515" width="10.90625" style="276"/>
    <col min="516" max="516" width="31.08984375" style="276" customWidth="1"/>
    <col min="517" max="517" width="70.08984375" style="276" customWidth="1"/>
    <col min="518" max="518" width="17.453125" style="276" customWidth="1"/>
    <col min="519" max="520" width="21.90625" style="276" customWidth="1"/>
    <col min="521" max="521" width="19.453125" style="276" customWidth="1"/>
    <col min="522" max="522" width="42" style="276" customWidth="1"/>
    <col min="523" max="768" width="10.90625" style="276"/>
    <col min="769" max="769" width="72" style="276" bestFit="1" customWidth="1"/>
    <col min="770" max="770" width="78.453125" style="276" customWidth="1"/>
    <col min="771" max="771" width="10.90625" style="276"/>
    <col min="772" max="772" width="31.08984375" style="276" customWidth="1"/>
    <col min="773" max="773" width="70.08984375" style="276" customWidth="1"/>
    <col min="774" max="774" width="17.453125" style="276" customWidth="1"/>
    <col min="775" max="776" width="21.90625" style="276" customWidth="1"/>
    <col min="777" max="777" width="19.453125" style="276" customWidth="1"/>
    <col min="778" max="778" width="42" style="276" customWidth="1"/>
    <col min="779" max="1024" width="10.90625" style="276"/>
    <col min="1025" max="1025" width="72" style="276" bestFit="1" customWidth="1"/>
    <col min="1026" max="1026" width="78.453125" style="276" customWidth="1"/>
    <col min="1027" max="1027" width="10.90625" style="276"/>
    <col min="1028" max="1028" width="31.08984375" style="276" customWidth="1"/>
    <col min="1029" max="1029" width="70.08984375" style="276" customWidth="1"/>
    <col min="1030" max="1030" width="17.453125" style="276" customWidth="1"/>
    <col min="1031" max="1032" width="21.90625" style="276" customWidth="1"/>
    <col min="1033" max="1033" width="19.453125" style="276" customWidth="1"/>
    <col min="1034" max="1034" width="42" style="276" customWidth="1"/>
    <col min="1035" max="1280" width="10.90625" style="276"/>
    <col min="1281" max="1281" width="72" style="276" bestFit="1" customWidth="1"/>
    <col min="1282" max="1282" width="78.453125" style="276" customWidth="1"/>
    <col min="1283" max="1283" width="10.90625" style="276"/>
    <col min="1284" max="1284" width="31.08984375" style="276" customWidth="1"/>
    <col min="1285" max="1285" width="70.08984375" style="276" customWidth="1"/>
    <col min="1286" max="1286" width="17.453125" style="276" customWidth="1"/>
    <col min="1287" max="1288" width="21.90625" style="276" customWidth="1"/>
    <col min="1289" max="1289" width="19.453125" style="276" customWidth="1"/>
    <col min="1290" max="1290" width="42" style="276" customWidth="1"/>
    <col min="1291" max="1536" width="10.90625" style="276"/>
    <col min="1537" max="1537" width="72" style="276" bestFit="1" customWidth="1"/>
    <col min="1538" max="1538" width="78.453125" style="276" customWidth="1"/>
    <col min="1539" max="1539" width="10.90625" style="276"/>
    <col min="1540" max="1540" width="31.08984375" style="276" customWidth="1"/>
    <col min="1541" max="1541" width="70.08984375" style="276" customWidth="1"/>
    <col min="1542" max="1542" width="17.453125" style="276" customWidth="1"/>
    <col min="1543" max="1544" width="21.90625" style="276" customWidth="1"/>
    <col min="1545" max="1545" width="19.453125" style="276" customWidth="1"/>
    <col min="1546" max="1546" width="42" style="276" customWidth="1"/>
    <col min="1547" max="1792" width="10.90625" style="276"/>
    <col min="1793" max="1793" width="72" style="276" bestFit="1" customWidth="1"/>
    <col min="1794" max="1794" width="78.453125" style="276" customWidth="1"/>
    <col min="1795" max="1795" width="10.90625" style="276"/>
    <col min="1796" max="1796" width="31.08984375" style="276" customWidth="1"/>
    <col min="1797" max="1797" width="70.08984375" style="276" customWidth="1"/>
    <col min="1798" max="1798" width="17.453125" style="276" customWidth="1"/>
    <col min="1799" max="1800" width="21.90625" style="276" customWidth="1"/>
    <col min="1801" max="1801" width="19.453125" style="276" customWidth="1"/>
    <col min="1802" max="1802" width="42" style="276" customWidth="1"/>
    <col min="1803" max="2048" width="10.90625" style="276"/>
    <col min="2049" max="2049" width="72" style="276" bestFit="1" customWidth="1"/>
    <col min="2050" max="2050" width="78.453125" style="276" customWidth="1"/>
    <col min="2051" max="2051" width="10.90625" style="276"/>
    <col min="2052" max="2052" width="31.08984375" style="276" customWidth="1"/>
    <col min="2053" max="2053" width="70.08984375" style="276" customWidth="1"/>
    <col min="2054" max="2054" width="17.453125" style="276" customWidth="1"/>
    <col min="2055" max="2056" width="21.90625" style="276" customWidth="1"/>
    <col min="2057" max="2057" width="19.453125" style="276" customWidth="1"/>
    <col min="2058" max="2058" width="42" style="276" customWidth="1"/>
    <col min="2059" max="2304" width="10.90625" style="276"/>
    <col min="2305" max="2305" width="72" style="276" bestFit="1" customWidth="1"/>
    <col min="2306" max="2306" width="78.453125" style="276" customWidth="1"/>
    <col min="2307" max="2307" width="10.90625" style="276"/>
    <col min="2308" max="2308" width="31.08984375" style="276" customWidth="1"/>
    <col min="2309" max="2309" width="70.08984375" style="276" customWidth="1"/>
    <col min="2310" max="2310" width="17.453125" style="276" customWidth="1"/>
    <col min="2311" max="2312" width="21.90625" style="276" customWidth="1"/>
    <col min="2313" max="2313" width="19.453125" style="276" customWidth="1"/>
    <col min="2314" max="2314" width="42" style="276" customWidth="1"/>
    <col min="2315" max="2560" width="10.90625" style="276"/>
    <col min="2561" max="2561" width="72" style="276" bestFit="1" customWidth="1"/>
    <col min="2562" max="2562" width="78.453125" style="276" customWidth="1"/>
    <col min="2563" max="2563" width="10.90625" style="276"/>
    <col min="2564" max="2564" width="31.08984375" style="276" customWidth="1"/>
    <col min="2565" max="2565" width="70.08984375" style="276" customWidth="1"/>
    <col min="2566" max="2566" width="17.453125" style="276" customWidth="1"/>
    <col min="2567" max="2568" width="21.90625" style="276" customWidth="1"/>
    <col min="2569" max="2569" width="19.453125" style="276" customWidth="1"/>
    <col min="2570" max="2570" width="42" style="276" customWidth="1"/>
    <col min="2571" max="2816" width="10.90625" style="276"/>
    <col min="2817" max="2817" width="72" style="276" bestFit="1" customWidth="1"/>
    <col min="2818" max="2818" width="78.453125" style="276" customWidth="1"/>
    <col min="2819" max="2819" width="10.90625" style="276"/>
    <col min="2820" max="2820" width="31.08984375" style="276" customWidth="1"/>
    <col min="2821" max="2821" width="70.08984375" style="276" customWidth="1"/>
    <col min="2822" max="2822" width="17.453125" style="276" customWidth="1"/>
    <col min="2823" max="2824" width="21.90625" style="276" customWidth="1"/>
    <col min="2825" max="2825" width="19.453125" style="276" customWidth="1"/>
    <col min="2826" max="2826" width="42" style="276" customWidth="1"/>
    <col min="2827" max="3072" width="10.90625" style="276"/>
    <col min="3073" max="3073" width="72" style="276" bestFit="1" customWidth="1"/>
    <col min="3074" max="3074" width="78.453125" style="276" customWidth="1"/>
    <col min="3075" max="3075" width="10.90625" style="276"/>
    <col min="3076" max="3076" width="31.08984375" style="276" customWidth="1"/>
    <col min="3077" max="3077" width="70.08984375" style="276" customWidth="1"/>
    <col min="3078" max="3078" width="17.453125" style="276" customWidth="1"/>
    <col min="3079" max="3080" width="21.90625" style="276" customWidth="1"/>
    <col min="3081" max="3081" width="19.453125" style="276" customWidth="1"/>
    <col min="3082" max="3082" width="42" style="276" customWidth="1"/>
    <col min="3083" max="3328" width="10.90625" style="276"/>
    <col min="3329" max="3329" width="72" style="276" bestFit="1" customWidth="1"/>
    <col min="3330" max="3330" width="78.453125" style="276" customWidth="1"/>
    <col min="3331" max="3331" width="10.90625" style="276"/>
    <col min="3332" max="3332" width="31.08984375" style="276" customWidth="1"/>
    <col min="3333" max="3333" width="70.08984375" style="276" customWidth="1"/>
    <col min="3334" max="3334" width="17.453125" style="276" customWidth="1"/>
    <col min="3335" max="3336" width="21.90625" style="276" customWidth="1"/>
    <col min="3337" max="3337" width="19.453125" style="276" customWidth="1"/>
    <col min="3338" max="3338" width="42" style="276" customWidth="1"/>
    <col min="3339" max="3584" width="10.90625" style="276"/>
    <col min="3585" max="3585" width="72" style="276" bestFit="1" customWidth="1"/>
    <col min="3586" max="3586" width="78.453125" style="276" customWidth="1"/>
    <col min="3587" max="3587" width="10.90625" style="276"/>
    <col min="3588" max="3588" width="31.08984375" style="276" customWidth="1"/>
    <col min="3589" max="3589" width="70.08984375" style="276" customWidth="1"/>
    <col min="3590" max="3590" width="17.453125" style="276" customWidth="1"/>
    <col min="3591" max="3592" width="21.90625" style="276" customWidth="1"/>
    <col min="3593" max="3593" width="19.453125" style="276" customWidth="1"/>
    <col min="3594" max="3594" width="42" style="276" customWidth="1"/>
    <col min="3595" max="3840" width="10.90625" style="276"/>
    <col min="3841" max="3841" width="72" style="276" bestFit="1" customWidth="1"/>
    <col min="3842" max="3842" width="78.453125" style="276" customWidth="1"/>
    <col min="3843" max="3843" width="10.90625" style="276"/>
    <col min="3844" max="3844" width="31.08984375" style="276" customWidth="1"/>
    <col min="3845" max="3845" width="70.08984375" style="276" customWidth="1"/>
    <col min="3846" max="3846" width="17.453125" style="276" customWidth="1"/>
    <col min="3847" max="3848" width="21.90625" style="276" customWidth="1"/>
    <col min="3849" max="3849" width="19.453125" style="276" customWidth="1"/>
    <col min="3850" max="3850" width="42" style="276" customWidth="1"/>
    <col min="3851" max="4096" width="10.90625" style="276"/>
    <col min="4097" max="4097" width="72" style="276" bestFit="1" customWidth="1"/>
    <col min="4098" max="4098" width="78.453125" style="276" customWidth="1"/>
    <col min="4099" max="4099" width="10.90625" style="276"/>
    <col min="4100" max="4100" width="31.08984375" style="276" customWidth="1"/>
    <col min="4101" max="4101" width="70.08984375" style="276" customWidth="1"/>
    <col min="4102" max="4102" width="17.453125" style="276" customWidth="1"/>
    <col min="4103" max="4104" width="21.90625" style="276" customWidth="1"/>
    <col min="4105" max="4105" width="19.453125" style="276" customWidth="1"/>
    <col min="4106" max="4106" width="42" style="276" customWidth="1"/>
    <col min="4107" max="4352" width="10.90625" style="276"/>
    <col min="4353" max="4353" width="72" style="276" bestFit="1" customWidth="1"/>
    <col min="4354" max="4354" width="78.453125" style="276" customWidth="1"/>
    <col min="4355" max="4355" width="10.90625" style="276"/>
    <col min="4356" max="4356" width="31.08984375" style="276" customWidth="1"/>
    <col min="4357" max="4357" width="70.08984375" style="276" customWidth="1"/>
    <col min="4358" max="4358" width="17.453125" style="276" customWidth="1"/>
    <col min="4359" max="4360" width="21.90625" style="276" customWidth="1"/>
    <col min="4361" max="4361" width="19.453125" style="276" customWidth="1"/>
    <col min="4362" max="4362" width="42" style="276" customWidth="1"/>
    <col min="4363" max="4608" width="10.90625" style="276"/>
    <col min="4609" max="4609" width="72" style="276" bestFit="1" customWidth="1"/>
    <col min="4610" max="4610" width="78.453125" style="276" customWidth="1"/>
    <col min="4611" max="4611" width="10.90625" style="276"/>
    <col min="4612" max="4612" width="31.08984375" style="276" customWidth="1"/>
    <col min="4613" max="4613" width="70.08984375" style="276" customWidth="1"/>
    <col min="4614" max="4614" width="17.453125" style="276" customWidth="1"/>
    <col min="4615" max="4616" width="21.90625" style="276" customWidth="1"/>
    <col min="4617" max="4617" width="19.453125" style="276" customWidth="1"/>
    <col min="4618" max="4618" width="42" style="276" customWidth="1"/>
    <col min="4619" max="4864" width="10.90625" style="276"/>
    <col min="4865" max="4865" width="72" style="276" bestFit="1" customWidth="1"/>
    <col min="4866" max="4866" width="78.453125" style="276" customWidth="1"/>
    <col min="4867" max="4867" width="10.90625" style="276"/>
    <col min="4868" max="4868" width="31.08984375" style="276" customWidth="1"/>
    <col min="4869" max="4869" width="70.08984375" style="276" customWidth="1"/>
    <col min="4870" max="4870" width="17.453125" style="276" customWidth="1"/>
    <col min="4871" max="4872" width="21.90625" style="276" customWidth="1"/>
    <col min="4873" max="4873" width="19.453125" style="276" customWidth="1"/>
    <col min="4874" max="4874" width="42" style="276" customWidth="1"/>
    <col min="4875" max="5120" width="10.90625" style="276"/>
    <col min="5121" max="5121" width="72" style="276" bestFit="1" customWidth="1"/>
    <col min="5122" max="5122" width="78.453125" style="276" customWidth="1"/>
    <col min="5123" max="5123" width="10.90625" style="276"/>
    <col min="5124" max="5124" width="31.08984375" style="276" customWidth="1"/>
    <col min="5125" max="5125" width="70.08984375" style="276" customWidth="1"/>
    <col min="5126" max="5126" width="17.453125" style="276" customWidth="1"/>
    <col min="5127" max="5128" width="21.90625" style="276" customWidth="1"/>
    <col min="5129" max="5129" width="19.453125" style="276" customWidth="1"/>
    <col min="5130" max="5130" width="42" style="276" customWidth="1"/>
    <col min="5131" max="5376" width="10.90625" style="276"/>
    <col min="5377" max="5377" width="72" style="276" bestFit="1" customWidth="1"/>
    <col min="5378" max="5378" width="78.453125" style="276" customWidth="1"/>
    <col min="5379" max="5379" width="10.90625" style="276"/>
    <col min="5380" max="5380" width="31.08984375" style="276" customWidth="1"/>
    <col min="5381" max="5381" width="70.08984375" style="276" customWidth="1"/>
    <col min="5382" max="5382" width="17.453125" style="276" customWidth="1"/>
    <col min="5383" max="5384" width="21.90625" style="276" customWidth="1"/>
    <col min="5385" max="5385" width="19.453125" style="276" customWidth="1"/>
    <col min="5386" max="5386" width="42" style="276" customWidth="1"/>
    <col min="5387" max="5632" width="10.90625" style="276"/>
    <col min="5633" max="5633" width="72" style="276" bestFit="1" customWidth="1"/>
    <col min="5634" max="5634" width="78.453125" style="276" customWidth="1"/>
    <col min="5635" max="5635" width="10.90625" style="276"/>
    <col min="5636" max="5636" width="31.08984375" style="276" customWidth="1"/>
    <col min="5637" max="5637" width="70.08984375" style="276" customWidth="1"/>
    <col min="5638" max="5638" width="17.453125" style="276" customWidth="1"/>
    <col min="5639" max="5640" width="21.90625" style="276" customWidth="1"/>
    <col min="5641" max="5641" width="19.453125" style="276" customWidth="1"/>
    <col min="5642" max="5642" width="42" style="276" customWidth="1"/>
    <col min="5643" max="5888" width="10.90625" style="276"/>
    <col min="5889" max="5889" width="72" style="276" bestFit="1" customWidth="1"/>
    <col min="5890" max="5890" width="78.453125" style="276" customWidth="1"/>
    <col min="5891" max="5891" width="10.90625" style="276"/>
    <col min="5892" max="5892" width="31.08984375" style="276" customWidth="1"/>
    <col min="5893" max="5893" width="70.08984375" style="276" customWidth="1"/>
    <col min="5894" max="5894" width="17.453125" style="276" customWidth="1"/>
    <col min="5895" max="5896" width="21.90625" style="276" customWidth="1"/>
    <col min="5897" max="5897" width="19.453125" style="276" customWidth="1"/>
    <col min="5898" max="5898" width="42" style="276" customWidth="1"/>
    <col min="5899" max="6144" width="10.90625" style="276"/>
    <col min="6145" max="6145" width="72" style="276" bestFit="1" customWidth="1"/>
    <col min="6146" max="6146" width="78.453125" style="276" customWidth="1"/>
    <col min="6147" max="6147" width="10.90625" style="276"/>
    <col min="6148" max="6148" width="31.08984375" style="276" customWidth="1"/>
    <col min="6149" max="6149" width="70.08984375" style="276" customWidth="1"/>
    <col min="6150" max="6150" width="17.453125" style="276" customWidth="1"/>
    <col min="6151" max="6152" width="21.90625" style="276" customWidth="1"/>
    <col min="6153" max="6153" width="19.453125" style="276" customWidth="1"/>
    <col min="6154" max="6154" width="42" style="276" customWidth="1"/>
    <col min="6155" max="6400" width="10.90625" style="276"/>
    <col min="6401" max="6401" width="72" style="276" bestFit="1" customWidth="1"/>
    <col min="6402" max="6402" width="78.453125" style="276" customWidth="1"/>
    <col min="6403" max="6403" width="10.90625" style="276"/>
    <col min="6404" max="6404" width="31.08984375" style="276" customWidth="1"/>
    <col min="6405" max="6405" width="70.08984375" style="276" customWidth="1"/>
    <col min="6406" max="6406" width="17.453125" style="276" customWidth="1"/>
    <col min="6407" max="6408" width="21.90625" style="276" customWidth="1"/>
    <col min="6409" max="6409" width="19.453125" style="276" customWidth="1"/>
    <col min="6410" max="6410" width="42" style="276" customWidth="1"/>
    <col min="6411" max="6656" width="10.90625" style="276"/>
    <col min="6657" max="6657" width="72" style="276" bestFit="1" customWidth="1"/>
    <col min="6658" max="6658" width="78.453125" style="276" customWidth="1"/>
    <col min="6659" max="6659" width="10.90625" style="276"/>
    <col min="6660" max="6660" width="31.08984375" style="276" customWidth="1"/>
    <col min="6661" max="6661" width="70.08984375" style="276" customWidth="1"/>
    <col min="6662" max="6662" width="17.453125" style="276" customWidth="1"/>
    <col min="6663" max="6664" width="21.90625" style="276" customWidth="1"/>
    <col min="6665" max="6665" width="19.453125" style="276" customWidth="1"/>
    <col min="6666" max="6666" width="42" style="276" customWidth="1"/>
    <col min="6667" max="6912" width="10.90625" style="276"/>
    <col min="6913" max="6913" width="72" style="276" bestFit="1" customWidth="1"/>
    <col min="6914" max="6914" width="78.453125" style="276" customWidth="1"/>
    <col min="6915" max="6915" width="10.90625" style="276"/>
    <col min="6916" max="6916" width="31.08984375" style="276" customWidth="1"/>
    <col min="6917" max="6917" width="70.08984375" style="276" customWidth="1"/>
    <col min="6918" max="6918" width="17.453125" style="276" customWidth="1"/>
    <col min="6919" max="6920" width="21.90625" style="276" customWidth="1"/>
    <col min="6921" max="6921" width="19.453125" style="276" customWidth="1"/>
    <col min="6922" max="6922" width="42" style="276" customWidth="1"/>
    <col min="6923" max="7168" width="10.90625" style="276"/>
    <col min="7169" max="7169" width="72" style="276" bestFit="1" customWidth="1"/>
    <col min="7170" max="7170" width="78.453125" style="276" customWidth="1"/>
    <col min="7171" max="7171" width="10.90625" style="276"/>
    <col min="7172" max="7172" width="31.08984375" style="276" customWidth="1"/>
    <col min="7173" max="7173" width="70.08984375" style="276" customWidth="1"/>
    <col min="7174" max="7174" width="17.453125" style="276" customWidth="1"/>
    <col min="7175" max="7176" width="21.90625" style="276" customWidth="1"/>
    <col min="7177" max="7177" width="19.453125" style="276" customWidth="1"/>
    <col min="7178" max="7178" width="42" style="276" customWidth="1"/>
    <col min="7179" max="7424" width="10.90625" style="276"/>
    <col min="7425" max="7425" width="72" style="276" bestFit="1" customWidth="1"/>
    <col min="7426" max="7426" width="78.453125" style="276" customWidth="1"/>
    <col min="7427" max="7427" width="10.90625" style="276"/>
    <col min="7428" max="7428" width="31.08984375" style="276" customWidth="1"/>
    <col min="7429" max="7429" width="70.08984375" style="276" customWidth="1"/>
    <col min="7430" max="7430" width="17.453125" style="276" customWidth="1"/>
    <col min="7431" max="7432" width="21.90625" style="276" customWidth="1"/>
    <col min="7433" max="7433" width="19.453125" style="276" customWidth="1"/>
    <col min="7434" max="7434" width="42" style="276" customWidth="1"/>
    <col min="7435" max="7680" width="10.90625" style="276"/>
    <col min="7681" max="7681" width="72" style="276" bestFit="1" customWidth="1"/>
    <col min="7682" max="7682" width="78.453125" style="276" customWidth="1"/>
    <col min="7683" max="7683" width="10.90625" style="276"/>
    <col min="7684" max="7684" width="31.08984375" style="276" customWidth="1"/>
    <col min="7685" max="7685" width="70.08984375" style="276" customWidth="1"/>
    <col min="7686" max="7686" width="17.453125" style="276" customWidth="1"/>
    <col min="7687" max="7688" width="21.90625" style="276" customWidth="1"/>
    <col min="7689" max="7689" width="19.453125" style="276" customWidth="1"/>
    <col min="7690" max="7690" width="42" style="276" customWidth="1"/>
    <col min="7691" max="7936" width="10.90625" style="276"/>
    <col min="7937" max="7937" width="72" style="276" bestFit="1" customWidth="1"/>
    <col min="7938" max="7938" width="78.453125" style="276" customWidth="1"/>
    <col min="7939" max="7939" width="10.90625" style="276"/>
    <col min="7940" max="7940" width="31.08984375" style="276" customWidth="1"/>
    <col min="7941" max="7941" width="70.08984375" style="276" customWidth="1"/>
    <col min="7942" max="7942" width="17.453125" style="276" customWidth="1"/>
    <col min="7943" max="7944" width="21.90625" style="276" customWidth="1"/>
    <col min="7945" max="7945" width="19.453125" style="276" customWidth="1"/>
    <col min="7946" max="7946" width="42" style="276" customWidth="1"/>
    <col min="7947" max="8192" width="10.90625" style="276"/>
    <col min="8193" max="8193" width="72" style="276" bestFit="1" customWidth="1"/>
    <col min="8194" max="8194" width="78.453125" style="276" customWidth="1"/>
    <col min="8195" max="8195" width="10.90625" style="276"/>
    <col min="8196" max="8196" width="31.08984375" style="276" customWidth="1"/>
    <col min="8197" max="8197" width="70.08984375" style="276" customWidth="1"/>
    <col min="8198" max="8198" width="17.453125" style="276" customWidth="1"/>
    <col min="8199" max="8200" width="21.90625" style="276" customWidth="1"/>
    <col min="8201" max="8201" width="19.453125" style="276" customWidth="1"/>
    <col min="8202" max="8202" width="42" style="276" customWidth="1"/>
    <col min="8203" max="8448" width="10.90625" style="276"/>
    <col min="8449" max="8449" width="72" style="276" bestFit="1" customWidth="1"/>
    <col min="8450" max="8450" width="78.453125" style="276" customWidth="1"/>
    <col min="8451" max="8451" width="10.90625" style="276"/>
    <col min="8452" max="8452" width="31.08984375" style="276" customWidth="1"/>
    <col min="8453" max="8453" width="70.08984375" style="276" customWidth="1"/>
    <col min="8454" max="8454" width="17.453125" style="276" customWidth="1"/>
    <col min="8455" max="8456" width="21.90625" style="276" customWidth="1"/>
    <col min="8457" max="8457" width="19.453125" style="276" customWidth="1"/>
    <col min="8458" max="8458" width="42" style="276" customWidth="1"/>
    <col min="8459" max="8704" width="10.90625" style="276"/>
    <col min="8705" max="8705" width="72" style="276" bestFit="1" customWidth="1"/>
    <col min="8706" max="8706" width="78.453125" style="276" customWidth="1"/>
    <col min="8707" max="8707" width="10.90625" style="276"/>
    <col min="8708" max="8708" width="31.08984375" style="276" customWidth="1"/>
    <col min="8709" max="8709" width="70.08984375" style="276" customWidth="1"/>
    <col min="8710" max="8710" width="17.453125" style="276" customWidth="1"/>
    <col min="8711" max="8712" width="21.90625" style="276" customWidth="1"/>
    <col min="8713" max="8713" width="19.453125" style="276" customWidth="1"/>
    <col min="8714" max="8714" width="42" style="276" customWidth="1"/>
    <col min="8715" max="8960" width="10.90625" style="276"/>
    <col min="8961" max="8961" width="72" style="276" bestFit="1" customWidth="1"/>
    <col min="8962" max="8962" width="78.453125" style="276" customWidth="1"/>
    <col min="8963" max="8963" width="10.90625" style="276"/>
    <col min="8964" max="8964" width="31.08984375" style="276" customWidth="1"/>
    <col min="8965" max="8965" width="70.08984375" style="276" customWidth="1"/>
    <col min="8966" max="8966" width="17.453125" style="276" customWidth="1"/>
    <col min="8967" max="8968" width="21.90625" style="276" customWidth="1"/>
    <col min="8969" max="8969" width="19.453125" style="276" customWidth="1"/>
    <col min="8970" max="8970" width="42" style="276" customWidth="1"/>
    <col min="8971" max="9216" width="10.90625" style="276"/>
    <col min="9217" max="9217" width="72" style="276" bestFit="1" customWidth="1"/>
    <col min="9218" max="9218" width="78.453125" style="276" customWidth="1"/>
    <col min="9219" max="9219" width="10.90625" style="276"/>
    <col min="9220" max="9220" width="31.08984375" style="276" customWidth="1"/>
    <col min="9221" max="9221" width="70.08984375" style="276" customWidth="1"/>
    <col min="9222" max="9222" width="17.453125" style="276" customWidth="1"/>
    <col min="9223" max="9224" width="21.90625" style="276" customWidth="1"/>
    <col min="9225" max="9225" width="19.453125" style="276" customWidth="1"/>
    <col min="9226" max="9226" width="42" style="276" customWidth="1"/>
    <col min="9227" max="9472" width="10.90625" style="276"/>
    <col min="9473" max="9473" width="72" style="276" bestFit="1" customWidth="1"/>
    <col min="9474" max="9474" width="78.453125" style="276" customWidth="1"/>
    <col min="9475" max="9475" width="10.90625" style="276"/>
    <col min="9476" max="9476" width="31.08984375" style="276" customWidth="1"/>
    <col min="9477" max="9477" width="70.08984375" style="276" customWidth="1"/>
    <col min="9478" max="9478" width="17.453125" style="276" customWidth="1"/>
    <col min="9479" max="9480" width="21.90625" style="276" customWidth="1"/>
    <col min="9481" max="9481" width="19.453125" style="276" customWidth="1"/>
    <col min="9482" max="9482" width="42" style="276" customWidth="1"/>
    <col min="9483" max="9728" width="10.90625" style="276"/>
    <col min="9729" max="9729" width="72" style="276" bestFit="1" customWidth="1"/>
    <col min="9730" max="9730" width="78.453125" style="276" customWidth="1"/>
    <col min="9731" max="9731" width="10.90625" style="276"/>
    <col min="9732" max="9732" width="31.08984375" style="276" customWidth="1"/>
    <col min="9733" max="9733" width="70.08984375" style="276" customWidth="1"/>
    <col min="9734" max="9734" width="17.453125" style="276" customWidth="1"/>
    <col min="9735" max="9736" width="21.90625" style="276" customWidth="1"/>
    <col min="9737" max="9737" width="19.453125" style="276" customWidth="1"/>
    <col min="9738" max="9738" width="42" style="276" customWidth="1"/>
    <col min="9739" max="9984" width="10.90625" style="276"/>
    <col min="9985" max="9985" width="72" style="276" bestFit="1" customWidth="1"/>
    <col min="9986" max="9986" width="78.453125" style="276" customWidth="1"/>
    <col min="9987" max="9987" width="10.90625" style="276"/>
    <col min="9988" max="9988" width="31.08984375" style="276" customWidth="1"/>
    <col min="9989" max="9989" width="70.08984375" style="276" customWidth="1"/>
    <col min="9990" max="9990" width="17.453125" style="276" customWidth="1"/>
    <col min="9991" max="9992" width="21.90625" style="276" customWidth="1"/>
    <col min="9993" max="9993" width="19.453125" style="276" customWidth="1"/>
    <col min="9994" max="9994" width="42" style="276" customWidth="1"/>
    <col min="9995" max="10240" width="10.90625" style="276"/>
    <col min="10241" max="10241" width="72" style="276" bestFit="1" customWidth="1"/>
    <col min="10242" max="10242" width="78.453125" style="276" customWidth="1"/>
    <col min="10243" max="10243" width="10.90625" style="276"/>
    <col min="10244" max="10244" width="31.08984375" style="276" customWidth="1"/>
    <col min="10245" max="10245" width="70.08984375" style="276" customWidth="1"/>
    <col min="10246" max="10246" width="17.453125" style="276" customWidth="1"/>
    <col min="10247" max="10248" width="21.90625" style="276" customWidth="1"/>
    <col min="10249" max="10249" width="19.453125" style="276" customWidth="1"/>
    <col min="10250" max="10250" width="42" style="276" customWidth="1"/>
    <col min="10251" max="10496" width="10.90625" style="276"/>
    <col min="10497" max="10497" width="72" style="276" bestFit="1" customWidth="1"/>
    <col min="10498" max="10498" width="78.453125" style="276" customWidth="1"/>
    <col min="10499" max="10499" width="10.90625" style="276"/>
    <col min="10500" max="10500" width="31.08984375" style="276" customWidth="1"/>
    <col min="10501" max="10501" width="70.08984375" style="276" customWidth="1"/>
    <col min="10502" max="10502" width="17.453125" style="276" customWidth="1"/>
    <col min="10503" max="10504" width="21.90625" style="276" customWidth="1"/>
    <col min="10505" max="10505" width="19.453125" style="276" customWidth="1"/>
    <col min="10506" max="10506" width="42" style="276" customWidth="1"/>
    <col min="10507" max="10752" width="10.90625" style="276"/>
    <col min="10753" max="10753" width="72" style="276" bestFit="1" customWidth="1"/>
    <col min="10754" max="10754" width="78.453125" style="276" customWidth="1"/>
    <col min="10755" max="10755" width="10.90625" style="276"/>
    <col min="10756" max="10756" width="31.08984375" style="276" customWidth="1"/>
    <col min="10757" max="10757" width="70.08984375" style="276" customWidth="1"/>
    <col min="10758" max="10758" width="17.453125" style="276" customWidth="1"/>
    <col min="10759" max="10760" width="21.90625" style="276" customWidth="1"/>
    <col min="10761" max="10761" width="19.453125" style="276" customWidth="1"/>
    <col min="10762" max="10762" width="42" style="276" customWidth="1"/>
    <col min="10763" max="11008" width="10.90625" style="276"/>
    <col min="11009" max="11009" width="72" style="276" bestFit="1" customWidth="1"/>
    <col min="11010" max="11010" width="78.453125" style="276" customWidth="1"/>
    <col min="11011" max="11011" width="10.90625" style="276"/>
    <col min="11012" max="11012" width="31.08984375" style="276" customWidth="1"/>
    <col min="11013" max="11013" width="70.08984375" style="276" customWidth="1"/>
    <col min="11014" max="11014" width="17.453125" style="276" customWidth="1"/>
    <col min="11015" max="11016" width="21.90625" style="276" customWidth="1"/>
    <col min="11017" max="11017" width="19.453125" style="276" customWidth="1"/>
    <col min="11018" max="11018" width="42" style="276" customWidth="1"/>
    <col min="11019" max="11264" width="10.90625" style="276"/>
    <col min="11265" max="11265" width="72" style="276" bestFit="1" customWidth="1"/>
    <col min="11266" max="11266" width="78.453125" style="276" customWidth="1"/>
    <col min="11267" max="11267" width="10.90625" style="276"/>
    <col min="11268" max="11268" width="31.08984375" style="276" customWidth="1"/>
    <col min="11269" max="11269" width="70.08984375" style="276" customWidth="1"/>
    <col min="11270" max="11270" width="17.453125" style="276" customWidth="1"/>
    <col min="11271" max="11272" width="21.90625" style="276" customWidth="1"/>
    <col min="11273" max="11273" width="19.453125" style="276" customWidth="1"/>
    <col min="11274" max="11274" width="42" style="276" customWidth="1"/>
    <col min="11275" max="11520" width="10.90625" style="276"/>
    <col min="11521" max="11521" width="72" style="276" bestFit="1" customWidth="1"/>
    <col min="11522" max="11522" width="78.453125" style="276" customWidth="1"/>
    <col min="11523" max="11523" width="10.90625" style="276"/>
    <col min="11524" max="11524" width="31.08984375" style="276" customWidth="1"/>
    <col min="11525" max="11525" width="70.08984375" style="276" customWidth="1"/>
    <col min="11526" max="11526" width="17.453125" style="276" customWidth="1"/>
    <col min="11527" max="11528" width="21.90625" style="276" customWidth="1"/>
    <col min="11529" max="11529" width="19.453125" style="276" customWidth="1"/>
    <col min="11530" max="11530" width="42" style="276" customWidth="1"/>
    <col min="11531" max="11776" width="10.90625" style="276"/>
    <col min="11777" max="11777" width="72" style="276" bestFit="1" customWidth="1"/>
    <col min="11778" max="11778" width="78.453125" style="276" customWidth="1"/>
    <col min="11779" max="11779" width="10.90625" style="276"/>
    <col min="11780" max="11780" width="31.08984375" style="276" customWidth="1"/>
    <col min="11781" max="11781" width="70.08984375" style="276" customWidth="1"/>
    <col min="11782" max="11782" width="17.453125" style="276" customWidth="1"/>
    <col min="11783" max="11784" width="21.90625" style="276" customWidth="1"/>
    <col min="11785" max="11785" width="19.453125" style="276" customWidth="1"/>
    <col min="11786" max="11786" width="42" style="276" customWidth="1"/>
    <col min="11787" max="12032" width="10.90625" style="276"/>
    <col min="12033" max="12033" width="72" style="276" bestFit="1" customWidth="1"/>
    <col min="12034" max="12034" width="78.453125" style="276" customWidth="1"/>
    <col min="12035" max="12035" width="10.90625" style="276"/>
    <col min="12036" max="12036" width="31.08984375" style="276" customWidth="1"/>
    <col min="12037" max="12037" width="70.08984375" style="276" customWidth="1"/>
    <col min="12038" max="12038" width="17.453125" style="276" customWidth="1"/>
    <col min="12039" max="12040" width="21.90625" style="276" customWidth="1"/>
    <col min="12041" max="12041" width="19.453125" style="276" customWidth="1"/>
    <col min="12042" max="12042" width="42" style="276" customWidth="1"/>
    <col min="12043" max="12288" width="10.90625" style="276"/>
    <col min="12289" max="12289" width="72" style="276" bestFit="1" customWidth="1"/>
    <col min="12290" max="12290" width="78.453125" style="276" customWidth="1"/>
    <col min="12291" max="12291" width="10.90625" style="276"/>
    <col min="12292" max="12292" width="31.08984375" style="276" customWidth="1"/>
    <col min="12293" max="12293" width="70.08984375" style="276" customWidth="1"/>
    <col min="12294" max="12294" width="17.453125" style="276" customWidth="1"/>
    <col min="12295" max="12296" width="21.90625" style="276" customWidth="1"/>
    <col min="12297" max="12297" width="19.453125" style="276" customWidth="1"/>
    <col min="12298" max="12298" width="42" style="276" customWidth="1"/>
    <col min="12299" max="12544" width="10.90625" style="276"/>
    <col min="12545" max="12545" width="72" style="276" bestFit="1" customWidth="1"/>
    <col min="12546" max="12546" width="78.453125" style="276" customWidth="1"/>
    <col min="12547" max="12547" width="10.90625" style="276"/>
    <col min="12548" max="12548" width="31.08984375" style="276" customWidth="1"/>
    <col min="12549" max="12549" width="70.08984375" style="276" customWidth="1"/>
    <col min="12550" max="12550" width="17.453125" style="276" customWidth="1"/>
    <col min="12551" max="12552" width="21.90625" style="276" customWidth="1"/>
    <col min="12553" max="12553" width="19.453125" style="276" customWidth="1"/>
    <col min="12554" max="12554" width="42" style="276" customWidth="1"/>
    <col min="12555" max="12800" width="10.90625" style="276"/>
    <col min="12801" max="12801" width="72" style="276" bestFit="1" customWidth="1"/>
    <col min="12802" max="12802" width="78.453125" style="276" customWidth="1"/>
    <col min="12803" max="12803" width="10.90625" style="276"/>
    <col min="12804" max="12804" width="31.08984375" style="276" customWidth="1"/>
    <col min="12805" max="12805" width="70.08984375" style="276" customWidth="1"/>
    <col min="12806" max="12806" width="17.453125" style="276" customWidth="1"/>
    <col min="12807" max="12808" width="21.90625" style="276" customWidth="1"/>
    <col min="12809" max="12809" width="19.453125" style="276" customWidth="1"/>
    <col min="12810" max="12810" width="42" style="276" customWidth="1"/>
    <col min="12811" max="13056" width="10.90625" style="276"/>
    <col min="13057" max="13057" width="72" style="276" bestFit="1" customWidth="1"/>
    <col min="13058" max="13058" width="78.453125" style="276" customWidth="1"/>
    <col min="13059" max="13059" width="10.90625" style="276"/>
    <col min="13060" max="13060" width="31.08984375" style="276" customWidth="1"/>
    <col min="13061" max="13061" width="70.08984375" style="276" customWidth="1"/>
    <col min="13062" max="13062" width="17.453125" style="276" customWidth="1"/>
    <col min="13063" max="13064" width="21.90625" style="276" customWidth="1"/>
    <col min="13065" max="13065" width="19.453125" style="276" customWidth="1"/>
    <col min="13066" max="13066" width="42" style="276" customWidth="1"/>
    <col min="13067" max="13312" width="10.90625" style="276"/>
    <col min="13313" max="13313" width="72" style="276" bestFit="1" customWidth="1"/>
    <col min="13314" max="13314" width="78.453125" style="276" customWidth="1"/>
    <col min="13315" max="13315" width="10.90625" style="276"/>
    <col min="13316" max="13316" width="31.08984375" style="276" customWidth="1"/>
    <col min="13317" max="13317" width="70.08984375" style="276" customWidth="1"/>
    <col min="13318" max="13318" width="17.453125" style="276" customWidth="1"/>
    <col min="13319" max="13320" width="21.90625" style="276" customWidth="1"/>
    <col min="13321" max="13321" width="19.453125" style="276" customWidth="1"/>
    <col min="13322" max="13322" width="42" style="276" customWidth="1"/>
    <col min="13323" max="13568" width="10.90625" style="276"/>
    <col min="13569" max="13569" width="72" style="276" bestFit="1" customWidth="1"/>
    <col min="13570" max="13570" width="78.453125" style="276" customWidth="1"/>
    <col min="13571" max="13571" width="10.90625" style="276"/>
    <col min="13572" max="13572" width="31.08984375" style="276" customWidth="1"/>
    <col min="13573" max="13573" width="70.08984375" style="276" customWidth="1"/>
    <col min="13574" max="13574" width="17.453125" style="276" customWidth="1"/>
    <col min="13575" max="13576" width="21.90625" style="276" customWidth="1"/>
    <col min="13577" max="13577" width="19.453125" style="276" customWidth="1"/>
    <col min="13578" max="13578" width="42" style="276" customWidth="1"/>
    <col min="13579" max="13824" width="10.90625" style="276"/>
    <col min="13825" max="13825" width="72" style="276" bestFit="1" customWidth="1"/>
    <col min="13826" max="13826" width="78.453125" style="276" customWidth="1"/>
    <col min="13827" max="13827" width="10.90625" style="276"/>
    <col min="13828" max="13828" width="31.08984375" style="276" customWidth="1"/>
    <col min="13829" max="13829" width="70.08984375" style="276" customWidth="1"/>
    <col min="13830" max="13830" width="17.453125" style="276" customWidth="1"/>
    <col min="13831" max="13832" width="21.90625" style="276" customWidth="1"/>
    <col min="13833" max="13833" width="19.453125" style="276" customWidth="1"/>
    <col min="13834" max="13834" width="42" style="276" customWidth="1"/>
    <col min="13835" max="14080" width="10.90625" style="276"/>
    <col min="14081" max="14081" width="72" style="276" bestFit="1" customWidth="1"/>
    <col min="14082" max="14082" width="78.453125" style="276" customWidth="1"/>
    <col min="14083" max="14083" width="10.90625" style="276"/>
    <col min="14084" max="14084" width="31.08984375" style="276" customWidth="1"/>
    <col min="14085" max="14085" width="70.08984375" style="276" customWidth="1"/>
    <col min="14086" max="14086" width="17.453125" style="276" customWidth="1"/>
    <col min="14087" max="14088" width="21.90625" style="276" customWidth="1"/>
    <col min="14089" max="14089" width="19.453125" style="276" customWidth="1"/>
    <col min="14090" max="14090" width="42" style="276" customWidth="1"/>
    <col min="14091" max="14336" width="10.90625" style="276"/>
    <col min="14337" max="14337" width="72" style="276" bestFit="1" customWidth="1"/>
    <col min="14338" max="14338" width="78.453125" style="276" customWidth="1"/>
    <col min="14339" max="14339" width="10.90625" style="276"/>
    <col min="14340" max="14340" width="31.08984375" style="276" customWidth="1"/>
    <col min="14341" max="14341" width="70.08984375" style="276" customWidth="1"/>
    <col min="14342" max="14342" width="17.453125" style="276" customWidth="1"/>
    <col min="14343" max="14344" width="21.90625" style="276" customWidth="1"/>
    <col min="14345" max="14345" width="19.453125" style="276" customWidth="1"/>
    <col min="14346" max="14346" width="42" style="276" customWidth="1"/>
    <col min="14347" max="14592" width="10.90625" style="276"/>
    <col min="14593" max="14593" width="72" style="276" bestFit="1" customWidth="1"/>
    <col min="14594" max="14594" width="78.453125" style="276" customWidth="1"/>
    <col min="14595" max="14595" width="10.90625" style="276"/>
    <col min="14596" max="14596" width="31.08984375" style="276" customWidth="1"/>
    <col min="14597" max="14597" width="70.08984375" style="276" customWidth="1"/>
    <col min="14598" max="14598" width="17.453125" style="276" customWidth="1"/>
    <col min="14599" max="14600" width="21.90625" style="276" customWidth="1"/>
    <col min="14601" max="14601" width="19.453125" style="276" customWidth="1"/>
    <col min="14602" max="14602" width="42" style="276" customWidth="1"/>
    <col min="14603" max="14848" width="10.90625" style="276"/>
    <col min="14849" max="14849" width="72" style="276" bestFit="1" customWidth="1"/>
    <col min="14850" max="14850" width="78.453125" style="276" customWidth="1"/>
    <col min="14851" max="14851" width="10.90625" style="276"/>
    <col min="14852" max="14852" width="31.08984375" style="276" customWidth="1"/>
    <col min="14853" max="14853" width="70.08984375" style="276" customWidth="1"/>
    <col min="14854" max="14854" width="17.453125" style="276" customWidth="1"/>
    <col min="14855" max="14856" width="21.90625" style="276" customWidth="1"/>
    <col min="14857" max="14857" width="19.453125" style="276" customWidth="1"/>
    <col min="14858" max="14858" width="42" style="276" customWidth="1"/>
    <col min="14859" max="15104" width="10.90625" style="276"/>
    <col min="15105" max="15105" width="72" style="276" bestFit="1" customWidth="1"/>
    <col min="15106" max="15106" width="78.453125" style="276" customWidth="1"/>
    <col min="15107" max="15107" width="10.90625" style="276"/>
    <col min="15108" max="15108" width="31.08984375" style="276" customWidth="1"/>
    <col min="15109" max="15109" width="70.08984375" style="276" customWidth="1"/>
    <col min="15110" max="15110" width="17.453125" style="276" customWidth="1"/>
    <col min="15111" max="15112" width="21.90625" style="276" customWidth="1"/>
    <col min="15113" max="15113" width="19.453125" style="276" customWidth="1"/>
    <col min="15114" max="15114" width="42" style="276" customWidth="1"/>
    <col min="15115" max="15360" width="10.90625" style="276"/>
    <col min="15361" max="15361" width="72" style="276" bestFit="1" customWidth="1"/>
    <col min="15362" max="15362" width="78.453125" style="276" customWidth="1"/>
    <col min="15363" max="15363" width="10.90625" style="276"/>
    <col min="15364" max="15364" width="31.08984375" style="276" customWidth="1"/>
    <col min="15365" max="15365" width="70.08984375" style="276" customWidth="1"/>
    <col min="15366" max="15366" width="17.453125" style="276" customWidth="1"/>
    <col min="15367" max="15368" width="21.90625" style="276" customWidth="1"/>
    <col min="15369" max="15369" width="19.453125" style="276" customWidth="1"/>
    <col min="15370" max="15370" width="42" style="276" customWidth="1"/>
    <col min="15371" max="15616" width="10.90625" style="276"/>
    <col min="15617" max="15617" width="72" style="276" bestFit="1" customWidth="1"/>
    <col min="15618" max="15618" width="78.453125" style="276" customWidth="1"/>
    <col min="15619" max="15619" width="10.90625" style="276"/>
    <col min="15620" max="15620" width="31.08984375" style="276" customWidth="1"/>
    <col min="15621" max="15621" width="70.08984375" style="276" customWidth="1"/>
    <col min="15622" max="15622" width="17.453125" style="276" customWidth="1"/>
    <col min="15623" max="15624" width="21.90625" style="276" customWidth="1"/>
    <col min="15625" max="15625" width="19.453125" style="276" customWidth="1"/>
    <col min="15626" max="15626" width="42" style="276" customWidth="1"/>
    <col min="15627" max="15872" width="10.90625" style="276"/>
    <col min="15873" max="15873" width="72" style="276" bestFit="1" customWidth="1"/>
    <col min="15874" max="15874" width="78.453125" style="276" customWidth="1"/>
    <col min="15875" max="15875" width="10.90625" style="276"/>
    <col min="15876" max="15876" width="31.08984375" style="276" customWidth="1"/>
    <col min="15877" max="15877" width="70.08984375" style="276" customWidth="1"/>
    <col min="15878" max="15878" width="17.453125" style="276" customWidth="1"/>
    <col min="15879" max="15880" width="21.90625" style="276" customWidth="1"/>
    <col min="15881" max="15881" width="19.453125" style="276" customWidth="1"/>
    <col min="15882" max="15882" width="42" style="276" customWidth="1"/>
    <col min="15883" max="16128" width="10.90625" style="276"/>
    <col min="16129" max="16129" width="72" style="276" bestFit="1" customWidth="1"/>
    <col min="16130" max="16130" width="78.453125" style="276" customWidth="1"/>
    <col min="16131" max="16131" width="10.90625" style="276"/>
    <col min="16132" max="16132" width="31.08984375" style="276" customWidth="1"/>
    <col min="16133" max="16133" width="70.08984375" style="276" customWidth="1"/>
    <col min="16134" max="16134" width="17.453125" style="276" customWidth="1"/>
    <col min="16135" max="16136" width="21.90625" style="276" customWidth="1"/>
    <col min="16137" max="16137" width="19.453125" style="276" customWidth="1"/>
    <col min="16138" max="16138" width="42" style="276" customWidth="1"/>
    <col min="16139" max="16384" width="10.90625" style="276"/>
  </cols>
  <sheetData>
    <row r="1" spans="1:2" ht="25.5" customHeight="1" x14ac:dyDescent="0.35">
      <c r="A1" s="349" t="s">
        <v>0</v>
      </c>
      <c r="B1" s="350"/>
    </row>
    <row r="2" spans="1:2" ht="25.5" customHeight="1" x14ac:dyDescent="0.35">
      <c r="A2" s="351" t="s">
        <v>288</v>
      </c>
      <c r="B2" s="352"/>
    </row>
    <row r="3" spans="1:2" x14ac:dyDescent="0.35">
      <c r="A3" s="277" t="s">
        <v>289</v>
      </c>
      <c r="B3" s="278" t="s">
        <v>290</v>
      </c>
    </row>
    <row r="4" spans="1:2" ht="40.5" customHeight="1" x14ac:dyDescent="0.35">
      <c r="A4" s="279" t="s">
        <v>1</v>
      </c>
      <c r="B4" s="280" t="s">
        <v>291</v>
      </c>
    </row>
    <row r="5" spans="1:2" x14ac:dyDescent="0.35">
      <c r="A5" s="279" t="s">
        <v>2</v>
      </c>
      <c r="B5" s="281" t="s">
        <v>292</v>
      </c>
    </row>
    <row r="6" spans="1:2" ht="124.5" customHeight="1" x14ac:dyDescent="0.35">
      <c r="A6" s="279" t="s">
        <v>3</v>
      </c>
      <c r="B6" s="281" t="s">
        <v>293</v>
      </c>
    </row>
    <row r="7" spans="1:2" ht="26.4" customHeight="1" x14ac:dyDescent="0.35">
      <c r="A7" s="337" t="s">
        <v>294</v>
      </c>
      <c r="B7" s="338"/>
    </row>
    <row r="8" spans="1:2" ht="42" x14ac:dyDescent="0.35">
      <c r="A8" s="279" t="s">
        <v>295</v>
      </c>
      <c r="B8" s="281" t="s">
        <v>296</v>
      </c>
    </row>
    <row r="9" spans="1:2" ht="28" x14ac:dyDescent="0.35">
      <c r="A9" s="279" t="s">
        <v>4</v>
      </c>
      <c r="B9" s="281" t="s">
        <v>297</v>
      </c>
    </row>
    <row r="10" spans="1:2" ht="42" x14ac:dyDescent="0.35">
      <c r="A10" s="279" t="s">
        <v>5</v>
      </c>
      <c r="B10" s="281" t="s">
        <v>298</v>
      </c>
    </row>
    <row r="11" spans="1:2" ht="40.5" customHeight="1" x14ac:dyDescent="0.35">
      <c r="A11" s="279" t="s">
        <v>6</v>
      </c>
      <c r="B11" s="280" t="s">
        <v>299</v>
      </c>
    </row>
    <row r="12" spans="1:2" ht="38.25" customHeight="1" x14ac:dyDescent="0.35">
      <c r="A12" s="279" t="s">
        <v>7</v>
      </c>
      <c r="B12" s="280" t="s">
        <v>300</v>
      </c>
    </row>
    <row r="13" spans="1:2" ht="28" x14ac:dyDescent="0.35">
      <c r="A13" s="279" t="s">
        <v>8</v>
      </c>
      <c r="B13" s="282" t="s">
        <v>301</v>
      </c>
    </row>
    <row r="14" spans="1:2" ht="23.4" customHeight="1" x14ac:dyDescent="0.35">
      <c r="A14" s="283" t="s">
        <v>9</v>
      </c>
      <c r="B14" s="284"/>
    </row>
    <row r="15" spans="1:2" ht="42" x14ac:dyDescent="0.35">
      <c r="A15" s="279" t="s">
        <v>10</v>
      </c>
      <c r="B15" s="285" t="s">
        <v>302</v>
      </c>
    </row>
    <row r="16" spans="1:2" ht="28" x14ac:dyDescent="0.35">
      <c r="A16" s="279" t="s">
        <v>11</v>
      </c>
      <c r="B16" s="285" t="s">
        <v>303</v>
      </c>
    </row>
    <row r="17" spans="1:3" ht="28" x14ac:dyDescent="0.35">
      <c r="A17" s="279" t="s">
        <v>12</v>
      </c>
      <c r="B17" s="285" t="s">
        <v>304</v>
      </c>
    </row>
    <row r="18" spans="1:3" ht="8.25" customHeight="1" x14ac:dyDescent="0.35">
      <c r="A18" s="283"/>
      <c r="B18" s="286"/>
    </row>
    <row r="19" spans="1:3" ht="28" x14ac:dyDescent="0.35">
      <c r="A19" s="279" t="s">
        <v>305</v>
      </c>
      <c r="B19" s="285" t="s">
        <v>306</v>
      </c>
    </row>
    <row r="20" spans="1:3" ht="28" x14ac:dyDescent="0.35">
      <c r="A20" s="279" t="s">
        <v>307</v>
      </c>
      <c r="B20" s="285" t="s">
        <v>308</v>
      </c>
    </row>
    <row r="21" spans="1:3" ht="42" x14ac:dyDescent="0.35">
      <c r="A21" s="279" t="s">
        <v>13</v>
      </c>
      <c r="B21" s="285" t="s">
        <v>309</v>
      </c>
    </row>
    <row r="22" spans="1:3" ht="20.25" customHeight="1" x14ac:dyDescent="0.35">
      <c r="A22" s="341" t="s">
        <v>310</v>
      </c>
      <c r="B22" s="342"/>
    </row>
    <row r="23" spans="1:3" ht="42" x14ac:dyDescent="0.35">
      <c r="A23" s="279" t="s">
        <v>311</v>
      </c>
      <c r="B23" s="285" t="s">
        <v>312</v>
      </c>
    </row>
    <row r="24" spans="1:3" ht="54" customHeight="1" x14ac:dyDescent="0.35">
      <c r="A24" s="279" t="s">
        <v>14</v>
      </c>
      <c r="B24" s="285" t="s">
        <v>313</v>
      </c>
    </row>
    <row r="25" spans="1:3" ht="144" customHeight="1" x14ac:dyDescent="0.35">
      <c r="A25" s="279" t="s">
        <v>15</v>
      </c>
      <c r="B25" s="285" t="s">
        <v>314</v>
      </c>
    </row>
    <row r="26" spans="1:3" ht="56" x14ac:dyDescent="0.35">
      <c r="A26" s="279" t="s">
        <v>16</v>
      </c>
      <c r="B26" s="285" t="s">
        <v>315</v>
      </c>
    </row>
    <row r="27" spans="1:3" ht="56" x14ac:dyDescent="0.35">
      <c r="A27" s="279" t="s">
        <v>316</v>
      </c>
      <c r="B27" s="285" t="s">
        <v>317</v>
      </c>
    </row>
    <row r="28" spans="1:3" ht="28" x14ac:dyDescent="0.35">
      <c r="A28" s="279" t="s">
        <v>318</v>
      </c>
      <c r="B28" s="285" t="s">
        <v>319</v>
      </c>
    </row>
    <row r="29" spans="1:3" ht="42" x14ac:dyDescent="0.35">
      <c r="A29" s="279" t="s">
        <v>320</v>
      </c>
      <c r="B29" s="285" t="s">
        <v>321</v>
      </c>
      <c r="C29" s="287"/>
    </row>
    <row r="30" spans="1:3" ht="90" customHeight="1" x14ac:dyDescent="0.35">
      <c r="A30" s="288" t="s">
        <v>322</v>
      </c>
      <c r="B30" s="285" t="s">
        <v>323</v>
      </c>
    </row>
    <row r="31" spans="1:3" ht="81.650000000000006" customHeight="1" x14ac:dyDescent="0.35">
      <c r="A31" s="288" t="s">
        <v>324</v>
      </c>
      <c r="B31" s="285" t="s">
        <v>325</v>
      </c>
    </row>
    <row r="32" spans="1:3" ht="54" customHeight="1" x14ac:dyDescent="0.35">
      <c r="A32" s="288" t="s">
        <v>326</v>
      </c>
      <c r="B32" s="285" t="s">
        <v>327</v>
      </c>
    </row>
    <row r="33" spans="1:3" ht="28.5" customHeight="1" x14ac:dyDescent="0.35">
      <c r="A33" s="353" t="s">
        <v>17</v>
      </c>
      <c r="B33" s="354"/>
    </row>
    <row r="34" spans="1:3" ht="70" x14ac:dyDescent="0.35">
      <c r="A34" s="288" t="s">
        <v>18</v>
      </c>
      <c r="B34" s="285" t="s">
        <v>328</v>
      </c>
    </row>
    <row r="35" spans="1:3" ht="42" x14ac:dyDescent="0.35">
      <c r="A35" s="288" t="s">
        <v>329</v>
      </c>
      <c r="B35" s="285" t="s">
        <v>330</v>
      </c>
    </row>
    <row r="36" spans="1:3" ht="36" customHeight="1" x14ac:dyDescent="0.35">
      <c r="A36" s="288" t="s">
        <v>331</v>
      </c>
      <c r="B36" s="285" t="s">
        <v>332</v>
      </c>
      <c r="C36" s="289"/>
    </row>
    <row r="37" spans="1:3" ht="28" x14ac:dyDescent="0.35">
      <c r="A37" s="288" t="s">
        <v>333</v>
      </c>
      <c r="B37" s="285" t="s">
        <v>334</v>
      </c>
    </row>
    <row r="38" spans="1:3" ht="70" x14ac:dyDescent="0.35">
      <c r="A38" s="288" t="s">
        <v>335</v>
      </c>
      <c r="B38" s="285" t="s">
        <v>336</v>
      </c>
    </row>
    <row r="39" spans="1:3" ht="28" x14ac:dyDescent="0.35">
      <c r="A39" s="279" t="s">
        <v>337</v>
      </c>
      <c r="B39" s="285" t="s">
        <v>338</v>
      </c>
    </row>
    <row r="40" spans="1:3" ht="25.5" customHeight="1" x14ac:dyDescent="0.35">
      <c r="A40" s="337" t="s">
        <v>339</v>
      </c>
      <c r="B40" s="338"/>
    </row>
    <row r="41" spans="1:3" ht="24" customHeight="1" x14ac:dyDescent="0.35">
      <c r="A41" s="283" t="s">
        <v>289</v>
      </c>
      <c r="B41" s="290" t="s">
        <v>290</v>
      </c>
    </row>
    <row r="42" spans="1:3" ht="28" x14ac:dyDescent="0.35">
      <c r="A42" s="279" t="s">
        <v>8</v>
      </c>
      <c r="B42" s="291" t="s">
        <v>340</v>
      </c>
    </row>
    <row r="43" spans="1:3" ht="42" x14ac:dyDescent="0.35">
      <c r="A43" s="279" t="s">
        <v>19</v>
      </c>
      <c r="B43" s="291" t="s">
        <v>341</v>
      </c>
    </row>
    <row r="44" spans="1:3" ht="42" x14ac:dyDescent="0.35">
      <c r="A44" s="279" t="s">
        <v>20</v>
      </c>
      <c r="B44" s="291" t="s">
        <v>342</v>
      </c>
    </row>
    <row r="45" spans="1:3" ht="42" x14ac:dyDescent="0.35">
      <c r="A45" s="279" t="s">
        <v>21</v>
      </c>
      <c r="B45" s="291" t="s">
        <v>343</v>
      </c>
    </row>
    <row r="46" spans="1:3" ht="42" x14ac:dyDescent="0.35">
      <c r="A46" s="279" t="s">
        <v>22</v>
      </c>
      <c r="B46" s="291" t="s">
        <v>344</v>
      </c>
    </row>
    <row r="47" spans="1:3" ht="28" x14ac:dyDescent="0.35">
      <c r="A47" s="279" t="s">
        <v>23</v>
      </c>
      <c r="B47" s="291" t="s">
        <v>345</v>
      </c>
    </row>
    <row r="48" spans="1:3" ht="152.25" customHeight="1" x14ac:dyDescent="0.35">
      <c r="A48" s="279" t="s">
        <v>24</v>
      </c>
      <c r="B48" s="291" t="s">
        <v>346</v>
      </c>
    </row>
    <row r="49" spans="1:2" ht="23.15" customHeight="1" x14ac:dyDescent="0.35">
      <c r="A49" s="341" t="s">
        <v>347</v>
      </c>
      <c r="B49" s="342"/>
    </row>
    <row r="50" spans="1:2" ht="70" x14ac:dyDescent="0.35">
      <c r="A50" s="279" t="s">
        <v>25</v>
      </c>
      <c r="B50" s="285" t="s">
        <v>348</v>
      </c>
    </row>
    <row r="51" spans="1:2" ht="28" x14ac:dyDescent="0.35">
      <c r="A51" s="279" t="s">
        <v>26</v>
      </c>
      <c r="B51" s="285" t="s">
        <v>349</v>
      </c>
    </row>
    <row r="52" spans="1:2" ht="42" x14ac:dyDescent="0.35">
      <c r="A52" s="279" t="s">
        <v>27</v>
      </c>
      <c r="B52" s="285" t="s">
        <v>350</v>
      </c>
    </row>
    <row r="53" spans="1:2" ht="84" x14ac:dyDescent="0.35">
      <c r="A53" s="279" t="s">
        <v>28</v>
      </c>
      <c r="B53" s="285" t="s">
        <v>351</v>
      </c>
    </row>
    <row r="54" spans="1:2" ht="84" x14ac:dyDescent="0.35">
      <c r="A54" s="279" t="s">
        <v>29</v>
      </c>
      <c r="B54" s="285" t="s">
        <v>325</v>
      </c>
    </row>
    <row r="55" spans="1:2" ht="56" x14ac:dyDescent="0.35">
      <c r="A55" s="279" t="s">
        <v>30</v>
      </c>
      <c r="B55" s="285" t="s">
        <v>352</v>
      </c>
    </row>
    <row r="56" spans="1:2" ht="28" x14ac:dyDescent="0.35">
      <c r="A56" s="279" t="s">
        <v>31</v>
      </c>
      <c r="B56" s="285" t="s">
        <v>353</v>
      </c>
    </row>
    <row r="57" spans="1:2" ht="24" customHeight="1" x14ac:dyDescent="0.35">
      <c r="A57" s="343" t="s">
        <v>354</v>
      </c>
      <c r="B57" s="344"/>
    </row>
    <row r="58" spans="1:2" ht="23.4" customHeight="1" x14ac:dyDescent="0.35">
      <c r="A58" s="341" t="s">
        <v>355</v>
      </c>
      <c r="B58" s="342"/>
    </row>
    <row r="59" spans="1:2" ht="28" x14ac:dyDescent="0.35">
      <c r="A59" s="279" t="s">
        <v>356</v>
      </c>
      <c r="B59" s="291" t="s">
        <v>357</v>
      </c>
    </row>
    <row r="60" spans="1:2" ht="28" x14ac:dyDescent="0.35">
      <c r="A60" s="279" t="s">
        <v>32</v>
      </c>
      <c r="B60" s="291" t="s">
        <v>358</v>
      </c>
    </row>
    <row r="61" spans="1:2" ht="42" x14ac:dyDescent="0.35">
      <c r="A61" s="279" t="s">
        <v>4</v>
      </c>
      <c r="B61" s="291" t="s">
        <v>359</v>
      </c>
    </row>
    <row r="62" spans="1:2" ht="56" x14ac:dyDescent="0.35">
      <c r="A62" s="279" t="s">
        <v>11</v>
      </c>
      <c r="B62" s="285" t="s">
        <v>360</v>
      </c>
    </row>
    <row r="63" spans="1:2" ht="56" x14ac:dyDescent="0.35">
      <c r="A63" s="279" t="s">
        <v>12</v>
      </c>
      <c r="B63" s="285" t="s">
        <v>361</v>
      </c>
    </row>
    <row r="64" spans="1:2" ht="42" x14ac:dyDescent="0.35">
      <c r="A64" s="279" t="s">
        <v>33</v>
      </c>
      <c r="B64" s="291" t="s">
        <v>362</v>
      </c>
    </row>
    <row r="65" spans="1:2" ht="25.5" customHeight="1" x14ac:dyDescent="0.35">
      <c r="A65" s="337" t="s">
        <v>363</v>
      </c>
      <c r="B65" s="338"/>
    </row>
    <row r="66" spans="1:2" ht="23.15" customHeight="1" x14ac:dyDescent="0.35">
      <c r="A66" s="345" t="s">
        <v>364</v>
      </c>
      <c r="B66" s="346"/>
    </row>
    <row r="67" spans="1:2" ht="94.4" customHeight="1" x14ac:dyDescent="0.35">
      <c r="A67" s="347" t="s">
        <v>365</v>
      </c>
      <c r="B67" s="348"/>
    </row>
    <row r="68" spans="1:2" ht="39.75" customHeight="1" x14ac:dyDescent="0.35">
      <c r="A68" s="279" t="s">
        <v>366</v>
      </c>
      <c r="B68" s="292" t="s">
        <v>367</v>
      </c>
    </row>
    <row r="69" spans="1:2" ht="28" x14ac:dyDescent="0.35">
      <c r="A69" s="279" t="s">
        <v>368</v>
      </c>
      <c r="B69" s="293" t="s">
        <v>369</v>
      </c>
    </row>
    <row r="70" spans="1:2" ht="37.5" customHeight="1" x14ac:dyDescent="0.35">
      <c r="A70" s="288" t="s">
        <v>370</v>
      </c>
      <c r="B70" s="293" t="s">
        <v>371</v>
      </c>
    </row>
    <row r="71" spans="1:2" ht="37.5" customHeight="1" x14ac:dyDescent="0.35">
      <c r="A71" s="279" t="s">
        <v>372</v>
      </c>
      <c r="B71" s="293" t="s">
        <v>373</v>
      </c>
    </row>
    <row r="72" spans="1:2" ht="37.5" customHeight="1" x14ac:dyDescent="0.35">
      <c r="A72" s="288" t="s">
        <v>374</v>
      </c>
      <c r="B72" s="293" t="s">
        <v>375</v>
      </c>
    </row>
    <row r="73" spans="1:2" ht="25.5" customHeight="1" x14ac:dyDescent="0.35">
      <c r="A73" s="337" t="s">
        <v>376</v>
      </c>
      <c r="B73" s="338"/>
    </row>
    <row r="74" spans="1:2" ht="28" x14ac:dyDescent="0.35">
      <c r="A74" s="279" t="s">
        <v>34</v>
      </c>
      <c r="B74" s="291" t="s">
        <v>377</v>
      </c>
    </row>
    <row r="75" spans="1:2" ht="28" x14ac:dyDescent="0.35">
      <c r="A75" s="279" t="s">
        <v>35</v>
      </c>
      <c r="B75" s="291" t="s">
        <v>378</v>
      </c>
    </row>
    <row r="76" spans="1:2" ht="28" x14ac:dyDescent="0.35">
      <c r="A76" s="279" t="s">
        <v>379</v>
      </c>
      <c r="B76" s="291" t="s">
        <v>380</v>
      </c>
    </row>
    <row r="77" spans="1:2" ht="28" x14ac:dyDescent="0.35">
      <c r="A77" s="279" t="s">
        <v>36</v>
      </c>
      <c r="B77" s="291" t="s">
        <v>381</v>
      </c>
    </row>
    <row r="78" spans="1:2" ht="28" x14ac:dyDescent="0.35">
      <c r="A78" s="279" t="s">
        <v>37</v>
      </c>
      <c r="B78" s="291" t="s">
        <v>382</v>
      </c>
    </row>
    <row r="79" spans="1:2" ht="42" x14ac:dyDescent="0.35">
      <c r="A79" s="279" t="s">
        <v>38</v>
      </c>
      <c r="B79" s="291" t="s">
        <v>383</v>
      </c>
    </row>
    <row r="80" spans="1:2" ht="28" x14ac:dyDescent="0.35">
      <c r="A80" s="279" t="s">
        <v>39</v>
      </c>
      <c r="B80" s="291" t="s">
        <v>384</v>
      </c>
    </row>
    <row r="81" spans="1:2" x14ac:dyDescent="0.35">
      <c r="A81" s="279" t="s">
        <v>40</v>
      </c>
      <c r="B81" s="291" t="s">
        <v>385</v>
      </c>
    </row>
    <row r="82" spans="1:2" ht="42" x14ac:dyDescent="0.35">
      <c r="A82" s="294" t="s">
        <v>386</v>
      </c>
      <c r="B82" s="291" t="s">
        <v>387</v>
      </c>
    </row>
    <row r="83" spans="1:2" ht="42" x14ac:dyDescent="0.35">
      <c r="A83" s="288" t="s">
        <v>388</v>
      </c>
      <c r="B83" s="291" t="s">
        <v>389</v>
      </c>
    </row>
    <row r="84" spans="1:2" ht="42" x14ac:dyDescent="0.35">
      <c r="A84" s="279" t="s">
        <v>41</v>
      </c>
      <c r="B84" s="291" t="s">
        <v>390</v>
      </c>
    </row>
    <row r="85" spans="1:2" ht="28" x14ac:dyDescent="0.35">
      <c r="A85" s="279" t="s">
        <v>316</v>
      </c>
      <c r="B85" s="291" t="s">
        <v>391</v>
      </c>
    </row>
    <row r="86" spans="1:2" ht="28" x14ac:dyDescent="0.35">
      <c r="A86" s="279" t="s">
        <v>392</v>
      </c>
      <c r="B86" s="291" t="s">
        <v>393</v>
      </c>
    </row>
    <row r="87" spans="1:2" ht="42" x14ac:dyDescent="0.35">
      <c r="A87" s="279" t="s">
        <v>42</v>
      </c>
      <c r="B87" s="291" t="s">
        <v>394</v>
      </c>
    </row>
    <row r="88" spans="1:2" ht="18.649999999999999" customHeight="1" x14ac:dyDescent="0.35">
      <c r="A88" s="337" t="s">
        <v>395</v>
      </c>
      <c r="B88" s="338"/>
    </row>
    <row r="89" spans="1:2" x14ac:dyDescent="0.35">
      <c r="A89" s="295" t="s">
        <v>157</v>
      </c>
      <c r="B89" s="296" t="s">
        <v>396</v>
      </c>
    </row>
    <row r="90" spans="1:2" x14ac:dyDescent="0.35">
      <c r="A90" s="295" t="s">
        <v>158</v>
      </c>
      <c r="B90" s="296" t="s">
        <v>397</v>
      </c>
    </row>
    <row r="91" spans="1:2" x14ac:dyDescent="0.35">
      <c r="A91" s="295" t="s">
        <v>159</v>
      </c>
      <c r="B91" s="296" t="s">
        <v>398</v>
      </c>
    </row>
    <row r="92" spans="1:2" x14ac:dyDescent="0.35">
      <c r="A92" s="295" t="s">
        <v>160</v>
      </c>
      <c r="B92" s="296" t="s">
        <v>399</v>
      </c>
    </row>
    <row r="93" spans="1:2" x14ac:dyDescent="0.35">
      <c r="A93" s="339" t="s">
        <v>400</v>
      </c>
      <c r="B93" s="340"/>
    </row>
  </sheetData>
  <mergeCells count="15">
    <mergeCell ref="A40:B40"/>
    <mergeCell ref="A1:B1"/>
    <mergeCell ref="A2:B2"/>
    <mergeCell ref="A7:B7"/>
    <mergeCell ref="A22:B22"/>
    <mergeCell ref="A33:B33"/>
    <mergeCell ref="A73:B73"/>
    <mergeCell ref="A88:B88"/>
    <mergeCell ref="A93:B93"/>
    <mergeCell ref="A49:B49"/>
    <mergeCell ref="A57:B57"/>
    <mergeCell ref="A58:B58"/>
    <mergeCell ref="A65:B65"/>
    <mergeCell ref="A66:B66"/>
    <mergeCell ref="A67:B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G4" zoomScale="39" zoomScaleNormal="70" workbookViewId="0">
      <selection activeCell="N24" sqref="N24:N29"/>
    </sheetView>
  </sheetViews>
  <sheetFormatPr baseColWidth="10" defaultColWidth="10.90625" defaultRowHeight="14" x14ac:dyDescent="0.35"/>
  <cols>
    <col min="1" max="1" width="49.453125" style="1" customWidth="1"/>
    <col min="2" max="2" width="60.453125" style="1" customWidth="1"/>
    <col min="3" max="3" width="54" style="1" customWidth="1"/>
    <col min="4" max="4" width="79.08984375" style="1" customWidth="1"/>
    <col min="5" max="5" width="145.90625" style="1" customWidth="1"/>
    <col min="6" max="6" width="115" style="1" customWidth="1"/>
    <col min="7" max="7" width="116.6328125" style="1" customWidth="1"/>
    <col min="8" max="8" width="35.453125" style="1" customWidth="1"/>
    <col min="9" max="9" width="87.90625" style="1" customWidth="1"/>
    <col min="10" max="13" width="35.453125" style="1" customWidth="1"/>
    <col min="14" max="14" width="31" style="1" customWidth="1"/>
    <col min="15" max="15" width="18.08984375" style="1" customWidth="1"/>
    <col min="16" max="16" width="8.453125" style="1" customWidth="1"/>
    <col min="17" max="17" width="18.453125" style="1" bestFit="1" customWidth="1"/>
    <col min="18" max="18" width="5.453125" style="1" customWidth="1"/>
    <col min="19" max="19" width="18.453125" style="1" bestFit="1" customWidth="1"/>
    <col min="20" max="20" width="4.453125" style="1" customWidth="1"/>
    <col min="21" max="21" width="23" style="1" bestFit="1" customWidth="1"/>
    <col min="22" max="22" width="10.90625" style="1"/>
    <col min="23" max="23" width="18.453125" style="1" bestFit="1" customWidth="1"/>
    <col min="24" max="24" width="16.08984375" style="1" customWidth="1"/>
    <col min="25" max="16384" width="10.90625" style="1"/>
  </cols>
  <sheetData>
    <row r="1" spans="1:15" s="72" customFormat="1" ht="22.4" customHeight="1" thickBot="1" x14ac:dyDescent="0.4">
      <c r="A1" s="438"/>
      <c r="B1" s="416" t="s">
        <v>43</v>
      </c>
      <c r="C1" s="417"/>
      <c r="D1" s="417"/>
      <c r="E1" s="417"/>
      <c r="F1" s="417"/>
      <c r="G1" s="417"/>
      <c r="H1" s="417"/>
      <c r="I1" s="417"/>
      <c r="J1" s="417"/>
      <c r="K1" s="417"/>
      <c r="L1" s="418"/>
      <c r="M1" s="413" t="s">
        <v>161</v>
      </c>
      <c r="N1" s="414"/>
      <c r="O1" s="415"/>
    </row>
    <row r="2" spans="1:15" s="72" customFormat="1" ht="18" customHeight="1" thickBot="1" x14ac:dyDescent="0.4">
      <c r="A2" s="439"/>
      <c r="B2" s="419" t="s">
        <v>44</v>
      </c>
      <c r="C2" s="420"/>
      <c r="D2" s="420"/>
      <c r="E2" s="420"/>
      <c r="F2" s="420"/>
      <c r="G2" s="420"/>
      <c r="H2" s="420"/>
      <c r="I2" s="420"/>
      <c r="J2" s="420"/>
      <c r="K2" s="420"/>
      <c r="L2" s="421"/>
      <c r="M2" s="413" t="s">
        <v>162</v>
      </c>
      <c r="N2" s="414"/>
      <c r="O2" s="415"/>
    </row>
    <row r="3" spans="1:15" s="72" customFormat="1" ht="20.149999999999999" customHeight="1" thickBot="1" x14ac:dyDescent="0.4">
      <c r="A3" s="439"/>
      <c r="B3" s="419" t="s">
        <v>0</v>
      </c>
      <c r="C3" s="420"/>
      <c r="D3" s="420"/>
      <c r="E3" s="420"/>
      <c r="F3" s="420"/>
      <c r="G3" s="420"/>
      <c r="H3" s="420"/>
      <c r="I3" s="420"/>
      <c r="J3" s="420"/>
      <c r="K3" s="420"/>
      <c r="L3" s="421"/>
      <c r="M3" s="413" t="s">
        <v>163</v>
      </c>
      <c r="N3" s="414"/>
      <c r="O3" s="415"/>
    </row>
    <row r="4" spans="1:15" s="72" customFormat="1" ht="21.75" customHeight="1" thickBot="1" x14ac:dyDescent="0.4">
      <c r="A4" s="440"/>
      <c r="B4" s="422" t="s">
        <v>45</v>
      </c>
      <c r="C4" s="423"/>
      <c r="D4" s="423"/>
      <c r="E4" s="423"/>
      <c r="F4" s="423"/>
      <c r="G4" s="423"/>
      <c r="H4" s="423"/>
      <c r="I4" s="423"/>
      <c r="J4" s="423"/>
      <c r="K4" s="423"/>
      <c r="L4" s="424"/>
      <c r="M4" s="413" t="s">
        <v>164</v>
      </c>
      <c r="N4" s="414"/>
      <c r="O4" s="415"/>
    </row>
    <row r="5" spans="1:15" s="72" customFormat="1" ht="16.399999999999999" customHeight="1" thickBot="1" x14ac:dyDescent="0.4">
      <c r="A5" s="73"/>
      <c r="B5" s="74"/>
      <c r="C5" s="74"/>
      <c r="D5" s="74"/>
      <c r="E5" s="74"/>
      <c r="F5" s="74"/>
      <c r="G5" s="74"/>
      <c r="H5" s="74"/>
      <c r="I5" s="74"/>
      <c r="J5" s="74"/>
      <c r="K5" s="74"/>
      <c r="L5" s="74"/>
      <c r="M5" s="75"/>
      <c r="N5" s="75"/>
      <c r="O5" s="75"/>
    </row>
    <row r="6" spans="1:15" ht="40.4" customHeight="1" thickBot="1" x14ac:dyDescent="0.4">
      <c r="A6" s="47" t="s">
        <v>47</v>
      </c>
      <c r="B6" s="449" t="s">
        <v>171</v>
      </c>
      <c r="C6" s="450"/>
      <c r="D6" s="450"/>
      <c r="E6" s="450"/>
      <c r="F6" s="450"/>
      <c r="G6" s="450"/>
      <c r="H6" s="450"/>
      <c r="I6" s="450"/>
      <c r="J6" s="450"/>
      <c r="K6" s="451"/>
      <c r="L6" s="148" t="s">
        <v>48</v>
      </c>
      <c r="M6" s="452">
        <v>2024110010308</v>
      </c>
      <c r="N6" s="453"/>
      <c r="O6" s="454"/>
    </row>
    <row r="7" spans="1:15" s="72" customFormat="1" ht="18" customHeight="1" thickBot="1" x14ac:dyDescent="0.4">
      <c r="A7" s="73"/>
      <c r="B7" s="74"/>
      <c r="C7" s="74"/>
      <c r="D7" s="74"/>
      <c r="E7" s="74"/>
      <c r="F7" s="74"/>
      <c r="G7" s="74"/>
      <c r="H7" s="74"/>
      <c r="I7" s="74"/>
      <c r="J7" s="74"/>
      <c r="K7" s="74"/>
      <c r="L7" s="74"/>
      <c r="M7" s="75"/>
      <c r="N7" s="75"/>
      <c r="O7" s="75"/>
    </row>
    <row r="8" spans="1:15" s="72" customFormat="1" ht="21.75" customHeight="1" thickBot="1" x14ac:dyDescent="0.4">
      <c r="A8" s="442" t="s">
        <v>2</v>
      </c>
      <c r="B8" s="148" t="s">
        <v>49</v>
      </c>
      <c r="C8" s="197">
        <v>45688</v>
      </c>
      <c r="D8" s="148" t="s">
        <v>50</v>
      </c>
      <c r="E8" s="198">
        <v>45716</v>
      </c>
      <c r="F8" s="148" t="s">
        <v>51</v>
      </c>
      <c r="G8" s="197">
        <v>45747</v>
      </c>
      <c r="H8" s="148" t="s">
        <v>52</v>
      </c>
      <c r="I8" s="197">
        <v>45777</v>
      </c>
      <c r="J8" s="427" t="s">
        <v>3</v>
      </c>
      <c r="K8" s="441"/>
      <c r="L8" s="147" t="s">
        <v>53</v>
      </c>
      <c r="M8" s="457"/>
      <c r="N8" s="457"/>
      <c r="O8" s="457"/>
    </row>
    <row r="9" spans="1:15" s="72" customFormat="1" ht="21.75" customHeight="1" thickBot="1" x14ac:dyDescent="0.45">
      <c r="A9" s="442"/>
      <c r="B9" s="149" t="s">
        <v>54</v>
      </c>
      <c r="C9" s="198">
        <v>45808</v>
      </c>
      <c r="D9" s="148" t="s">
        <v>55</v>
      </c>
      <c r="E9" s="307">
        <v>45838</v>
      </c>
      <c r="F9" s="148" t="s">
        <v>56</v>
      </c>
      <c r="G9" s="316">
        <v>45869</v>
      </c>
      <c r="H9" s="148" t="s">
        <v>57</v>
      </c>
      <c r="I9" s="334">
        <v>45900</v>
      </c>
      <c r="J9" s="427"/>
      <c r="K9" s="441"/>
      <c r="L9" s="147" t="s">
        <v>58</v>
      </c>
      <c r="M9" s="457"/>
      <c r="N9" s="457"/>
      <c r="O9" s="457"/>
    </row>
    <row r="10" spans="1:15" s="72" customFormat="1" ht="21.75" customHeight="1" thickBot="1" x14ac:dyDescent="0.4">
      <c r="A10" s="442"/>
      <c r="B10" s="148" t="s">
        <v>59</v>
      </c>
      <c r="C10" s="116"/>
      <c r="D10" s="148" t="s">
        <v>60</v>
      </c>
      <c r="E10" s="120"/>
      <c r="F10" s="148" t="s">
        <v>61</v>
      </c>
      <c r="G10" s="120"/>
      <c r="H10" s="148" t="s">
        <v>62</v>
      </c>
      <c r="J10" s="427"/>
      <c r="K10" s="441"/>
      <c r="L10" s="147" t="s">
        <v>63</v>
      </c>
      <c r="M10" s="457" t="s">
        <v>173</v>
      </c>
      <c r="N10" s="457"/>
      <c r="O10" s="457"/>
    </row>
    <row r="11" spans="1:15" ht="15" customHeight="1" thickBot="1" x14ac:dyDescent="0.4">
      <c r="A11" s="6"/>
      <c r="B11" s="7"/>
      <c r="C11" s="7"/>
      <c r="D11" s="9"/>
      <c r="E11" s="8"/>
      <c r="F11" s="8"/>
      <c r="G11" s="191"/>
      <c r="H11" s="191"/>
      <c r="I11" s="10"/>
      <c r="J11" s="10"/>
      <c r="K11" s="7"/>
      <c r="L11" s="7"/>
      <c r="M11" s="7"/>
      <c r="N11" s="7"/>
      <c r="O11" s="7"/>
    </row>
    <row r="12" spans="1:15" ht="15" customHeight="1" x14ac:dyDescent="0.35">
      <c r="A12" s="446" t="s">
        <v>64</v>
      </c>
      <c r="B12" s="428" t="s">
        <v>174</v>
      </c>
      <c r="C12" s="429"/>
      <c r="D12" s="429"/>
      <c r="E12" s="429"/>
      <c r="F12" s="429"/>
      <c r="G12" s="429"/>
      <c r="H12" s="429"/>
      <c r="I12" s="429"/>
      <c r="J12" s="429"/>
      <c r="K12" s="429"/>
      <c r="L12" s="429"/>
      <c r="M12" s="429"/>
      <c r="N12" s="429"/>
      <c r="O12" s="430"/>
    </row>
    <row r="13" spans="1:15" ht="15" customHeight="1" x14ac:dyDescent="0.35">
      <c r="A13" s="447"/>
      <c r="B13" s="431"/>
      <c r="C13" s="432"/>
      <c r="D13" s="432"/>
      <c r="E13" s="432"/>
      <c r="F13" s="432"/>
      <c r="G13" s="432"/>
      <c r="H13" s="432"/>
      <c r="I13" s="432"/>
      <c r="J13" s="432"/>
      <c r="K13" s="432"/>
      <c r="L13" s="432"/>
      <c r="M13" s="432"/>
      <c r="N13" s="432"/>
      <c r="O13" s="433"/>
    </row>
    <row r="14" spans="1:15" ht="15" customHeight="1" thickBot="1" x14ac:dyDescent="0.4">
      <c r="A14" s="448"/>
      <c r="B14" s="434"/>
      <c r="C14" s="435"/>
      <c r="D14" s="435"/>
      <c r="E14" s="435"/>
      <c r="F14" s="435"/>
      <c r="G14" s="435"/>
      <c r="H14" s="435"/>
      <c r="I14" s="435"/>
      <c r="J14" s="435"/>
      <c r="K14" s="435"/>
      <c r="L14" s="435"/>
      <c r="M14" s="435"/>
      <c r="N14" s="435"/>
      <c r="O14" s="436"/>
    </row>
    <row r="15" spans="1:15" ht="9" customHeight="1" thickBot="1" x14ac:dyDescent="0.4">
      <c r="A15" s="14"/>
      <c r="B15" s="71"/>
      <c r="C15" s="15"/>
      <c r="D15" s="15"/>
      <c r="E15" s="15"/>
      <c r="F15" s="15"/>
      <c r="G15" s="16"/>
      <c r="H15" s="16"/>
      <c r="I15" s="16"/>
      <c r="J15" s="16"/>
      <c r="K15" s="16"/>
      <c r="L15" s="17"/>
      <c r="M15" s="17"/>
      <c r="N15" s="17"/>
      <c r="O15" s="17"/>
    </row>
    <row r="16" spans="1:15" s="18" customFormat="1" ht="37.5" customHeight="1" thickBot="1" x14ac:dyDescent="0.4">
      <c r="A16" s="47" t="s">
        <v>4</v>
      </c>
      <c r="B16" s="437" t="s">
        <v>175</v>
      </c>
      <c r="C16" s="437"/>
      <c r="D16" s="437"/>
      <c r="E16" s="437"/>
      <c r="F16" s="437"/>
      <c r="G16" s="442" t="s">
        <v>5</v>
      </c>
      <c r="H16" s="442"/>
      <c r="I16" s="437" t="s">
        <v>177</v>
      </c>
      <c r="J16" s="437"/>
      <c r="K16" s="437"/>
      <c r="L16" s="437"/>
      <c r="M16" s="437"/>
      <c r="N16" s="437"/>
      <c r="O16" s="437"/>
    </row>
    <row r="17" spans="1:15" ht="9" customHeight="1" x14ac:dyDescent="0.35">
      <c r="A17" s="14"/>
      <c r="B17" s="196"/>
      <c r="C17" s="199"/>
      <c r="D17" s="199"/>
      <c r="E17" s="199"/>
      <c r="F17" s="199"/>
      <c r="G17" s="16"/>
      <c r="H17" s="16"/>
      <c r="I17" s="16"/>
      <c r="J17" s="16"/>
      <c r="K17" s="16"/>
      <c r="L17" s="17"/>
      <c r="M17" s="17"/>
      <c r="N17" s="17"/>
      <c r="O17" s="17"/>
    </row>
    <row r="18" spans="1:15" ht="56.25" customHeight="1" x14ac:dyDescent="0.35">
      <c r="A18" s="47" t="s">
        <v>6</v>
      </c>
      <c r="B18" s="444" t="s">
        <v>176</v>
      </c>
      <c r="C18" s="444"/>
      <c r="D18" s="444"/>
      <c r="E18" s="444"/>
      <c r="F18" s="195" t="s">
        <v>7</v>
      </c>
      <c r="G18" s="443" t="s">
        <v>178</v>
      </c>
      <c r="H18" s="443"/>
      <c r="I18" s="443"/>
      <c r="J18" s="195" t="s">
        <v>8</v>
      </c>
      <c r="K18" s="437" t="s">
        <v>179</v>
      </c>
      <c r="L18" s="437"/>
      <c r="M18" s="437"/>
      <c r="N18" s="437"/>
      <c r="O18" s="437"/>
    </row>
    <row r="19" spans="1:15" ht="9" customHeight="1" x14ac:dyDescent="0.35">
      <c r="A19" s="5"/>
      <c r="B19" s="2"/>
      <c r="C19" s="445"/>
      <c r="D19" s="445"/>
      <c r="E19" s="445"/>
      <c r="F19" s="445"/>
      <c r="G19" s="445"/>
      <c r="H19" s="445"/>
      <c r="I19" s="445"/>
      <c r="J19" s="445"/>
      <c r="K19" s="445"/>
      <c r="L19" s="445"/>
      <c r="M19" s="445"/>
      <c r="N19" s="445"/>
      <c r="O19" s="445"/>
    </row>
    <row r="20" spans="1:15" ht="16.5" customHeight="1" thickBot="1" x14ac:dyDescent="0.4">
      <c r="A20" s="69"/>
      <c r="B20" s="70"/>
      <c r="C20" s="70"/>
      <c r="D20" s="70"/>
      <c r="E20" s="70"/>
      <c r="F20" s="70"/>
      <c r="G20" s="70"/>
      <c r="H20" s="70"/>
      <c r="I20" s="70"/>
      <c r="J20" s="70"/>
      <c r="K20" s="70"/>
      <c r="L20" s="70"/>
      <c r="M20" s="70"/>
      <c r="N20" s="70"/>
      <c r="O20" s="70"/>
    </row>
    <row r="21" spans="1:15" ht="32.15" customHeight="1" thickBot="1" x14ac:dyDescent="0.4">
      <c r="A21" s="425" t="s">
        <v>9</v>
      </c>
      <c r="B21" s="426"/>
      <c r="C21" s="426"/>
      <c r="D21" s="426"/>
      <c r="E21" s="426"/>
      <c r="F21" s="426"/>
      <c r="G21" s="426"/>
      <c r="H21" s="426"/>
      <c r="I21" s="426"/>
      <c r="J21" s="426"/>
      <c r="K21" s="426"/>
      <c r="L21" s="426"/>
      <c r="M21" s="426"/>
      <c r="N21" s="426"/>
      <c r="O21" s="427"/>
    </row>
    <row r="22" spans="1:15" ht="32.15" customHeight="1" thickBot="1" x14ac:dyDescent="0.4">
      <c r="A22" s="425" t="s">
        <v>65</v>
      </c>
      <c r="B22" s="426"/>
      <c r="C22" s="426"/>
      <c r="D22" s="426"/>
      <c r="E22" s="426"/>
      <c r="F22" s="426"/>
      <c r="G22" s="426"/>
      <c r="H22" s="426"/>
      <c r="I22" s="426"/>
      <c r="J22" s="426"/>
      <c r="K22" s="426"/>
      <c r="L22" s="426"/>
      <c r="M22" s="426"/>
      <c r="N22" s="426"/>
      <c r="O22" s="427"/>
    </row>
    <row r="23" spans="1:15" ht="32.15" customHeight="1" thickBot="1" x14ac:dyDescent="0.4">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ht="32.15" customHeight="1" x14ac:dyDescent="0.35">
      <c r="A24" s="21" t="s">
        <v>10</v>
      </c>
      <c r="B24" s="200">
        <v>656087070</v>
      </c>
      <c r="C24" s="201"/>
      <c r="D24" s="200">
        <v>61371000</v>
      </c>
      <c r="E24" s="200">
        <v>166100929</v>
      </c>
      <c r="F24" s="200">
        <v>65784173</v>
      </c>
      <c r="G24" s="200">
        <v>1080000</v>
      </c>
      <c r="H24" s="202"/>
      <c r="I24" s="202"/>
      <c r="J24" s="203">
        <v>381000</v>
      </c>
      <c r="K24" s="203">
        <v>191200</v>
      </c>
      <c r="L24" s="202"/>
      <c r="M24" s="202"/>
      <c r="N24" s="684">
        <f>B24+C24+D24+E24+F24+G24+H24+I24+J24+K24+L24+M24</f>
        <v>950995372</v>
      </c>
      <c r="O24" s="204"/>
    </row>
    <row r="25" spans="1:15" ht="32.15" customHeight="1" x14ac:dyDescent="0.35">
      <c r="A25" s="21" t="s">
        <v>11</v>
      </c>
      <c r="B25" s="200">
        <v>428846683</v>
      </c>
      <c r="C25" s="200">
        <f>619031299-B25</f>
        <v>190184616</v>
      </c>
      <c r="D25" s="200">
        <f>620167426-B25-C25</f>
        <v>1136127</v>
      </c>
      <c r="E25" s="200">
        <f>606246767-B25-C25-D25</f>
        <v>-13920659</v>
      </c>
      <c r="F25" s="200">
        <f>706752973-B25-C25-D25-E25</f>
        <v>100506206</v>
      </c>
      <c r="G25" s="200">
        <f>707375513-B25-C25-D25-E25-F25</f>
        <v>622540</v>
      </c>
      <c r="H25" s="207">
        <f>718538232-B25-C25-D25-E25-F25-G25</f>
        <v>11162719</v>
      </c>
      <c r="I25" s="207">
        <f>783321088-B25-C25-D25-E25-F25-G25-H25</f>
        <v>64782856</v>
      </c>
      <c r="J25" s="205"/>
      <c r="K25" s="205"/>
      <c r="L25" s="205"/>
      <c r="M25" s="205"/>
      <c r="N25" s="685">
        <f t="shared" ref="N25:N29" si="0">B25+C25+D25+E25+F25+G25+H25+I25+J25+K25+L25+M25</f>
        <v>783321088</v>
      </c>
      <c r="O25" s="206">
        <f>N25/N24</f>
        <v>0.82368548897628069</v>
      </c>
    </row>
    <row r="26" spans="1:15" ht="32.15" customHeight="1" x14ac:dyDescent="0.35">
      <c r="A26" s="21" t="s">
        <v>12</v>
      </c>
      <c r="B26" s="200">
        <v>462190</v>
      </c>
      <c r="C26" s="200">
        <f>5965166-B26</f>
        <v>5502976</v>
      </c>
      <c r="D26" s="200">
        <f>44932730-B26-C26</f>
        <v>38967564</v>
      </c>
      <c r="E26" s="200">
        <f>101055625-B26-C26-D26</f>
        <v>56122895</v>
      </c>
      <c r="F26" s="200">
        <f>161962737-B26-C26-D26-E26</f>
        <v>60907112</v>
      </c>
      <c r="G26" s="200">
        <f>228855175-B26-C26-D26-E26-F26</f>
        <v>66892438</v>
      </c>
      <c r="H26" s="207">
        <f>316419744-B26-C26-D26-E26-F26-G26</f>
        <v>87564569</v>
      </c>
      <c r="I26" s="207">
        <f>379631777-B26-C26-D26-E26-F26-G26-H26</f>
        <v>63212033</v>
      </c>
      <c r="J26" s="207"/>
      <c r="K26" s="207"/>
      <c r="L26" s="207"/>
      <c r="M26" s="207"/>
      <c r="N26" s="685">
        <f t="shared" si="0"/>
        <v>379631777</v>
      </c>
      <c r="O26" s="208"/>
    </row>
    <row r="27" spans="1:15" ht="32.15" customHeight="1" x14ac:dyDescent="0.35">
      <c r="A27" s="21" t="s">
        <v>68</v>
      </c>
      <c r="B27" s="209">
        <v>14808727</v>
      </c>
      <c r="C27" s="200">
        <v>47300219</v>
      </c>
      <c r="D27" s="200">
        <v>10921809</v>
      </c>
      <c r="E27" s="201"/>
      <c r="F27" s="201"/>
      <c r="G27" s="201"/>
      <c r="H27" s="205"/>
      <c r="I27" s="205"/>
      <c r="J27" s="205"/>
      <c r="K27" s="205"/>
      <c r="L27" s="205"/>
      <c r="M27" s="205"/>
      <c r="N27" s="685">
        <f t="shared" si="0"/>
        <v>73030755</v>
      </c>
      <c r="O27" s="208"/>
    </row>
    <row r="28" spans="1:15" ht="32.15" customHeight="1" x14ac:dyDescent="0.35">
      <c r="A28" s="21" t="s">
        <v>69</v>
      </c>
      <c r="B28" s="210">
        <v>0</v>
      </c>
      <c r="C28" s="210">
        <v>0</v>
      </c>
      <c r="D28" s="210"/>
      <c r="E28" s="210"/>
      <c r="F28" s="210">
        <v>0</v>
      </c>
      <c r="G28" s="315">
        <v>60118</v>
      </c>
      <c r="H28" s="238"/>
      <c r="I28" s="211">
        <v>0</v>
      </c>
      <c r="J28" s="211">
        <v>0</v>
      </c>
      <c r="K28" s="211">
        <v>0</v>
      </c>
      <c r="L28" s="211">
        <v>0</v>
      </c>
      <c r="M28" s="211">
        <v>0</v>
      </c>
      <c r="N28" s="685">
        <f t="shared" si="0"/>
        <v>60118</v>
      </c>
      <c r="O28" s="208"/>
    </row>
    <row r="29" spans="1:15" ht="32.15" customHeight="1" thickBot="1" x14ac:dyDescent="0.4">
      <c r="A29" s="22" t="s">
        <v>13</v>
      </c>
      <c r="B29" s="212">
        <v>21266879</v>
      </c>
      <c r="C29" s="200">
        <f>57154754-B29</f>
        <v>35887875</v>
      </c>
      <c r="D29" s="200">
        <f>57387675-B29-C29</f>
        <v>232921</v>
      </c>
      <c r="E29" s="200">
        <f>70755648-B29-C29-D29</f>
        <v>13367973</v>
      </c>
      <c r="F29" s="200">
        <f>71465246-B29-C29-D29-E29</f>
        <v>709598</v>
      </c>
      <c r="G29" s="210">
        <v>0</v>
      </c>
      <c r="H29" s="322">
        <v>0</v>
      </c>
      <c r="I29" s="207">
        <v>90900</v>
      </c>
      <c r="J29" s="213"/>
      <c r="K29" s="213"/>
      <c r="L29" s="213"/>
      <c r="M29" s="213"/>
      <c r="N29" s="686">
        <f t="shared" si="0"/>
        <v>71556146</v>
      </c>
      <c r="O29" s="214">
        <f>N29/N27</f>
        <v>0.97980838346803345</v>
      </c>
    </row>
    <row r="30" spans="1:15" s="23" customFormat="1" ht="16.5" customHeight="1" x14ac:dyDescent="0.3"/>
    <row r="31" spans="1:15" s="23" customFormat="1" ht="17.25" customHeight="1" x14ac:dyDescent="0.3"/>
    <row r="32" spans="1:15" ht="5.25" customHeight="1" thickBot="1" x14ac:dyDescent="0.4"/>
    <row r="33" spans="1:13" ht="48" customHeight="1" thickBot="1" x14ac:dyDescent="0.4">
      <c r="A33" s="391" t="s">
        <v>70</v>
      </c>
      <c r="B33" s="392"/>
      <c r="C33" s="392"/>
      <c r="D33" s="392"/>
      <c r="E33" s="392"/>
      <c r="F33" s="392"/>
      <c r="G33" s="392"/>
      <c r="H33" s="392"/>
      <c r="I33" s="393"/>
      <c r="J33" s="27"/>
    </row>
    <row r="34" spans="1:13" ht="50.25" customHeight="1" thickBot="1" x14ac:dyDescent="0.4">
      <c r="A34" s="35" t="s">
        <v>71</v>
      </c>
      <c r="B34" s="394" t="str">
        <f>+B12</f>
        <v>Realizar el 100% de atenciones psicosociales (valoraciones iniciales, asesoría, seguimientos y cierres) a mujeres que realizan actividades sexuales pagadas.</v>
      </c>
      <c r="C34" s="395"/>
      <c r="D34" s="395"/>
      <c r="E34" s="395"/>
      <c r="F34" s="395"/>
      <c r="G34" s="395"/>
      <c r="H34" s="395"/>
      <c r="I34" s="396"/>
      <c r="J34" s="25"/>
      <c r="M34" s="180"/>
    </row>
    <row r="35" spans="1:13" ht="27.9" customHeight="1" thickBot="1" x14ac:dyDescent="0.4">
      <c r="A35" s="385" t="s">
        <v>14</v>
      </c>
      <c r="B35" s="78">
        <v>2024</v>
      </c>
      <c r="C35" s="78">
        <v>2025</v>
      </c>
      <c r="D35" s="78">
        <v>2026</v>
      </c>
      <c r="E35" s="78">
        <v>2027</v>
      </c>
      <c r="F35" s="78" t="s">
        <v>72</v>
      </c>
      <c r="G35" s="405" t="s">
        <v>15</v>
      </c>
      <c r="H35" s="405"/>
      <c r="I35" s="405"/>
      <c r="J35" s="25"/>
      <c r="M35" s="180"/>
    </row>
    <row r="36" spans="1:13" ht="33.75" customHeight="1" thickBot="1" x14ac:dyDescent="0.4">
      <c r="A36" s="386"/>
      <c r="B36" s="215">
        <v>1</v>
      </c>
      <c r="C36" s="215">
        <v>1</v>
      </c>
      <c r="D36" s="215">
        <v>1</v>
      </c>
      <c r="E36" s="215">
        <v>1</v>
      </c>
      <c r="F36" s="216">
        <v>1</v>
      </c>
      <c r="G36" s="405"/>
      <c r="H36" s="405"/>
      <c r="I36" s="405"/>
      <c r="J36" s="25"/>
      <c r="M36" s="181"/>
    </row>
    <row r="37" spans="1:13" ht="40.5" customHeight="1" thickBot="1" x14ac:dyDescent="0.4">
      <c r="A37" s="36" t="s">
        <v>16</v>
      </c>
      <c r="B37" s="397">
        <v>0.3</v>
      </c>
      <c r="C37" s="398"/>
      <c r="D37" s="401" t="s">
        <v>73</v>
      </c>
      <c r="E37" s="402"/>
      <c r="F37" s="402"/>
      <c r="G37" s="402"/>
      <c r="H37" s="402"/>
      <c r="I37" s="403"/>
    </row>
    <row r="38" spans="1:13" s="26" customFormat="1" ht="80.150000000000006" customHeight="1" thickBot="1" x14ac:dyDescent="0.4">
      <c r="A38" s="385" t="s">
        <v>74</v>
      </c>
      <c r="B38" s="36" t="s">
        <v>75</v>
      </c>
      <c r="C38" s="35" t="s">
        <v>26</v>
      </c>
      <c r="D38" s="369" t="s">
        <v>27</v>
      </c>
      <c r="E38" s="370"/>
      <c r="F38" s="369" t="s">
        <v>28</v>
      </c>
      <c r="G38" s="370"/>
      <c r="H38" s="37" t="s">
        <v>29</v>
      </c>
      <c r="I38" s="39" t="s">
        <v>30</v>
      </c>
      <c r="M38" s="182"/>
    </row>
    <row r="39" spans="1:13" s="325" customFormat="1" ht="231" customHeight="1" thickBot="1" x14ac:dyDescent="0.4">
      <c r="A39" s="386"/>
      <c r="B39" s="217">
        <v>1</v>
      </c>
      <c r="C39" s="218">
        <v>1</v>
      </c>
      <c r="D39" s="371" t="s">
        <v>180</v>
      </c>
      <c r="E39" s="387"/>
      <c r="F39" s="371" t="s">
        <v>181</v>
      </c>
      <c r="G39" s="387"/>
      <c r="H39" s="323" t="s">
        <v>182</v>
      </c>
      <c r="I39" s="324" t="s">
        <v>183</v>
      </c>
      <c r="M39" s="326"/>
    </row>
    <row r="40" spans="1:13" s="26" customFormat="1" ht="68.150000000000006" customHeight="1" thickBot="1" x14ac:dyDescent="0.4">
      <c r="A40" s="385" t="s">
        <v>76</v>
      </c>
      <c r="B40" s="38" t="s">
        <v>75</v>
      </c>
      <c r="C40" s="37" t="s">
        <v>26</v>
      </c>
      <c r="D40" s="369" t="s">
        <v>27</v>
      </c>
      <c r="E40" s="370"/>
      <c r="F40" s="369" t="s">
        <v>28</v>
      </c>
      <c r="G40" s="370"/>
      <c r="H40" s="37" t="s">
        <v>29</v>
      </c>
      <c r="I40" s="39" t="s">
        <v>30</v>
      </c>
    </row>
    <row r="41" spans="1:13" s="325" customFormat="1" ht="200.15" customHeight="1" thickBot="1" x14ac:dyDescent="0.4">
      <c r="A41" s="386"/>
      <c r="B41" s="217">
        <v>1</v>
      </c>
      <c r="C41" s="218">
        <v>1</v>
      </c>
      <c r="D41" s="371" t="s">
        <v>184</v>
      </c>
      <c r="E41" s="387"/>
      <c r="F41" s="371" t="s">
        <v>476</v>
      </c>
      <c r="G41" s="387"/>
      <c r="H41" s="323" t="s">
        <v>182</v>
      </c>
      <c r="I41" s="324" t="s">
        <v>185</v>
      </c>
    </row>
    <row r="42" spans="1:13" s="26" customFormat="1" ht="71.150000000000006" customHeight="1" thickBot="1" x14ac:dyDescent="0.4">
      <c r="A42" s="385" t="s">
        <v>77</v>
      </c>
      <c r="B42" s="38" t="s">
        <v>75</v>
      </c>
      <c r="C42" s="37" t="s">
        <v>26</v>
      </c>
      <c r="D42" s="369" t="s">
        <v>27</v>
      </c>
      <c r="E42" s="370"/>
      <c r="F42" s="369" t="s">
        <v>28</v>
      </c>
      <c r="G42" s="370"/>
      <c r="H42" s="37" t="s">
        <v>29</v>
      </c>
      <c r="I42" s="39" t="s">
        <v>30</v>
      </c>
    </row>
    <row r="43" spans="1:13" s="328" customFormat="1" ht="242.15" customHeight="1" thickBot="1" x14ac:dyDescent="0.4">
      <c r="A43" s="386"/>
      <c r="B43" s="219">
        <v>1</v>
      </c>
      <c r="C43" s="220">
        <v>1</v>
      </c>
      <c r="D43" s="399" t="s">
        <v>458</v>
      </c>
      <c r="E43" s="400"/>
      <c r="F43" s="404" t="s">
        <v>477</v>
      </c>
      <c r="G43" s="400"/>
      <c r="H43" s="327" t="s">
        <v>182</v>
      </c>
      <c r="I43" s="329" t="s">
        <v>186</v>
      </c>
    </row>
    <row r="44" spans="1:13" s="26" customFormat="1" ht="84" customHeight="1" thickBot="1" x14ac:dyDescent="0.4">
      <c r="A44" s="385" t="s">
        <v>78</v>
      </c>
      <c r="B44" s="38" t="s">
        <v>75</v>
      </c>
      <c r="C44" s="38" t="s">
        <v>26</v>
      </c>
      <c r="D44" s="369" t="s">
        <v>27</v>
      </c>
      <c r="E44" s="370"/>
      <c r="F44" s="369" t="s">
        <v>28</v>
      </c>
      <c r="G44" s="370"/>
      <c r="H44" s="37" t="s">
        <v>29</v>
      </c>
      <c r="I44" s="37" t="s">
        <v>30</v>
      </c>
    </row>
    <row r="45" spans="1:13" s="325" customFormat="1" ht="261.64999999999998" customHeight="1" thickBot="1" x14ac:dyDescent="0.4">
      <c r="A45" s="386"/>
      <c r="B45" s="217">
        <v>1</v>
      </c>
      <c r="C45" s="222">
        <v>1</v>
      </c>
      <c r="D45" s="389" t="s">
        <v>460</v>
      </c>
      <c r="E45" s="390"/>
      <c r="F45" s="389" t="s">
        <v>478</v>
      </c>
      <c r="G45" s="390"/>
      <c r="H45" s="323" t="s">
        <v>182</v>
      </c>
      <c r="I45" s="324" t="s">
        <v>186</v>
      </c>
    </row>
    <row r="46" spans="1:13" s="26" customFormat="1" ht="47.25" customHeight="1" thickBot="1" x14ac:dyDescent="0.4">
      <c r="A46" s="385" t="s">
        <v>79</v>
      </c>
      <c r="B46" s="38" t="s">
        <v>75</v>
      </c>
      <c r="C46" s="37" t="s">
        <v>26</v>
      </c>
      <c r="D46" s="369" t="s">
        <v>27</v>
      </c>
      <c r="E46" s="370"/>
      <c r="F46" s="369" t="s">
        <v>28</v>
      </c>
      <c r="G46" s="370"/>
      <c r="H46" s="37" t="s">
        <v>29</v>
      </c>
      <c r="I46" s="39" t="s">
        <v>30</v>
      </c>
    </row>
    <row r="47" spans="1:13" s="325" customFormat="1" ht="298.25" customHeight="1" thickBot="1" x14ac:dyDescent="0.4">
      <c r="A47" s="386"/>
      <c r="B47" s="217">
        <v>1</v>
      </c>
      <c r="C47" s="222">
        <v>1</v>
      </c>
      <c r="D47" s="371" t="s">
        <v>459</v>
      </c>
      <c r="E47" s="388"/>
      <c r="F47" s="371" t="s">
        <v>479</v>
      </c>
      <c r="G47" s="388"/>
      <c r="H47" s="323" t="s">
        <v>182</v>
      </c>
      <c r="I47" s="324" t="s">
        <v>186</v>
      </c>
    </row>
    <row r="48" spans="1:13" s="26" customFormat="1" ht="52.5" customHeight="1" thickBot="1" x14ac:dyDescent="0.4">
      <c r="A48" s="385" t="s">
        <v>80</v>
      </c>
      <c r="B48" s="38" t="s">
        <v>75</v>
      </c>
      <c r="C48" s="37" t="s">
        <v>26</v>
      </c>
      <c r="D48" s="369" t="s">
        <v>27</v>
      </c>
      <c r="E48" s="370"/>
      <c r="F48" s="369" t="s">
        <v>28</v>
      </c>
      <c r="G48" s="370"/>
      <c r="H48" s="37" t="s">
        <v>29</v>
      </c>
      <c r="I48" s="39" t="s">
        <v>30</v>
      </c>
    </row>
    <row r="49" spans="1:9" s="325" customFormat="1" ht="336.9" customHeight="1" thickBot="1" x14ac:dyDescent="0.4">
      <c r="A49" s="386"/>
      <c r="B49" s="236">
        <v>1</v>
      </c>
      <c r="C49" s="310">
        <v>1</v>
      </c>
      <c r="D49" s="371" t="s">
        <v>461</v>
      </c>
      <c r="E49" s="388"/>
      <c r="F49" s="371" t="s">
        <v>480</v>
      </c>
      <c r="G49" s="388"/>
      <c r="H49" s="323" t="s">
        <v>182</v>
      </c>
      <c r="I49" s="324" t="s">
        <v>186</v>
      </c>
    </row>
    <row r="50" spans="1:9" ht="35.15" customHeight="1" thickBot="1" x14ac:dyDescent="0.4">
      <c r="A50" s="385" t="s">
        <v>81</v>
      </c>
      <c r="B50" s="36" t="s">
        <v>75</v>
      </c>
      <c r="C50" s="35" t="s">
        <v>26</v>
      </c>
      <c r="D50" s="369" t="s">
        <v>27</v>
      </c>
      <c r="E50" s="370"/>
      <c r="F50" s="369" t="s">
        <v>28</v>
      </c>
      <c r="G50" s="370"/>
      <c r="H50" s="37" t="s">
        <v>29</v>
      </c>
      <c r="I50" s="39" t="s">
        <v>30</v>
      </c>
    </row>
    <row r="51" spans="1:9" s="325" customFormat="1" ht="409.25" customHeight="1" thickBot="1" x14ac:dyDescent="0.4">
      <c r="A51" s="386"/>
      <c r="B51" s="236">
        <v>1</v>
      </c>
      <c r="C51" s="310">
        <v>1</v>
      </c>
      <c r="D51" s="371" t="s">
        <v>454</v>
      </c>
      <c r="E51" s="372"/>
      <c r="F51" s="371" t="s">
        <v>555</v>
      </c>
      <c r="G51" s="388"/>
      <c r="H51" s="323" t="s">
        <v>182</v>
      </c>
      <c r="I51" s="324" t="s">
        <v>183</v>
      </c>
    </row>
    <row r="52" spans="1:9" ht="35.15" customHeight="1" thickBot="1" x14ac:dyDescent="0.4">
      <c r="A52" s="385" t="s">
        <v>82</v>
      </c>
      <c r="B52" s="36" t="s">
        <v>75</v>
      </c>
      <c r="C52" s="35" t="s">
        <v>26</v>
      </c>
      <c r="D52" s="369" t="s">
        <v>27</v>
      </c>
      <c r="E52" s="370"/>
      <c r="F52" s="369" t="s">
        <v>28</v>
      </c>
      <c r="G52" s="370"/>
      <c r="H52" s="37" t="s">
        <v>29</v>
      </c>
      <c r="I52" s="39" t="s">
        <v>30</v>
      </c>
    </row>
    <row r="53" spans="1:9" ht="409.25" customHeight="1" thickBot="1" x14ac:dyDescent="0.4">
      <c r="A53" s="386"/>
      <c r="B53" s="236">
        <v>1</v>
      </c>
      <c r="C53" s="310">
        <v>1</v>
      </c>
      <c r="D53" s="371" t="s">
        <v>554</v>
      </c>
      <c r="E53" s="372"/>
      <c r="F53" s="371" t="s">
        <v>556</v>
      </c>
      <c r="G53" s="388"/>
      <c r="H53" s="323" t="s">
        <v>182</v>
      </c>
      <c r="I53" s="324" t="s">
        <v>183</v>
      </c>
    </row>
    <row r="54" spans="1:9" ht="35.15" customHeight="1" thickBot="1" x14ac:dyDescent="0.4">
      <c r="A54" s="385" t="s">
        <v>83</v>
      </c>
      <c r="B54" s="36" t="s">
        <v>75</v>
      </c>
      <c r="C54" s="35" t="s">
        <v>26</v>
      </c>
      <c r="D54" s="369" t="s">
        <v>27</v>
      </c>
      <c r="E54" s="370"/>
      <c r="F54" s="369" t="s">
        <v>28</v>
      </c>
      <c r="G54" s="370"/>
      <c r="H54" s="37" t="s">
        <v>29</v>
      </c>
      <c r="I54" s="39" t="s">
        <v>30</v>
      </c>
    </row>
    <row r="55" spans="1:9" ht="120.75" customHeight="1" thickBot="1" x14ac:dyDescent="0.4">
      <c r="A55" s="386"/>
      <c r="B55" s="236">
        <v>1</v>
      </c>
      <c r="C55" s="31"/>
      <c r="D55" s="373"/>
      <c r="E55" s="374"/>
      <c r="F55" s="373"/>
      <c r="G55" s="374"/>
      <c r="H55" s="28"/>
      <c r="I55" s="28"/>
    </row>
    <row r="56" spans="1:9" ht="35.15" customHeight="1" thickBot="1" x14ac:dyDescent="0.4">
      <c r="A56" s="385" t="s">
        <v>84</v>
      </c>
      <c r="B56" s="36" t="s">
        <v>75</v>
      </c>
      <c r="C56" s="35" t="s">
        <v>26</v>
      </c>
      <c r="D56" s="369" t="s">
        <v>27</v>
      </c>
      <c r="E56" s="370"/>
      <c r="F56" s="369" t="s">
        <v>28</v>
      </c>
      <c r="G56" s="370"/>
      <c r="H56" s="37" t="s">
        <v>29</v>
      </c>
      <c r="I56" s="39" t="s">
        <v>30</v>
      </c>
    </row>
    <row r="57" spans="1:9" ht="120.75" customHeight="1" thickBot="1" x14ac:dyDescent="0.4">
      <c r="A57" s="386"/>
      <c r="B57" s="236">
        <v>1</v>
      </c>
      <c r="C57" s="31"/>
      <c r="D57" s="373"/>
      <c r="E57" s="374"/>
      <c r="F57" s="373"/>
      <c r="G57" s="374"/>
      <c r="H57" s="28"/>
      <c r="I57" s="30"/>
    </row>
    <row r="58" spans="1:9" ht="35.15" customHeight="1" thickBot="1" x14ac:dyDescent="0.4">
      <c r="A58" s="385" t="s">
        <v>85</v>
      </c>
      <c r="B58" s="36" t="s">
        <v>75</v>
      </c>
      <c r="C58" s="35" t="s">
        <v>26</v>
      </c>
      <c r="D58" s="369" t="s">
        <v>27</v>
      </c>
      <c r="E58" s="370"/>
      <c r="F58" s="369" t="s">
        <v>28</v>
      </c>
      <c r="G58" s="370"/>
      <c r="H58" s="37" t="s">
        <v>29</v>
      </c>
      <c r="I58" s="39" t="s">
        <v>30</v>
      </c>
    </row>
    <row r="59" spans="1:9" ht="120.75" customHeight="1" thickBot="1" x14ac:dyDescent="0.4">
      <c r="A59" s="386"/>
      <c r="B59" s="236">
        <v>1</v>
      </c>
      <c r="C59" s="31"/>
      <c r="D59" s="373"/>
      <c r="E59" s="374"/>
      <c r="F59" s="375"/>
      <c r="G59" s="375"/>
      <c r="H59" s="28"/>
      <c r="I59" s="28"/>
    </row>
    <row r="60" spans="1:9" ht="35.15" customHeight="1" thickBot="1" x14ac:dyDescent="0.4">
      <c r="A60" s="385" t="s">
        <v>86</v>
      </c>
      <c r="B60" s="36" t="s">
        <v>75</v>
      </c>
      <c r="C60" s="35" t="s">
        <v>26</v>
      </c>
      <c r="D60" s="369" t="s">
        <v>27</v>
      </c>
      <c r="E60" s="370"/>
      <c r="F60" s="369" t="s">
        <v>28</v>
      </c>
      <c r="G60" s="370"/>
      <c r="H60" s="37" t="s">
        <v>29</v>
      </c>
      <c r="I60" s="39" t="s">
        <v>30</v>
      </c>
    </row>
    <row r="61" spans="1:9" ht="120.75" customHeight="1" thickBot="1" x14ac:dyDescent="0.4">
      <c r="A61" s="386"/>
      <c r="B61" s="236">
        <v>1</v>
      </c>
      <c r="C61" s="31"/>
      <c r="D61" s="373"/>
      <c r="E61" s="374"/>
      <c r="F61" s="373"/>
      <c r="G61" s="374"/>
      <c r="H61" s="28"/>
      <c r="I61" s="28"/>
    </row>
    <row r="62" spans="1:9" x14ac:dyDescent="0.35">
      <c r="B62" s="171">
        <f>+B47+B43+B41+B45+B49+B51+B53+B55+B57+B59+B61</f>
        <v>11</v>
      </c>
    </row>
    <row r="64" spans="1:9" s="25" customFormat="1" ht="30" customHeight="1" x14ac:dyDescent="0.35">
      <c r="A64" s="1"/>
      <c r="B64" s="1"/>
      <c r="C64" s="1"/>
      <c r="D64" s="1"/>
      <c r="E64" s="1"/>
      <c r="F64" s="1"/>
      <c r="G64" s="1"/>
      <c r="H64" s="1"/>
      <c r="I64" s="1"/>
    </row>
    <row r="65" spans="1:9" ht="34.5" customHeight="1" x14ac:dyDescent="0.35">
      <c r="A65" s="458" t="s">
        <v>17</v>
      </c>
      <c r="B65" s="458"/>
      <c r="C65" s="458"/>
      <c r="D65" s="458"/>
      <c r="E65" s="458"/>
      <c r="F65" s="458"/>
      <c r="G65" s="458"/>
      <c r="H65" s="458"/>
      <c r="I65" s="458"/>
    </row>
    <row r="66" spans="1:9" ht="114.9" customHeight="1" x14ac:dyDescent="0.35">
      <c r="A66" s="40" t="s">
        <v>18</v>
      </c>
      <c r="B66" s="382" t="s">
        <v>202</v>
      </c>
      <c r="C66" s="383"/>
      <c r="D66" s="382" t="s">
        <v>203</v>
      </c>
      <c r="E66" s="383"/>
      <c r="F66" s="382" t="s">
        <v>204</v>
      </c>
      <c r="G66" s="383"/>
      <c r="H66" s="459" t="s">
        <v>90</v>
      </c>
      <c r="I66" s="460"/>
    </row>
    <row r="67" spans="1:9" ht="45.75" customHeight="1" x14ac:dyDescent="0.35">
      <c r="A67" s="40" t="s">
        <v>91</v>
      </c>
      <c r="B67" s="463">
        <v>0.15</v>
      </c>
      <c r="C67" s="464"/>
      <c r="D67" s="463">
        <v>0.1</v>
      </c>
      <c r="E67" s="464"/>
      <c r="F67" s="463">
        <v>0.05</v>
      </c>
      <c r="G67" s="464"/>
      <c r="H67" s="465"/>
      <c r="I67" s="466"/>
    </row>
    <row r="68" spans="1:9" ht="30" customHeight="1" x14ac:dyDescent="0.35">
      <c r="A68" s="455" t="s">
        <v>49</v>
      </c>
      <c r="B68" s="82" t="s">
        <v>25</v>
      </c>
      <c r="C68" s="82" t="s">
        <v>26</v>
      </c>
      <c r="D68" s="82" t="s">
        <v>25</v>
      </c>
      <c r="E68" s="82" t="s">
        <v>26</v>
      </c>
      <c r="F68" s="82" t="s">
        <v>25</v>
      </c>
      <c r="G68" s="82" t="s">
        <v>26</v>
      </c>
      <c r="H68" s="82" t="s">
        <v>25</v>
      </c>
      <c r="I68" s="82" t="s">
        <v>26</v>
      </c>
    </row>
    <row r="69" spans="1:9" ht="30" customHeight="1" x14ac:dyDescent="0.35">
      <c r="A69" s="456"/>
      <c r="B69" s="237">
        <v>8.3299999999999999E-2</v>
      </c>
      <c r="C69" s="237">
        <v>8.3299999999999999E-2</v>
      </c>
      <c r="D69" s="237">
        <v>0.02</v>
      </c>
      <c r="E69" s="42">
        <v>0.02</v>
      </c>
      <c r="F69" s="45">
        <v>0</v>
      </c>
      <c r="G69" s="42">
        <v>0</v>
      </c>
      <c r="H69" s="45"/>
      <c r="I69" s="42"/>
    </row>
    <row r="70" spans="1:9" ht="161.15" customHeight="1" x14ac:dyDescent="0.35">
      <c r="A70" s="40" t="s">
        <v>92</v>
      </c>
      <c r="B70" s="378" t="s">
        <v>481</v>
      </c>
      <c r="C70" s="379"/>
      <c r="D70" s="363" t="s">
        <v>487</v>
      </c>
      <c r="E70" s="364"/>
      <c r="F70" s="363" t="s">
        <v>205</v>
      </c>
      <c r="G70" s="364"/>
      <c r="H70" s="461"/>
      <c r="I70" s="462"/>
    </row>
    <row r="71" spans="1:9" ht="80.150000000000006" customHeight="1" x14ac:dyDescent="0.35">
      <c r="A71" s="40" t="s">
        <v>93</v>
      </c>
      <c r="B71" s="365" t="s">
        <v>206</v>
      </c>
      <c r="C71" s="366"/>
      <c r="D71" s="365" t="s">
        <v>207</v>
      </c>
      <c r="E71" s="366"/>
      <c r="F71" s="376"/>
      <c r="G71" s="377"/>
      <c r="H71" s="361"/>
      <c r="I71" s="362"/>
    </row>
    <row r="72" spans="1:9" ht="30.75" customHeight="1" x14ac:dyDescent="0.35">
      <c r="A72" s="455" t="s">
        <v>50</v>
      </c>
      <c r="B72" s="82" t="s">
        <v>25</v>
      </c>
      <c r="C72" s="82" t="s">
        <v>26</v>
      </c>
      <c r="D72" s="82" t="s">
        <v>25</v>
      </c>
      <c r="E72" s="82" t="s">
        <v>26</v>
      </c>
      <c r="F72" s="82" t="s">
        <v>25</v>
      </c>
      <c r="G72" s="82" t="s">
        <v>26</v>
      </c>
      <c r="H72" s="82" t="s">
        <v>25</v>
      </c>
      <c r="I72" s="82" t="s">
        <v>26</v>
      </c>
    </row>
    <row r="73" spans="1:9" ht="30.75" customHeight="1" x14ac:dyDescent="0.35">
      <c r="A73" s="456"/>
      <c r="B73" s="237">
        <v>8.3299999999999999E-2</v>
      </c>
      <c r="C73" s="237">
        <v>8.3299999999999999E-2</v>
      </c>
      <c r="D73" s="237">
        <v>0.03</v>
      </c>
      <c r="E73" s="42">
        <v>0.03</v>
      </c>
      <c r="F73" s="45">
        <v>0.02</v>
      </c>
      <c r="G73" s="42">
        <v>0.02</v>
      </c>
      <c r="H73" s="45"/>
      <c r="I73" s="43"/>
    </row>
    <row r="74" spans="1:9" ht="201" customHeight="1" x14ac:dyDescent="0.35">
      <c r="A74" s="40" t="s">
        <v>92</v>
      </c>
      <c r="B74" s="411" t="s">
        <v>482</v>
      </c>
      <c r="C74" s="412"/>
      <c r="D74" s="411" t="s">
        <v>488</v>
      </c>
      <c r="E74" s="412"/>
      <c r="F74" s="407" t="s">
        <v>208</v>
      </c>
      <c r="G74" s="408"/>
      <c r="H74" s="409"/>
      <c r="I74" s="410"/>
    </row>
    <row r="75" spans="1:9" ht="96" customHeight="1" x14ac:dyDescent="0.35">
      <c r="A75" s="40" t="s">
        <v>93</v>
      </c>
      <c r="B75" s="365" t="s">
        <v>206</v>
      </c>
      <c r="C75" s="366"/>
      <c r="D75" s="365" t="s">
        <v>207</v>
      </c>
      <c r="E75" s="366"/>
      <c r="F75" s="376" t="s">
        <v>209</v>
      </c>
      <c r="G75" s="377"/>
      <c r="H75" s="361"/>
      <c r="I75" s="362"/>
    </row>
    <row r="76" spans="1:9" ht="30.75" customHeight="1" x14ac:dyDescent="0.35">
      <c r="A76" s="455" t="s">
        <v>51</v>
      </c>
      <c r="B76" s="82" t="s">
        <v>25</v>
      </c>
      <c r="C76" s="82" t="s">
        <v>26</v>
      </c>
      <c r="D76" s="82" t="s">
        <v>25</v>
      </c>
      <c r="E76" s="82" t="s">
        <v>26</v>
      </c>
      <c r="F76" s="82" t="s">
        <v>25</v>
      </c>
      <c r="G76" s="82" t="s">
        <v>26</v>
      </c>
      <c r="H76" s="82" t="s">
        <v>25</v>
      </c>
      <c r="I76" s="82" t="s">
        <v>26</v>
      </c>
    </row>
    <row r="77" spans="1:9" ht="30.75" customHeight="1" x14ac:dyDescent="0.35">
      <c r="A77" s="456"/>
      <c r="B77" s="237">
        <v>8.3299999999999999E-2</v>
      </c>
      <c r="C77" s="237">
        <v>8.3299999999999999E-2</v>
      </c>
      <c r="D77" s="237">
        <v>0.03</v>
      </c>
      <c r="E77" s="42">
        <v>0.03</v>
      </c>
      <c r="F77" s="45">
        <v>0.05</v>
      </c>
      <c r="G77" s="42">
        <v>0.05</v>
      </c>
      <c r="H77" s="45"/>
      <c r="I77" s="43"/>
    </row>
    <row r="78" spans="1:9" ht="242.15" customHeight="1" x14ac:dyDescent="0.35">
      <c r="A78" s="40" t="s">
        <v>92</v>
      </c>
      <c r="B78" s="378" t="s">
        <v>483</v>
      </c>
      <c r="C78" s="379"/>
      <c r="D78" s="378" t="s">
        <v>489</v>
      </c>
      <c r="E78" s="379"/>
      <c r="F78" s="380" t="s">
        <v>210</v>
      </c>
      <c r="G78" s="381"/>
      <c r="H78" s="361"/>
      <c r="I78" s="362"/>
    </row>
    <row r="79" spans="1:9" ht="99.9" customHeight="1" x14ac:dyDescent="0.35">
      <c r="A79" s="40" t="s">
        <v>93</v>
      </c>
      <c r="B79" s="365" t="s">
        <v>211</v>
      </c>
      <c r="C79" s="366"/>
      <c r="D79" s="365" t="s">
        <v>212</v>
      </c>
      <c r="E79" s="366"/>
      <c r="F79" s="365" t="s">
        <v>213</v>
      </c>
      <c r="G79" s="362"/>
      <c r="H79" s="361"/>
      <c r="I79" s="362"/>
    </row>
    <row r="80" spans="1:9" ht="30.75" customHeight="1" x14ac:dyDescent="0.35">
      <c r="A80" s="455" t="s">
        <v>52</v>
      </c>
      <c r="B80" s="82" t="s">
        <v>25</v>
      </c>
      <c r="C80" s="82" t="s">
        <v>26</v>
      </c>
      <c r="D80" s="82" t="s">
        <v>25</v>
      </c>
      <c r="E80" s="82" t="s">
        <v>26</v>
      </c>
      <c r="F80" s="82" t="s">
        <v>25</v>
      </c>
      <c r="G80" s="82" t="s">
        <v>26</v>
      </c>
      <c r="H80" s="82" t="s">
        <v>25</v>
      </c>
      <c r="I80" s="82" t="s">
        <v>26</v>
      </c>
    </row>
    <row r="81" spans="1:9" ht="30.75" customHeight="1" x14ac:dyDescent="0.35">
      <c r="A81" s="456"/>
      <c r="B81" s="237">
        <v>8.3299999999999999E-2</v>
      </c>
      <c r="C81" s="237">
        <v>8.3299999999999999E-2</v>
      </c>
      <c r="D81" s="237">
        <v>0.09</v>
      </c>
      <c r="E81" s="42">
        <v>0.09</v>
      </c>
      <c r="F81" s="45">
        <v>0.09</v>
      </c>
      <c r="G81" s="42">
        <v>0.09</v>
      </c>
      <c r="H81" s="45"/>
      <c r="I81" s="43"/>
    </row>
    <row r="82" spans="1:9" ht="237" customHeight="1" x14ac:dyDescent="0.35">
      <c r="A82" s="40" t="s">
        <v>92</v>
      </c>
      <c r="B82" s="363" t="s">
        <v>484</v>
      </c>
      <c r="C82" s="364"/>
      <c r="D82" s="363" t="s">
        <v>490</v>
      </c>
      <c r="E82" s="364"/>
      <c r="F82" s="363" t="s">
        <v>271</v>
      </c>
      <c r="G82" s="364"/>
      <c r="H82" s="361"/>
      <c r="I82" s="362"/>
    </row>
    <row r="83" spans="1:9" ht="63" customHeight="1" x14ac:dyDescent="0.35">
      <c r="A83" s="40" t="s">
        <v>93</v>
      </c>
      <c r="B83" s="365" t="s">
        <v>272</v>
      </c>
      <c r="C83" s="467"/>
      <c r="D83" s="365" t="s">
        <v>273</v>
      </c>
      <c r="E83" s="366"/>
      <c r="F83" s="365" t="s">
        <v>274</v>
      </c>
      <c r="G83" s="362"/>
      <c r="H83" s="361"/>
      <c r="I83" s="362"/>
    </row>
    <row r="84" spans="1:9" ht="30" customHeight="1" x14ac:dyDescent="0.35">
      <c r="A84" s="455" t="s">
        <v>54</v>
      </c>
      <c r="B84" s="82" t="s">
        <v>25</v>
      </c>
      <c r="C84" s="82" t="s">
        <v>26</v>
      </c>
      <c r="D84" s="82" t="s">
        <v>25</v>
      </c>
      <c r="E84" s="82" t="s">
        <v>26</v>
      </c>
      <c r="F84" s="82" t="s">
        <v>25</v>
      </c>
      <c r="G84" s="82" t="s">
        <v>26</v>
      </c>
      <c r="H84" s="82" t="s">
        <v>25</v>
      </c>
      <c r="I84" s="82" t="s">
        <v>26</v>
      </c>
    </row>
    <row r="85" spans="1:9" ht="30" customHeight="1" x14ac:dyDescent="0.35">
      <c r="A85" s="456"/>
      <c r="B85" s="237">
        <v>8.3299999999999999E-2</v>
      </c>
      <c r="C85" s="237">
        <v>8.3299999999999999E-2</v>
      </c>
      <c r="D85" s="237">
        <v>0.09</v>
      </c>
      <c r="E85" s="237">
        <v>0.12</v>
      </c>
      <c r="F85" s="45">
        <v>0.09</v>
      </c>
      <c r="G85" s="45">
        <v>0.12</v>
      </c>
      <c r="H85" s="45"/>
      <c r="I85" s="43"/>
    </row>
    <row r="86" spans="1:9" ht="209.15" customHeight="1" x14ac:dyDescent="0.35">
      <c r="A86" s="40" t="s">
        <v>92</v>
      </c>
      <c r="B86" s="384" t="s">
        <v>485</v>
      </c>
      <c r="C86" s="384"/>
      <c r="D86" s="384" t="s">
        <v>491</v>
      </c>
      <c r="E86" s="384"/>
      <c r="F86" s="384" t="s">
        <v>401</v>
      </c>
      <c r="G86" s="384"/>
      <c r="H86" s="406"/>
      <c r="I86" s="406"/>
    </row>
    <row r="87" spans="1:9" ht="80.25" customHeight="1" x14ac:dyDescent="0.35">
      <c r="A87" s="40" t="s">
        <v>93</v>
      </c>
      <c r="B87" s="365" t="s">
        <v>402</v>
      </c>
      <c r="C87" s="366"/>
      <c r="D87" s="365" t="s">
        <v>403</v>
      </c>
      <c r="E87" s="366"/>
      <c r="F87" s="365" t="s">
        <v>404</v>
      </c>
      <c r="G87" s="366"/>
      <c r="H87" s="356"/>
      <c r="I87" s="357"/>
    </row>
    <row r="88" spans="1:9" ht="29.25" customHeight="1" x14ac:dyDescent="0.35">
      <c r="A88" s="455" t="s">
        <v>55</v>
      </c>
      <c r="B88" s="82" t="s">
        <v>25</v>
      </c>
      <c r="C88" s="82" t="s">
        <v>26</v>
      </c>
      <c r="D88" s="82" t="s">
        <v>25</v>
      </c>
      <c r="E88" s="82" t="s">
        <v>26</v>
      </c>
      <c r="F88" s="82" t="s">
        <v>25</v>
      </c>
      <c r="G88" s="82" t="s">
        <v>26</v>
      </c>
      <c r="H88" s="82" t="s">
        <v>25</v>
      </c>
      <c r="I88" s="82" t="s">
        <v>26</v>
      </c>
    </row>
    <row r="89" spans="1:9" ht="29.25" customHeight="1" x14ac:dyDescent="0.35">
      <c r="A89" s="456"/>
      <c r="B89" s="237">
        <v>8.3299999999999999E-2</v>
      </c>
      <c r="C89" s="237">
        <v>8.3299999999999999E-2</v>
      </c>
      <c r="D89" s="237">
        <v>0.09</v>
      </c>
      <c r="E89" s="308">
        <v>0.11</v>
      </c>
      <c r="F89" s="45">
        <v>0.1</v>
      </c>
      <c r="G89" s="308">
        <v>0.12</v>
      </c>
      <c r="H89" s="45"/>
      <c r="I89" s="43"/>
    </row>
    <row r="90" spans="1:9" ht="251.15" customHeight="1" x14ac:dyDescent="0.35">
      <c r="A90" s="40" t="s">
        <v>92</v>
      </c>
      <c r="B90" s="359" t="s">
        <v>416</v>
      </c>
      <c r="C90" s="360"/>
      <c r="D90" s="359" t="s">
        <v>492</v>
      </c>
      <c r="E90" s="360"/>
      <c r="F90" s="359" t="s">
        <v>417</v>
      </c>
      <c r="G90" s="359"/>
      <c r="H90" s="355"/>
      <c r="I90" s="355"/>
    </row>
    <row r="91" spans="1:9" s="309" customFormat="1" ht="80.25" customHeight="1" x14ac:dyDescent="0.35">
      <c r="A91" s="40" t="s">
        <v>93</v>
      </c>
      <c r="B91" s="365" t="s">
        <v>418</v>
      </c>
      <c r="C91" s="366"/>
      <c r="D91" s="365" t="s">
        <v>419</v>
      </c>
      <c r="E91" s="366"/>
      <c r="F91" s="365" t="s">
        <v>420</v>
      </c>
      <c r="G91" s="366"/>
      <c r="H91" s="368"/>
      <c r="I91" s="366"/>
    </row>
    <row r="92" spans="1:9" ht="24.9" customHeight="1" x14ac:dyDescent="0.35">
      <c r="A92" s="455" t="s">
        <v>56</v>
      </c>
      <c r="B92" s="82" t="s">
        <v>25</v>
      </c>
      <c r="C92" s="82" t="s">
        <v>26</v>
      </c>
      <c r="D92" s="82" t="s">
        <v>25</v>
      </c>
      <c r="E92" s="82" t="s">
        <v>26</v>
      </c>
      <c r="F92" s="82" t="s">
        <v>25</v>
      </c>
      <c r="G92" s="82" t="s">
        <v>26</v>
      </c>
      <c r="H92" s="82" t="s">
        <v>25</v>
      </c>
      <c r="I92" s="82" t="s">
        <v>26</v>
      </c>
    </row>
    <row r="93" spans="1:9" ht="24.9" customHeight="1" x14ac:dyDescent="0.35">
      <c r="A93" s="456"/>
      <c r="B93" s="237">
        <v>8.3299999999999999E-2</v>
      </c>
      <c r="C93" s="237">
        <v>8.3299999999999999E-2</v>
      </c>
      <c r="D93" s="237">
        <v>0.1</v>
      </c>
      <c r="E93" s="42">
        <v>0.12</v>
      </c>
      <c r="F93" s="45">
        <v>0.1</v>
      </c>
      <c r="G93" s="42">
        <v>0.1</v>
      </c>
      <c r="H93" s="45"/>
      <c r="I93" s="43"/>
    </row>
    <row r="94" spans="1:9" ht="252.9" customHeight="1" x14ac:dyDescent="0.35">
      <c r="A94" s="40" t="s">
        <v>92</v>
      </c>
      <c r="B94" s="359" t="s">
        <v>486</v>
      </c>
      <c r="C94" s="359"/>
      <c r="D94" s="359" t="s">
        <v>493</v>
      </c>
      <c r="E94" s="360"/>
      <c r="F94" s="359" t="s">
        <v>441</v>
      </c>
      <c r="G94" s="359"/>
      <c r="H94" s="355"/>
      <c r="I94" s="355"/>
    </row>
    <row r="95" spans="1:9" ht="80.25" customHeight="1" x14ac:dyDescent="0.35">
      <c r="A95" s="40" t="s">
        <v>93</v>
      </c>
      <c r="B95" s="365" t="s">
        <v>442</v>
      </c>
      <c r="C95" s="366"/>
      <c r="D95" s="367" t="s">
        <v>443</v>
      </c>
      <c r="E95" s="357"/>
      <c r="F95" s="367" t="s">
        <v>444</v>
      </c>
      <c r="G95" s="357"/>
      <c r="H95" s="356"/>
      <c r="I95" s="357"/>
    </row>
    <row r="96" spans="1:9" ht="24.9" customHeight="1" x14ac:dyDescent="0.35">
      <c r="A96" s="455" t="s">
        <v>57</v>
      </c>
      <c r="B96" s="82" t="s">
        <v>25</v>
      </c>
      <c r="C96" s="82" t="s">
        <v>26</v>
      </c>
      <c r="D96" s="82" t="s">
        <v>25</v>
      </c>
      <c r="E96" s="82" t="s">
        <v>26</v>
      </c>
      <c r="F96" s="82" t="s">
        <v>25</v>
      </c>
      <c r="G96" s="82" t="s">
        <v>26</v>
      </c>
      <c r="H96" s="82" t="s">
        <v>25</v>
      </c>
      <c r="I96" s="82" t="s">
        <v>26</v>
      </c>
    </row>
    <row r="97" spans="1:9" ht="24.9" customHeight="1" x14ac:dyDescent="0.35">
      <c r="A97" s="456"/>
      <c r="B97" s="237">
        <v>8.3299999999999999E-2</v>
      </c>
      <c r="C97" s="237">
        <v>8.3299999999999999E-2</v>
      </c>
      <c r="D97" s="237">
        <v>0.1</v>
      </c>
      <c r="E97" s="42">
        <v>0.1</v>
      </c>
      <c r="F97" s="45">
        <v>0.1</v>
      </c>
      <c r="G97" s="42">
        <v>0.1</v>
      </c>
      <c r="H97" s="45"/>
      <c r="I97" s="43"/>
    </row>
    <row r="98" spans="1:9" ht="228" customHeight="1" x14ac:dyDescent="0.35">
      <c r="A98" s="40" t="s">
        <v>92</v>
      </c>
      <c r="B98" s="359" t="s">
        <v>538</v>
      </c>
      <c r="C98" s="359"/>
      <c r="D98" s="359" t="s">
        <v>539</v>
      </c>
      <c r="E98" s="360"/>
      <c r="F98" s="359" t="s">
        <v>540</v>
      </c>
      <c r="G98" s="359"/>
      <c r="H98" s="355"/>
      <c r="I98" s="355"/>
    </row>
    <row r="99" spans="1:9" s="309" customFormat="1" ht="80.25" customHeight="1" x14ac:dyDescent="0.35">
      <c r="A99" s="40" t="s">
        <v>93</v>
      </c>
      <c r="B99" s="365" t="s">
        <v>543</v>
      </c>
      <c r="C99" s="366"/>
      <c r="D99" s="365" t="s">
        <v>544</v>
      </c>
      <c r="E99" s="366"/>
      <c r="F99" s="365" t="s">
        <v>545</v>
      </c>
      <c r="G99" s="366"/>
      <c r="H99" s="368"/>
      <c r="I99" s="366"/>
    </row>
    <row r="100" spans="1:9" ht="24.9" customHeight="1" x14ac:dyDescent="0.35">
      <c r="A100" s="455" t="s">
        <v>59</v>
      </c>
      <c r="B100" s="82" t="s">
        <v>25</v>
      </c>
      <c r="C100" s="82" t="s">
        <v>26</v>
      </c>
      <c r="D100" s="82" t="s">
        <v>25</v>
      </c>
      <c r="E100" s="82" t="s">
        <v>26</v>
      </c>
      <c r="F100" s="82" t="s">
        <v>25</v>
      </c>
      <c r="G100" s="82" t="s">
        <v>26</v>
      </c>
      <c r="H100" s="82" t="s">
        <v>25</v>
      </c>
      <c r="I100" s="82" t="s">
        <v>26</v>
      </c>
    </row>
    <row r="101" spans="1:9" ht="24.9" customHeight="1" x14ac:dyDescent="0.35">
      <c r="A101" s="456"/>
      <c r="B101" s="237">
        <v>8.3299999999999999E-2</v>
      </c>
      <c r="C101" s="42"/>
      <c r="D101" s="237">
        <v>0.1</v>
      </c>
      <c r="E101" s="42"/>
      <c r="F101" s="45">
        <v>0.1</v>
      </c>
      <c r="G101" s="42"/>
      <c r="H101" s="45"/>
      <c r="I101" s="43"/>
    </row>
    <row r="102" spans="1:9" ht="80.25" customHeight="1" x14ac:dyDescent="0.35">
      <c r="A102" s="40" t="s">
        <v>92</v>
      </c>
      <c r="B102" s="355"/>
      <c r="C102" s="355"/>
      <c r="D102" s="355"/>
      <c r="E102" s="355"/>
      <c r="F102" s="355"/>
      <c r="G102" s="355"/>
      <c r="H102" s="355"/>
      <c r="I102" s="355"/>
    </row>
    <row r="103" spans="1:9" ht="80.25" customHeight="1" x14ac:dyDescent="0.35">
      <c r="A103" s="40" t="s">
        <v>93</v>
      </c>
      <c r="B103" s="356"/>
      <c r="C103" s="357"/>
      <c r="D103" s="356"/>
      <c r="E103" s="357"/>
      <c r="F103" s="356"/>
      <c r="G103" s="357"/>
      <c r="H103" s="356"/>
      <c r="I103" s="357"/>
    </row>
    <row r="104" spans="1:9" ht="24.9" customHeight="1" x14ac:dyDescent="0.35">
      <c r="A104" s="455" t="s">
        <v>60</v>
      </c>
      <c r="B104" s="82" t="s">
        <v>25</v>
      </c>
      <c r="C104" s="82" t="s">
        <v>26</v>
      </c>
      <c r="D104" s="82" t="s">
        <v>25</v>
      </c>
      <c r="E104" s="82" t="s">
        <v>26</v>
      </c>
      <c r="F104" s="82" t="s">
        <v>25</v>
      </c>
      <c r="G104" s="82" t="s">
        <v>26</v>
      </c>
      <c r="H104" s="82" t="s">
        <v>25</v>
      </c>
      <c r="I104" s="82" t="s">
        <v>26</v>
      </c>
    </row>
    <row r="105" spans="1:9" ht="24.9" customHeight="1" x14ac:dyDescent="0.35">
      <c r="A105" s="456"/>
      <c r="B105" s="237">
        <v>8.3299999999999999E-2</v>
      </c>
      <c r="C105" s="42"/>
      <c r="D105" s="237">
        <v>0.15</v>
      </c>
      <c r="E105" s="42"/>
      <c r="F105" s="45">
        <v>0.15</v>
      </c>
      <c r="G105" s="42"/>
      <c r="H105" s="45"/>
      <c r="I105" s="43"/>
    </row>
    <row r="106" spans="1:9" ht="80.25" customHeight="1" x14ac:dyDescent="0.35">
      <c r="A106" s="40" t="s">
        <v>92</v>
      </c>
      <c r="B106" s="355"/>
      <c r="C106" s="355"/>
      <c r="D106" s="355"/>
      <c r="E106" s="355"/>
      <c r="F106" s="355"/>
      <c r="G106" s="355"/>
      <c r="H106" s="355"/>
      <c r="I106" s="355"/>
    </row>
    <row r="107" spans="1:9" ht="80.25" customHeight="1" x14ac:dyDescent="0.35">
      <c r="A107" s="40" t="s">
        <v>93</v>
      </c>
      <c r="B107" s="356"/>
      <c r="C107" s="357"/>
      <c r="D107" s="356"/>
      <c r="E107" s="357"/>
      <c r="F107" s="356"/>
      <c r="G107" s="357"/>
      <c r="H107" s="356"/>
      <c r="I107" s="357"/>
    </row>
    <row r="108" spans="1:9" ht="24.9" customHeight="1" x14ac:dyDescent="0.35">
      <c r="A108" s="455" t="s">
        <v>61</v>
      </c>
      <c r="B108" s="82" t="s">
        <v>25</v>
      </c>
      <c r="C108" s="82" t="s">
        <v>26</v>
      </c>
      <c r="D108" s="82" t="s">
        <v>25</v>
      </c>
      <c r="E108" s="82" t="s">
        <v>26</v>
      </c>
      <c r="F108" s="82" t="s">
        <v>25</v>
      </c>
      <c r="G108" s="82" t="s">
        <v>26</v>
      </c>
      <c r="H108" s="82" t="s">
        <v>25</v>
      </c>
      <c r="I108" s="82" t="s">
        <v>26</v>
      </c>
    </row>
    <row r="109" spans="1:9" ht="24.9" customHeight="1" x14ac:dyDescent="0.35">
      <c r="A109" s="456"/>
      <c r="B109" s="237">
        <v>8.3299999999999999E-2</v>
      </c>
      <c r="C109" s="42"/>
      <c r="D109" s="237">
        <v>0.15</v>
      </c>
      <c r="E109" s="42"/>
      <c r="F109" s="45">
        <v>0.15</v>
      </c>
      <c r="G109" s="42"/>
      <c r="H109" s="45"/>
      <c r="I109" s="43"/>
    </row>
    <row r="110" spans="1:9" ht="80.25" customHeight="1" x14ac:dyDescent="0.35">
      <c r="A110" s="40" t="s">
        <v>92</v>
      </c>
      <c r="B110" s="355"/>
      <c r="C110" s="355"/>
      <c r="D110" s="355"/>
      <c r="E110" s="355"/>
      <c r="F110" s="355"/>
      <c r="G110" s="355"/>
      <c r="H110" s="355"/>
      <c r="I110" s="355"/>
    </row>
    <row r="111" spans="1:9" ht="80.25" customHeight="1" x14ac:dyDescent="0.35">
      <c r="A111" s="40" t="s">
        <v>93</v>
      </c>
      <c r="B111" s="356"/>
      <c r="C111" s="357"/>
      <c r="D111" s="356"/>
      <c r="E111" s="357"/>
      <c r="F111" s="356"/>
      <c r="G111" s="357"/>
      <c r="H111" s="356"/>
      <c r="I111" s="357"/>
    </row>
    <row r="112" spans="1:9" ht="24.9" customHeight="1" x14ac:dyDescent="0.35">
      <c r="A112" s="455" t="s">
        <v>62</v>
      </c>
      <c r="B112" s="82" t="s">
        <v>25</v>
      </c>
      <c r="C112" s="82" t="s">
        <v>26</v>
      </c>
      <c r="D112" s="82" t="s">
        <v>25</v>
      </c>
      <c r="E112" s="82" t="s">
        <v>26</v>
      </c>
      <c r="F112" s="82" t="s">
        <v>25</v>
      </c>
      <c r="G112" s="82" t="s">
        <v>26</v>
      </c>
      <c r="H112" s="82" t="s">
        <v>25</v>
      </c>
      <c r="I112" s="82" t="s">
        <v>26</v>
      </c>
    </row>
    <row r="113" spans="1:9" ht="24.9" customHeight="1" x14ac:dyDescent="0.35">
      <c r="A113" s="456"/>
      <c r="B113" s="237">
        <v>8.3299999999999999E-2</v>
      </c>
      <c r="C113" s="42"/>
      <c r="D113" s="237">
        <v>0.05</v>
      </c>
      <c r="E113" s="42"/>
      <c r="F113" s="45">
        <v>0.05</v>
      </c>
      <c r="G113" s="42"/>
      <c r="H113" s="160"/>
      <c r="I113" s="161"/>
    </row>
    <row r="114" spans="1:9" ht="80.25" customHeight="1" x14ac:dyDescent="0.35">
      <c r="A114" s="40" t="s">
        <v>92</v>
      </c>
      <c r="B114" s="358"/>
      <c r="C114" s="358"/>
      <c r="D114" s="358"/>
      <c r="E114" s="358"/>
      <c r="F114" s="358"/>
      <c r="G114" s="358"/>
      <c r="H114" s="358"/>
      <c r="I114" s="358"/>
    </row>
    <row r="115" spans="1:9" ht="80.25" customHeight="1" x14ac:dyDescent="0.35">
      <c r="A115" s="40" t="s">
        <v>93</v>
      </c>
      <c r="B115" s="356"/>
      <c r="C115" s="357"/>
      <c r="D115" s="356"/>
      <c r="E115" s="357"/>
      <c r="F115" s="356"/>
      <c r="G115" s="357"/>
      <c r="H115" s="356"/>
      <c r="I115" s="357"/>
    </row>
    <row r="116" spans="1:9" ht="58.65" customHeight="1" x14ac:dyDescent="0.35">
      <c r="A116" s="41" t="s">
        <v>94</v>
      </c>
      <c r="B116" s="333">
        <f t="shared" ref="B116:I116" si="1">(B69+B73+B77+B81+B85+B89+B93+B97+B101+B105+B109+B113)</f>
        <v>0.99960000000000016</v>
      </c>
      <c r="C116" s="333">
        <f t="shared" si="1"/>
        <v>0.66639999999999999</v>
      </c>
      <c r="D116" s="333">
        <f t="shared" si="1"/>
        <v>1</v>
      </c>
      <c r="E116" s="333">
        <f t="shared" si="1"/>
        <v>0.62</v>
      </c>
      <c r="F116" s="333">
        <f t="shared" si="1"/>
        <v>1</v>
      </c>
      <c r="G116" s="333">
        <f t="shared" si="1"/>
        <v>0.6</v>
      </c>
      <c r="H116" s="333">
        <f t="shared" si="1"/>
        <v>0</v>
      </c>
      <c r="I116" s="333">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dataValidations disablePrompts="1" count="1">
    <dataValidation type="list" allowBlank="1" showInputMessage="1" showErrorMessage="1" sqref="H35:I36" xr:uid="{F73DB0EB-ABC7-4FC5-ADE4-B2ADA3B0391D}">
      <formula1>#REF!</formula1>
    </dataValidation>
  </dataValidations>
  <hyperlinks>
    <hyperlink ref="B71" r:id="rId1" xr:uid="{F11CDAAA-BA81-294D-95B8-E765354CE5E2}"/>
    <hyperlink ref="D71" r:id="rId2" xr:uid="{BE818798-EA62-A746-BC01-ADE3EAA7EE44}"/>
    <hyperlink ref="B75" r:id="rId3" xr:uid="{CDB00CC4-0B0C-5545-B415-51421DF6EDD6}"/>
    <hyperlink ref="D75" r:id="rId4" xr:uid="{BA3A41DA-9579-CA46-9E53-139B6CB9F325}"/>
    <hyperlink ref="F75" r:id="rId5" xr:uid="{ABC8C08A-4206-0D42-A3F0-2B8AA8B5E1B0}"/>
    <hyperlink ref="B79" r:id="rId6" xr:uid="{AFBF8911-51DF-104D-B9A6-3395606D3782}"/>
    <hyperlink ref="D79" r:id="rId7" xr:uid="{1172CA1A-CB09-BD42-A808-E4B093CA9D29}"/>
    <hyperlink ref="F79" r:id="rId8" xr:uid="{9101EABE-F9FA-8340-9564-6718F1C59ABA}"/>
    <hyperlink ref="B83" r:id="rId9" xr:uid="{EECF6213-D890-354D-971F-9C71800BE123}"/>
    <hyperlink ref="D83" r:id="rId10" xr:uid="{3CCF1C43-94FA-FD4A-AF0F-9C5A0FD9EC78}"/>
    <hyperlink ref="F83" r:id="rId11" xr:uid="{7EC9EAF0-9720-CD4B-BA08-066D6CA078D9}"/>
    <hyperlink ref="B87" r:id="rId12" xr:uid="{A01054CE-6A7D-4F49-ADEA-9A0AD032D9B7}"/>
    <hyperlink ref="D87" r:id="rId13" xr:uid="{1EE3D153-D8C4-1745-917F-7EB95FD03578}"/>
    <hyperlink ref="F87" r:id="rId14" xr:uid="{CA935093-EC55-EA4B-A81C-792D19B230ED}"/>
    <hyperlink ref="B91" r:id="rId15" xr:uid="{55E743E7-C2F3-A748-A6AA-6CCAC12A3316}"/>
    <hyperlink ref="D91" r:id="rId16" xr:uid="{69DBF45B-8B29-0449-A6B2-510B34CA1116}"/>
    <hyperlink ref="F91" r:id="rId17" xr:uid="{E26B5178-549A-074F-B29F-FA0B0877B79D}"/>
    <hyperlink ref="B95" r:id="rId18" xr:uid="{702217DF-C491-CE44-B696-38B197E73862}"/>
    <hyperlink ref="D95" r:id="rId19" xr:uid="{900963AB-E49A-984B-8CFB-8399D0E85BBD}"/>
    <hyperlink ref="F95" r:id="rId20" xr:uid="{1F038829-66A8-3F40-B6AD-717057E8C57E}"/>
    <hyperlink ref="B99" r:id="rId21" xr:uid="{0601A632-9301-054E-9B8D-26594BD2D2C6}"/>
    <hyperlink ref="D99" r:id="rId22" xr:uid="{C995E039-1D8D-E94F-B59D-2488751FD7C0}"/>
    <hyperlink ref="F99" r:id="rId23" xr:uid="{25724C56-197C-A64A-A2B0-CA5BD9D3D1D0}"/>
  </hyperlinks>
  <pageMargins left="0.25" right="0.25" top="0.75" bottom="0.75" header="0.3" footer="0.3"/>
  <pageSetup scale="21" orientation="landscape" r:id="rId24"/>
  <drawing r:id="rId25"/>
  <legacyDrawing r:id="rId2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A7C9-7172-8D45-B451-8BD7B9CD4885}">
  <sheetPr>
    <tabColor theme="5" tint="0.59999389629810485"/>
  </sheetPr>
  <dimension ref="A1:O119"/>
  <sheetViews>
    <sheetView topLeftCell="H22" zoomScale="70" zoomScaleNormal="70" workbookViewId="0">
      <selection activeCell="N24" sqref="N24:N29"/>
    </sheetView>
  </sheetViews>
  <sheetFormatPr baseColWidth="10" defaultRowHeight="14.5" x14ac:dyDescent="0.35"/>
  <cols>
    <col min="1" max="1" width="38" bestFit="1" customWidth="1"/>
    <col min="2" max="2" width="69.90625" customWidth="1"/>
    <col min="3" max="3" width="69.453125" customWidth="1"/>
    <col min="4" max="5" width="59.90625" customWidth="1"/>
    <col min="6" max="6" width="32.90625" customWidth="1"/>
    <col min="7" max="7" width="56.453125" customWidth="1"/>
    <col min="8" max="8" width="73.453125" bestFit="1" customWidth="1"/>
    <col min="9" max="9" width="69.90625" customWidth="1"/>
    <col min="10" max="14" width="18.453125" customWidth="1"/>
    <col min="15" max="15" width="13.453125" customWidth="1"/>
  </cols>
  <sheetData>
    <row r="1" spans="1:15" s="72" customFormat="1" ht="16" thickBot="1" x14ac:dyDescent="0.4">
      <c r="A1" s="438"/>
      <c r="B1" s="416" t="s">
        <v>43</v>
      </c>
      <c r="C1" s="417"/>
      <c r="D1" s="417"/>
      <c r="E1" s="417"/>
      <c r="F1" s="417"/>
      <c r="G1" s="417"/>
      <c r="H1" s="417"/>
      <c r="I1" s="417"/>
      <c r="J1" s="417"/>
      <c r="K1" s="417"/>
      <c r="L1" s="418"/>
      <c r="M1" s="413" t="s">
        <v>161</v>
      </c>
      <c r="N1" s="414"/>
      <c r="O1" s="415"/>
    </row>
    <row r="2" spans="1:15" s="72" customFormat="1" ht="16" thickBot="1" x14ac:dyDescent="0.4">
      <c r="A2" s="439"/>
      <c r="B2" s="419" t="s">
        <v>44</v>
      </c>
      <c r="C2" s="420"/>
      <c r="D2" s="420"/>
      <c r="E2" s="420"/>
      <c r="F2" s="420"/>
      <c r="G2" s="420"/>
      <c r="H2" s="420"/>
      <c r="I2" s="420"/>
      <c r="J2" s="420"/>
      <c r="K2" s="420"/>
      <c r="L2" s="421"/>
      <c r="M2" s="413" t="s">
        <v>162</v>
      </c>
      <c r="N2" s="414"/>
      <c r="O2" s="415"/>
    </row>
    <row r="3" spans="1:15" s="72" customFormat="1" ht="16" thickBot="1" x14ac:dyDescent="0.4">
      <c r="A3" s="439"/>
      <c r="B3" s="419" t="s">
        <v>0</v>
      </c>
      <c r="C3" s="420"/>
      <c r="D3" s="420"/>
      <c r="E3" s="420"/>
      <c r="F3" s="420"/>
      <c r="G3" s="420"/>
      <c r="H3" s="420"/>
      <c r="I3" s="420"/>
      <c r="J3" s="420"/>
      <c r="K3" s="420"/>
      <c r="L3" s="421"/>
      <c r="M3" s="413" t="s">
        <v>163</v>
      </c>
      <c r="N3" s="414"/>
      <c r="O3" s="415"/>
    </row>
    <row r="4" spans="1:15" s="72" customFormat="1" ht="16" thickBot="1" x14ac:dyDescent="0.4">
      <c r="A4" s="440"/>
      <c r="B4" s="422" t="s">
        <v>45</v>
      </c>
      <c r="C4" s="423"/>
      <c r="D4" s="423"/>
      <c r="E4" s="423"/>
      <c r="F4" s="423"/>
      <c r="G4" s="423"/>
      <c r="H4" s="423"/>
      <c r="I4" s="423"/>
      <c r="J4" s="423"/>
      <c r="K4" s="423"/>
      <c r="L4" s="424"/>
      <c r="M4" s="413" t="s">
        <v>164</v>
      </c>
      <c r="N4" s="414"/>
      <c r="O4" s="415"/>
    </row>
    <row r="5" spans="1:15" s="72" customFormat="1" ht="16" thickBot="1" x14ac:dyDescent="0.4">
      <c r="A5" s="73"/>
      <c r="B5" s="74"/>
      <c r="C5" s="74"/>
      <c r="D5" s="74"/>
      <c r="E5" s="74"/>
      <c r="F5" s="74"/>
      <c r="G5" s="74"/>
      <c r="H5" s="74"/>
      <c r="I5" s="74"/>
      <c r="J5" s="74"/>
      <c r="K5" s="74"/>
      <c r="L5" s="74"/>
      <c r="M5" s="75"/>
      <c r="N5" s="75"/>
      <c r="O5" s="75"/>
    </row>
    <row r="6" spans="1:15" s="1" customFormat="1" ht="18" thickBot="1" x14ac:dyDescent="0.4">
      <c r="A6" s="47" t="s">
        <v>47</v>
      </c>
      <c r="B6" s="449" t="s">
        <v>171</v>
      </c>
      <c r="C6" s="450"/>
      <c r="D6" s="450"/>
      <c r="E6" s="450"/>
      <c r="F6" s="450"/>
      <c r="G6" s="450"/>
      <c r="H6" s="450"/>
      <c r="I6" s="450"/>
      <c r="J6" s="450"/>
      <c r="K6" s="451"/>
      <c r="L6" s="148" t="s">
        <v>48</v>
      </c>
      <c r="M6" s="452" t="s">
        <v>172</v>
      </c>
      <c r="N6" s="453"/>
      <c r="O6" s="454"/>
    </row>
    <row r="7" spans="1:15" s="72" customFormat="1" ht="16" thickBot="1" x14ac:dyDescent="0.4">
      <c r="A7" s="73"/>
      <c r="B7" s="74"/>
      <c r="C7" s="74"/>
      <c r="D7" s="74"/>
      <c r="E7" s="74"/>
      <c r="F7" s="74"/>
      <c r="G7" s="74"/>
      <c r="H7" s="74"/>
      <c r="I7" s="74"/>
      <c r="J7" s="74"/>
      <c r="K7" s="74"/>
      <c r="L7" s="74"/>
      <c r="M7" s="75"/>
      <c r="N7" s="75"/>
      <c r="O7" s="75"/>
    </row>
    <row r="8" spans="1:15" s="72" customFormat="1" ht="18" thickBot="1" x14ac:dyDescent="0.4">
      <c r="A8" s="442" t="s">
        <v>2</v>
      </c>
      <c r="B8" s="148" t="s">
        <v>49</v>
      </c>
      <c r="C8" s="299">
        <v>45688</v>
      </c>
      <c r="D8" s="148" t="s">
        <v>50</v>
      </c>
      <c r="E8" s="300">
        <v>45716</v>
      </c>
      <c r="F8" s="148" t="s">
        <v>51</v>
      </c>
      <c r="G8" s="299">
        <v>45747</v>
      </c>
      <c r="H8" s="148" t="s">
        <v>52</v>
      </c>
      <c r="I8" s="299">
        <v>45777</v>
      </c>
      <c r="J8" s="427" t="s">
        <v>3</v>
      </c>
      <c r="K8" s="441"/>
      <c r="L8" s="147" t="s">
        <v>53</v>
      </c>
      <c r="M8" s="457"/>
      <c r="N8" s="457"/>
      <c r="O8" s="457"/>
    </row>
    <row r="9" spans="1:15" s="72" customFormat="1" ht="18.5" thickBot="1" x14ac:dyDescent="0.45">
      <c r="A9" s="442"/>
      <c r="B9" s="149" t="s">
        <v>54</v>
      </c>
      <c r="C9" s="300">
        <v>45808</v>
      </c>
      <c r="D9" s="148" t="s">
        <v>55</v>
      </c>
      <c r="E9" s="307">
        <v>45838</v>
      </c>
      <c r="F9" s="148" t="s">
        <v>56</v>
      </c>
      <c r="G9" s="316">
        <v>45869</v>
      </c>
      <c r="H9" s="148" t="s">
        <v>57</v>
      </c>
      <c r="I9" s="334">
        <v>45900</v>
      </c>
      <c r="J9" s="427"/>
      <c r="K9" s="441"/>
      <c r="L9" s="147" t="s">
        <v>58</v>
      </c>
      <c r="M9" s="457"/>
      <c r="N9" s="457"/>
      <c r="O9" s="457"/>
    </row>
    <row r="10" spans="1:15" s="72" customFormat="1" ht="18.5" thickBot="1" x14ac:dyDescent="0.45">
      <c r="A10" s="442"/>
      <c r="B10" s="148" t="s">
        <v>59</v>
      </c>
      <c r="C10" s="116"/>
      <c r="D10" s="148" t="s">
        <v>60</v>
      </c>
      <c r="E10" s="120"/>
      <c r="F10" s="148" t="s">
        <v>61</v>
      </c>
      <c r="G10" s="120"/>
      <c r="H10" s="148" t="s">
        <v>62</v>
      </c>
      <c r="I10" s="118"/>
      <c r="J10" s="427"/>
      <c r="K10" s="441"/>
      <c r="L10" s="147" t="s">
        <v>63</v>
      </c>
      <c r="M10" s="457" t="s">
        <v>173</v>
      </c>
      <c r="N10" s="457"/>
      <c r="O10" s="457"/>
    </row>
    <row r="11" spans="1:15" s="1" customFormat="1" thickBot="1" x14ac:dyDescent="0.4">
      <c r="A11" s="6"/>
      <c r="B11" s="7"/>
      <c r="C11" s="7"/>
      <c r="D11" s="9"/>
      <c r="E11" s="8"/>
      <c r="F11" s="8"/>
      <c r="G11" s="191"/>
      <c r="H11" s="191"/>
      <c r="I11" s="10"/>
      <c r="J11" s="10"/>
      <c r="K11" s="7"/>
      <c r="L11" s="7"/>
      <c r="M11" s="7"/>
      <c r="N11" s="7"/>
      <c r="O11" s="7"/>
    </row>
    <row r="12" spans="1:15" s="1" customFormat="1" ht="14" x14ac:dyDescent="0.35">
      <c r="A12" s="446" t="s">
        <v>64</v>
      </c>
      <c r="B12" s="428" t="s">
        <v>187</v>
      </c>
      <c r="C12" s="429"/>
      <c r="D12" s="429"/>
      <c r="E12" s="429"/>
      <c r="F12" s="429"/>
      <c r="G12" s="429"/>
      <c r="H12" s="429"/>
      <c r="I12" s="429"/>
      <c r="J12" s="429"/>
      <c r="K12" s="429"/>
      <c r="L12" s="429"/>
      <c r="M12" s="429"/>
      <c r="N12" s="429"/>
      <c r="O12" s="430"/>
    </row>
    <row r="13" spans="1:15" s="1" customFormat="1" ht="14" x14ac:dyDescent="0.35">
      <c r="A13" s="447"/>
      <c r="B13" s="431"/>
      <c r="C13" s="432"/>
      <c r="D13" s="432"/>
      <c r="E13" s="432"/>
      <c r="F13" s="432"/>
      <c r="G13" s="432"/>
      <c r="H13" s="432"/>
      <c r="I13" s="432"/>
      <c r="J13" s="432"/>
      <c r="K13" s="432"/>
      <c r="L13" s="432"/>
      <c r="M13" s="432"/>
      <c r="N13" s="432"/>
      <c r="O13" s="433"/>
    </row>
    <row r="14" spans="1:15" s="1" customFormat="1" thickBot="1" x14ac:dyDescent="0.4">
      <c r="A14" s="448"/>
      <c r="B14" s="434"/>
      <c r="C14" s="435"/>
      <c r="D14" s="435"/>
      <c r="E14" s="435"/>
      <c r="F14" s="435"/>
      <c r="G14" s="435"/>
      <c r="H14" s="435"/>
      <c r="I14" s="435"/>
      <c r="J14" s="435"/>
      <c r="K14" s="435"/>
      <c r="L14" s="435"/>
      <c r="M14" s="435"/>
      <c r="N14" s="435"/>
      <c r="O14" s="436"/>
    </row>
    <row r="15" spans="1:15" s="1" customFormat="1" thickBot="1" x14ac:dyDescent="0.4">
      <c r="A15" s="14"/>
      <c r="B15" s="71"/>
      <c r="C15" s="15"/>
      <c r="D15" s="15"/>
      <c r="E15" s="15"/>
      <c r="F15" s="15"/>
      <c r="G15" s="16"/>
      <c r="H15" s="16"/>
      <c r="I15" s="16"/>
      <c r="J15" s="16"/>
      <c r="K15" s="16"/>
      <c r="L15" s="17"/>
      <c r="M15" s="17"/>
      <c r="N15" s="17"/>
      <c r="O15" s="17"/>
    </row>
    <row r="16" spans="1:15" s="18" customFormat="1" ht="30.9" customHeight="1" thickBot="1" x14ac:dyDescent="0.4">
      <c r="A16" s="47" t="s">
        <v>4</v>
      </c>
      <c r="B16" s="490" t="s">
        <v>175</v>
      </c>
      <c r="C16" s="490"/>
      <c r="D16" s="490"/>
      <c r="E16" s="490"/>
      <c r="F16" s="490"/>
      <c r="G16" s="442" t="s">
        <v>5</v>
      </c>
      <c r="H16" s="442"/>
      <c r="I16" s="437" t="s">
        <v>188</v>
      </c>
      <c r="J16" s="437"/>
      <c r="K16" s="437"/>
      <c r="L16" s="437"/>
      <c r="M16" s="437"/>
      <c r="N16" s="437"/>
      <c r="O16" s="437"/>
    </row>
    <row r="17" spans="1:15" s="1" customFormat="1" thickBot="1" x14ac:dyDescent="0.4">
      <c r="A17" s="14"/>
      <c r="B17" s="16"/>
      <c r="C17" s="15"/>
      <c r="D17" s="15"/>
      <c r="E17" s="15"/>
      <c r="F17" s="15"/>
      <c r="G17" s="16"/>
      <c r="H17" s="16"/>
      <c r="I17" s="16"/>
      <c r="J17" s="16"/>
      <c r="K17" s="16"/>
      <c r="L17" s="17"/>
      <c r="M17" s="17"/>
      <c r="N17" s="17"/>
      <c r="O17" s="17"/>
    </row>
    <row r="18" spans="1:15" s="1" customFormat="1" ht="30.9" customHeight="1" thickBot="1" x14ac:dyDescent="0.4">
      <c r="A18" s="47" t="s">
        <v>6</v>
      </c>
      <c r="B18" s="491" t="s">
        <v>176</v>
      </c>
      <c r="C18" s="491"/>
      <c r="D18" s="491"/>
      <c r="E18" s="491"/>
      <c r="F18" s="47" t="s">
        <v>7</v>
      </c>
      <c r="G18" s="492" t="s">
        <v>178</v>
      </c>
      <c r="H18" s="492"/>
      <c r="I18" s="492"/>
      <c r="J18" s="47" t="s">
        <v>8</v>
      </c>
      <c r="K18" s="490" t="s">
        <v>179</v>
      </c>
      <c r="L18" s="490"/>
      <c r="M18" s="490"/>
      <c r="N18" s="490"/>
      <c r="O18" s="490"/>
    </row>
    <row r="19" spans="1:15" s="1" customFormat="1" ht="14" x14ac:dyDescent="0.35">
      <c r="A19" s="5"/>
      <c r="B19" s="2"/>
      <c r="C19" s="445"/>
      <c r="D19" s="445"/>
      <c r="E19" s="445"/>
      <c r="F19" s="445"/>
      <c r="G19" s="445"/>
      <c r="H19" s="445"/>
      <c r="I19" s="445"/>
      <c r="J19" s="445"/>
      <c r="K19" s="445"/>
      <c r="L19" s="445"/>
      <c r="M19" s="445"/>
      <c r="N19" s="445"/>
      <c r="O19" s="445"/>
    </row>
    <row r="20" spans="1:15" s="1" customFormat="1" thickBot="1" x14ac:dyDescent="0.4">
      <c r="A20" s="69"/>
      <c r="B20" s="70"/>
      <c r="C20" s="70"/>
      <c r="D20" s="70"/>
      <c r="E20" s="70"/>
      <c r="F20" s="70"/>
      <c r="G20" s="70"/>
      <c r="H20" s="70"/>
      <c r="I20" s="70"/>
      <c r="J20" s="70"/>
      <c r="K20" s="70"/>
      <c r="L20" s="70"/>
      <c r="M20" s="70"/>
      <c r="N20" s="70"/>
      <c r="O20" s="70"/>
    </row>
    <row r="21" spans="1:15" s="1" customFormat="1" thickBot="1" x14ac:dyDescent="0.4">
      <c r="A21" s="425" t="s">
        <v>9</v>
      </c>
      <c r="B21" s="426"/>
      <c r="C21" s="426"/>
      <c r="D21" s="426"/>
      <c r="E21" s="426"/>
      <c r="F21" s="426"/>
      <c r="G21" s="426"/>
      <c r="H21" s="426"/>
      <c r="I21" s="426"/>
      <c r="J21" s="426"/>
      <c r="K21" s="426"/>
      <c r="L21" s="426"/>
      <c r="M21" s="426"/>
      <c r="N21" s="426"/>
      <c r="O21" s="427"/>
    </row>
    <row r="22" spans="1:15" s="1" customFormat="1" thickBot="1" x14ac:dyDescent="0.4">
      <c r="A22" s="425" t="s">
        <v>65</v>
      </c>
      <c r="B22" s="426"/>
      <c r="C22" s="426"/>
      <c r="D22" s="426"/>
      <c r="E22" s="426"/>
      <c r="F22" s="426"/>
      <c r="G22" s="426"/>
      <c r="H22" s="426"/>
      <c r="I22" s="426"/>
      <c r="J22" s="426"/>
      <c r="K22" s="426"/>
      <c r="L22" s="426"/>
      <c r="M22" s="426"/>
      <c r="N22" s="426"/>
      <c r="O22" s="427"/>
    </row>
    <row r="23" spans="1:15" s="1" customFormat="1" ht="28.5" thickBot="1" x14ac:dyDescent="0.4">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0" customHeight="1" x14ac:dyDescent="0.3">
      <c r="A24" s="21" t="s">
        <v>10</v>
      </c>
      <c r="B24" s="207">
        <v>554233861</v>
      </c>
      <c r="C24" s="207">
        <v>1757000</v>
      </c>
      <c r="D24" s="207">
        <v>63201000</v>
      </c>
      <c r="E24" s="207">
        <v>132772690</v>
      </c>
      <c r="F24" s="207">
        <v>11116582</v>
      </c>
      <c r="G24" s="207">
        <v>1113000</v>
      </c>
      <c r="H24" s="223"/>
      <c r="I24" s="223"/>
      <c r="J24" s="207">
        <v>393000</v>
      </c>
      <c r="K24" s="207">
        <v>196600</v>
      </c>
      <c r="L24" s="223"/>
      <c r="M24" s="223"/>
      <c r="N24" s="687">
        <f>B24+C24+D24+E24+F24+G24+H24+I24+J24+K24+L24+M24</f>
        <v>764783733</v>
      </c>
      <c r="O24" s="224"/>
    </row>
    <row r="25" spans="1:15" s="1" customFormat="1" ht="30" customHeight="1" x14ac:dyDescent="0.3">
      <c r="A25" s="21" t="s">
        <v>11</v>
      </c>
      <c r="B25" s="207">
        <v>425058834</v>
      </c>
      <c r="C25" s="207">
        <f>518772055-B25</f>
        <v>93713221</v>
      </c>
      <c r="D25" s="207">
        <f>519536101-B25-C25</f>
        <v>764046</v>
      </c>
      <c r="E25" s="207">
        <f>511412441-B25-C25-D25</f>
        <v>-8123660</v>
      </c>
      <c r="F25" s="207">
        <f>555257164-B25-C25-D25-E25</f>
        <v>43844723</v>
      </c>
      <c r="G25" s="207">
        <f>555257164-B25-C25-D25-E25-F25</f>
        <v>0</v>
      </c>
      <c r="H25" s="317">
        <f>565931561-B25-C25-D25-E25-F25-G25</f>
        <v>10674397</v>
      </c>
      <c r="I25" s="317">
        <f>632959121-B25-C25-D25-E25-F25-G25-H25</f>
        <v>67027560</v>
      </c>
      <c r="J25" s="225"/>
      <c r="K25" s="225"/>
      <c r="L25" s="225"/>
      <c r="M25" s="225"/>
      <c r="N25" s="688">
        <f t="shared" ref="N25:N29" si="0">B25+C25+D25+E25+F25+G25+H25+I25+J25+K25+L25+M25</f>
        <v>632959121</v>
      </c>
      <c r="O25" s="226">
        <f>N25/N24</f>
        <v>0.82763151684346825</v>
      </c>
    </row>
    <row r="26" spans="1:15" s="1" customFormat="1" ht="30" customHeight="1" x14ac:dyDescent="0.35">
      <c r="A26" s="21" t="s">
        <v>12</v>
      </c>
      <c r="B26" s="205"/>
      <c r="C26" s="207">
        <f>3702706</f>
        <v>3702706</v>
      </c>
      <c r="D26" s="207">
        <f>37590285-B26-C26</f>
        <v>33887579</v>
      </c>
      <c r="E26" s="207">
        <f>94496054-B26-C26-D26</f>
        <v>56905769</v>
      </c>
      <c r="F26" s="207">
        <f>141052744-B26-C26-D26-E26</f>
        <v>46556690</v>
      </c>
      <c r="G26" s="207">
        <f>188737364-B26-C26-D26-E26-F26</f>
        <v>47684620</v>
      </c>
      <c r="H26" s="207">
        <f>257709121-B26-C26-D26-E26-F26-G26</f>
        <v>68971757</v>
      </c>
      <c r="I26" s="207">
        <f>308183120-B26-C26-D26-E26-F26-G26-H26</f>
        <v>50473999</v>
      </c>
      <c r="J26" s="207"/>
      <c r="K26" s="207"/>
      <c r="L26" s="207"/>
      <c r="M26" s="207"/>
      <c r="N26" s="688">
        <f t="shared" si="0"/>
        <v>308183120</v>
      </c>
      <c r="O26" s="227"/>
    </row>
    <row r="27" spans="1:15" s="1" customFormat="1" ht="30" customHeight="1" x14ac:dyDescent="0.3">
      <c r="A27" s="21" t="s">
        <v>68</v>
      </c>
      <c r="B27" s="207">
        <v>16232086</v>
      </c>
      <c r="C27" s="207">
        <v>31702762</v>
      </c>
      <c r="D27" s="207">
        <v>4305058</v>
      </c>
      <c r="E27" s="205"/>
      <c r="F27" s="205"/>
      <c r="G27" s="205"/>
      <c r="H27" s="225"/>
      <c r="I27" s="225"/>
      <c r="J27" s="225"/>
      <c r="K27" s="225"/>
      <c r="L27" s="225"/>
      <c r="M27" s="225"/>
      <c r="N27" s="688">
        <f t="shared" si="0"/>
        <v>52239906</v>
      </c>
      <c r="O27" s="227"/>
    </row>
    <row r="28" spans="1:15" s="1" customFormat="1" ht="30" customHeight="1" x14ac:dyDescent="0.35">
      <c r="A28" s="21" t="s">
        <v>69</v>
      </c>
      <c r="B28" s="205"/>
      <c r="C28" s="205"/>
      <c r="D28" s="205"/>
      <c r="E28" s="205"/>
      <c r="F28" s="205"/>
      <c r="G28" s="207">
        <v>58350</v>
      </c>
      <c r="H28" s="205"/>
      <c r="I28" s="205"/>
      <c r="J28" s="205"/>
      <c r="K28" s="205"/>
      <c r="L28" s="205"/>
      <c r="M28" s="205"/>
      <c r="N28" s="688">
        <f>SUM(B28:M28)</f>
        <v>58350</v>
      </c>
      <c r="O28" s="227"/>
    </row>
    <row r="29" spans="1:15" s="1" customFormat="1" ht="30" customHeight="1" thickBot="1" x14ac:dyDescent="0.4">
      <c r="A29" s="22" t="s">
        <v>13</v>
      </c>
      <c r="B29" s="228">
        <v>8104582</v>
      </c>
      <c r="C29" s="228">
        <v>31763339</v>
      </c>
      <c r="D29" s="228">
        <f>40347099-B29-C29</f>
        <v>479178</v>
      </c>
      <c r="E29" s="228">
        <f>50407099-B29-C29-D29</f>
        <v>10060000</v>
      </c>
      <c r="F29" s="228">
        <f>51144076-B29-C29-D29-E29</f>
        <v>736977</v>
      </c>
      <c r="G29" s="229"/>
      <c r="H29" s="228">
        <f ca="1">51144076-B29-C29-D29-E29-F29-G29-H29</f>
        <v>0</v>
      </c>
      <c r="I29" s="229"/>
      <c r="J29" s="229"/>
      <c r="K29" s="229"/>
      <c r="L29" s="229"/>
      <c r="M29" s="229"/>
      <c r="N29" s="689">
        <f t="shared" ca="1" si="0"/>
        <v>51144076</v>
      </c>
      <c r="O29" s="230">
        <f ca="1">N29/N27</f>
        <v>0.97902312458219198</v>
      </c>
    </row>
    <row r="30" spans="1:15" s="23" customFormat="1" ht="14" x14ac:dyDescent="0.3"/>
    <row r="31" spans="1:15" s="23" customFormat="1" ht="14" x14ac:dyDescent="0.3"/>
    <row r="32" spans="1:15" s="1" customFormat="1" thickBot="1" x14ac:dyDescent="0.4"/>
    <row r="33" spans="1:13" s="1" customFormat="1" ht="18.5" thickBot="1" x14ac:dyDescent="0.4">
      <c r="A33" s="391" t="s">
        <v>70</v>
      </c>
      <c r="B33" s="392"/>
      <c r="C33" s="392"/>
      <c r="D33" s="392"/>
      <c r="E33" s="392"/>
      <c r="F33" s="392"/>
      <c r="G33" s="392"/>
      <c r="H33" s="392"/>
      <c r="I33" s="393"/>
      <c r="J33" s="27"/>
    </row>
    <row r="34" spans="1:13" s="1" customFormat="1" ht="53.25" customHeight="1" thickBot="1" x14ac:dyDescent="0.4">
      <c r="A34" s="35" t="s">
        <v>71</v>
      </c>
      <c r="B34" s="394" t="str">
        <f>+B12</f>
        <v>Realizar el 100% de atenciones jurídicas (orientación, asesoría y representación jurídica) a mujeres que realizan actividades sexuales pagadas</v>
      </c>
      <c r="C34" s="395"/>
      <c r="D34" s="395"/>
      <c r="E34" s="395"/>
      <c r="F34" s="395"/>
      <c r="G34" s="395"/>
      <c r="H34" s="395"/>
      <c r="I34" s="396"/>
      <c r="J34" s="25"/>
      <c r="M34" s="180"/>
    </row>
    <row r="35" spans="1:13" s="1" customFormat="1" ht="17" thickBot="1" x14ac:dyDescent="0.4">
      <c r="A35" s="385" t="s">
        <v>14</v>
      </c>
      <c r="B35" s="78">
        <v>2024</v>
      </c>
      <c r="C35" s="78">
        <v>2025</v>
      </c>
      <c r="D35" s="78">
        <v>2026</v>
      </c>
      <c r="E35" s="78">
        <v>2027</v>
      </c>
      <c r="F35" s="78" t="s">
        <v>72</v>
      </c>
      <c r="G35" s="405" t="s">
        <v>15</v>
      </c>
      <c r="H35" s="405"/>
      <c r="I35" s="405"/>
      <c r="J35" s="25"/>
      <c r="M35" s="180"/>
    </row>
    <row r="36" spans="1:13" s="1" customFormat="1" ht="27" customHeight="1" thickBot="1" x14ac:dyDescent="0.4">
      <c r="A36" s="386"/>
      <c r="B36" s="231">
        <v>1</v>
      </c>
      <c r="C36" s="231">
        <v>1</v>
      </c>
      <c r="D36" s="231">
        <v>1</v>
      </c>
      <c r="E36" s="231">
        <v>1</v>
      </c>
      <c r="F36" s="232">
        <v>1</v>
      </c>
      <c r="G36" s="405"/>
      <c r="H36" s="405"/>
      <c r="I36" s="405"/>
      <c r="J36" s="25"/>
      <c r="M36" s="181"/>
    </row>
    <row r="37" spans="1:13" s="1" customFormat="1" ht="44.25" customHeight="1" thickBot="1" x14ac:dyDescent="0.4">
      <c r="A37" s="36" t="s">
        <v>16</v>
      </c>
      <c r="B37" s="397">
        <v>0.3</v>
      </c>
      <c r="C37" s="398"/>
      <c r="D37" s="401" t="s">
        <v>73</v>
      </c>
      <c r="E37" s="402"/>
      <c r="F37" s="402"/>
      <c r="G37" s="402"/>
      <c r="H37" s="402"/>
      <c r="I37" s="403"/>
    </row>
    <row r="38" spans="1:13" s="26" customFormat="1" ht="63.9" customHeight="1" thickBot="1" x14ac:dyDescent="0.4">
      <c r="A38" s="385" t="s">
        <v>74</v>
      </c>
      <c r="B38" s="36" t="s">
        <v>75</v>
      </c>
      <c r="C38" s="35" t="s">
        <v>26</v>
      </c>
      <c r="D38" s="369" t="s">
        <v>27</v>
      </c>
      <c r="E38" s="370"/>
      <c r="F38" s="369" t="s">
        <v>28</v>
      </c>
      <c r="G38" s="370"/>
      <c r="H38" s="37" t="s">
        <v>29</v>
      </c>
      <c r="I38" s="39" t="s">
        <v>30</v>
      </c>
      <c r="M38" s="182"/>
    </row>
    <row r="39" spans="1:13" s="1" customFormat="1" ht="180.9" customHeight="1" thickBot="1" x14ac:dyDescent="0.4">
      <c r="A39" s="386"/>
      <c r="B39" s="233">
        <v>1</v>
      </c>
      <c r="C39" s="234">
        <v>1</v>
      </c>
      <c r="D39" s="371" t="s">
        <v>190</v>
      </c>
      <c r="E39" s="387"/>
      <c r="F39" s="371" t="s">
        <v>506</v>
      </c>
      <c r="G39" s="387"/>
      <c r="H39" s="28" t="s">
        <v>182</v>
      </c>
      <c r="I39" s="29" t="s">
        <v>191</v>
      </c>
      <c r="M39" s="180"/>
    </row>
    <row r="40" spans="1:13" s="26" customFormat="1" ht="63" customHeight="1" thickBot="1" x14ac:dyDescent="0.4">
      <c r="A40" s="385" t="s">
        <v>76</v>
      </c>
      <c r="B40" s="38" t="s">
        <v>75</v>
      </c>
      <c r="C40" s="37" t="s">
        <v>26</v>
      </c>
      <c r="D40" s="369" t="s">
        <v>27</v>
      </c>
      <c r="E40" s="370"/>
      <c r="F40" s="369" t="s">
        <v>28</v>
      </c>
      <c r="G40" s="370"/>
      <c r="H40" s="37" t="s">
        <v>29</v>
      </c>
      <c r="I40" s="39" t="s">
        <v>30</v>
      </c>
    </row>
    <row r="41" spans="1:13" s="1" customFormat="1" ht="174.9" customHeight="1" thickBot="1" x14ac:dyDescent="0.4">
      <c r="A41" s="386"/>
      <c r="B41" s="217">
        <v>1</v>
      </c>
      <c r="C41" s="222">
        <v>1</v>
      </c>
      <c r="D41" s="371" t="s">
        <v>192</v>
      </c>
      <c r="E41" s="387"/>
      <c r="F41" s="488" t="s">
        <v>507</v>
      </c>
      <c r="G41" s="489"/>
      <c r="H41" s="28" t="s">
        <v>182</v>
      </c>
      <c r="I41" s="29" t="s">
        <v>193</v>
      </c>
    </row>
    <row r="42" spans="1:13" s="26" customFormat="1" ht="44.15" customHeight="1" thickBot="1" x14ac:dyDescent="0.4">
      <c r="A42" s="385" t="s">
        <v>77</v>
      </c>
      <c r="B42" s="38" t="s">
        <v>75</v>
      </c>
      <c r="C42" s="37" t="s">
        <v>26</v>
      </c>
      <c r="D42" s="369" t="s">
        <v>27</v>
      </c>
      <c r="E42" s="370"/>
      <c r="F42" s="369" t="s">
        <v>28</v>
      </c>
      <c r="G42" s="370"/>
      <c r="H42" s="37" t="s">
        <v>29</v>
      </c>
      <c r="I42" s="39" t="s">
        <v>30</v>
      </c>
    </row>
    <row r="43" spans="1:13" s="1" customFormat="1" ht="206.15" customHeight="1" thickBot="1" x14ac:dyDescent="0.4">
      <c r="A43" s="386"/>
      <c r="B43" s="217">
        <v>1</v>
      </c>
      <c r="C43" s="222">
        <v>1</v>
      </c>
      <c r="D43" s="371" t="s">
        <v>194</v>
      </c>
      <c r="E43" s="387"/>
      <c r="F43" s="371" t="s">
        <v>508</v>
      </c>
      <c r="G43" s="387"/>
      <c r="H43" s="28" t="s">
        <v>182</v>
      </c>
      <c r="I43" s="29" t="s">
        <v>191</v>
      </c>
    </row>
    <row r="44" spans="1:13" s="26" customFormat="1" ht="65.150000000000006" customHeight="1" thickBot="1" x14ac:dyDescent="0.4">
      <c r="A44" s="385" t="s">
        <v>78</v>
      </c>
      <c r="B44" s="38" t="s">
        <v>75</v>
      </c>
      <c r="C44" s="38" t="s">
        <v>26</v>
      </c>
      <c r="D44" s="369" t="s">
        <v>27</v>
      </c>
      <c r="E44" s="370"/>
      <c r="F44" s="369" t="s">
        <v>28</v>
      </c>
      <c r="G44" s="370"/>
      <c r="H44" s="37" t="s">
        <v>29</v>
      </c>
      <c r="I44" s="37" t="s">
        <v>30</v>
      </c>
    </row>
    <row r="45" spans="1:13" s="1" customFormat="1" ht="294.89999999999998" customHeight="1" thickBot="1" x14ac:dyDescent="0.4">
      <c r="A45" s="386"/>
      <c r="B45" s="217">
        <v>1</v>
      </c>
      <c r="C45" s="222">
        <v>1</v>
      </c>
      <c r="D45" s="486" t="s">
        <v>195</v>
      </c>
      <c r="E45" s="487"/>
      <c r="F45" s="486" t="s">
        <v>509</v>
      </c>
      <c r="G45" s="487"/>
      <c r="H45" s="235" t="s">
        <v>182</v>
      </c>
      <c r="I45" s="29" t="s">
        <v>191</v>
      </c>
    </row>
    <row r="46" spans="1:13" s="26" customFormat="1" ht="33.5" thickBot="1" x14ac:dyDescent="0.4">
      <c r="A46" s="385" t="s">
        <v>79</v>
      </c>
      <c r="B46" s="38" t="s">
        <v>75</v>
      </c>
      <c r="C46" s="37" t="s">
        <v>26</v>
      </c>
      <c r="D46" s="369" t="s">
        <v>27</v>
      </c>
      <c r="E46" s="370"/>
      <c r="F46" s="369" t="s">
        <v>28</v>
      </c>
      <c r="G46" s="370"/>
      <c r="H46" s="37" t="s">
        <v>29</v>
      </c>
      <c r="I46" s="39" t="s">
        <v>30</v>
      </c>
    </row>
    <row r="47" spans="1:13" s="1" customFormat="1" ht="246" customHeight="1" thickBot="1" x14ac:dyDescent="0.4">
      <c r="A47" s="386"/>
      <c r="B47" s="217">
        <v>1</v>
      </c>
      <c r="C47" s="222">
        <v>1</v>
      </c>
      <c r="D47" s="482" t="s">
        <v>405</v>
      </c>
      <c r="E47" s="484"/>
      <c r="F47" s="482" t="s">
        <v>510</v>
      </c>
      <c r="G47" s="483"/>
      <c r="H47" s="235" t="s">
        <v>182</v>
      </c>
      <c r="I47" s="29" t="s">
        <v>191</v>
      </c>
    </row>
    <row r="48" spans="1:13" s="26" customFormat="1" ht="33.5" thickBot="1" x14ac:dyDescent="0.4">
      <c r="A48" s="385" t="s">
        <v>80</v>
      </c>
      <c r="B48" s="38" t="s">
        <v>75</v>
      </c>
      <c r="C48" s="37" t="s">
        <v>26</v>
      </c>
      <c r="D48" s="369" t="s">
        <v>27</v>
      </c>
      <c r="E48" s="370"/>
      <c r="F48" s="369" t="s">
        <v>28</v>
      </c>
      <c r="G48" s="370"/>
      <c r="H48" s="37" t="s">
        <v>29</v>
      </c>
      <c r="I48" s="39" t="s">
        <v>30</v>
      </c>
    </row>
    <row r="49" spans="1:9" s="1" customFormat="1" ht="302.14999999999998" customHeight="1" thickBot="1" x14ac:dyDescent="0.4">
      <c r="A49" s="386"/>
      <c r="B49" s="236">
        <v>1</v>
      </c>
      <c r="C49" s="310">
        <v>1</v>
      </c>
      <c r="D49" s="482" t="s">
        <v>437</v>
      </c>
      <c r="E49" s="483"/>
      <c r="F49" s="482" t="s">
        <v>511</v>
      </c>
      <c r="G49" s="484"/>
      <c r="H49" s="311" t="s">
        <v>182</v>
      </c>
      <c r="I49" s="221" t="s">
        <v>424</v>
      </c>
    </row>
    <row r="50" spans="1:9" s="1" customFormat="1" ht="33.5" thickBot="1" x14ac:dyDescent="0.4">
      <c r="A50" s="385" t="s">
        <v>81</v>
      </c>
      <c r="B50" s="36" t="s">
        <v>75</v>
      </c>
      <c r="C50" s="35" t="s">
        <v>26</v>
      </c>
      <c r="D50" s="369" t="s">
        <v>27</v>
      </c>
      <c r="E50" s="370"/>
      <c r="F50" s="369" t="s">
        <v>28</v>
      </c>
      <c r="G50" s="370"/>
      <c r="H50" s="37" t="s">
        <v>29</v>
      </c>
      <c r="I50" s="39" t="s">
        <v>30</v>
      </c>
    </row>
    <row r="51" spans="1:9" s="1" customFormat="1" ht="243.9" customHeight="1" thickBot="1" x14ac:dyDescent="0.4">
      <c r="A51" s="386"/>
      <c r="B51" s="236">
        <v>1</v>
      </c>
      <c r="C51" s="310">
        <v>1</v>
      </c>
      <c r="D51" s="482" t="s">
        <v>445</v>
      </c>
      <c r="E51" s="485"/>
      <c r="F51" s="482" t="s">
        <v>512</v>
      </c>
      <c r="G51" s="484"/>
      <c r="H51" s="235" t="s">
        <v>182</v>
      </c>
      <c r="I51" s="29" t="s">
        <v>191</v>
      </c>
    </row>
    <row r="52" spans="1:9" s="1" customFormat="1" ht="33.5" thickBot="1" x14ac:dyDescent="0.4">
      <c r="A52" s="385" t="s">
        <v>82</v>
      </c>
      <c r="B52" s="36" t="s">
        <v>75</v>
      </c>
      <c r="C52" s="35" t="s">
        <v>26</v>
      </c>
      <c r="D52" s="369" t="s">
        <v>27</v>
      </c>
      <c r="E52" s="370"/>
      <c r="F52" s="369" t="s">
        <v>28</v>
      </c>
      <c r="G52" s="370"/>
      <c r="H52" s="37" t="s">
        <v>29</v>
      </c>
      <c r="I52" s="39" t="s">
        <v>30</v>
      </c>
    </row>
    <row r="53" spans="1:9" s="1" customFormat="1" ht="339.9" customHeight="1" thickBot="1" x14ac:dyDescent="0.4">
      <c r="A53" s="386"/>
      <c r="B53" s="236">
        <v>1</v>
      </c>
      <c r="C53" s="310">
        <v>1</v>
      </c>
      <c r="D53" s="371" t="s">
        <v>557</v>
      </c>
      <c r="E53" s="372"/>
      <c r="F53" s="371" t="s">
        <v>558</v>
      </c>
      <c r="G53" s="387"/>
      <c r="H53" s="235" t="s">
        <v>182</v>
      </c>
      <c r="I53" s="29" t="s">
        <v>191</v>
      </c>
    </row>
    <row r="54" spans="1:9" s="1" customFormat="1" ht="33.5" thickBot="1" x14ac:dyDescent="0.4">
      <c r="A54" s="385" t="s">
        <v>83</v>
      </c>
      <c r="B54" s="36" t="s">
        <v>75</v>
      </c>
      <c r="C54" s="35" t="s">
        <v>26</v>
      </c>
      <c r="D54" s="369" t="s">
        <v>27</v>
      </c>
      <c r="E54" s="370"/>
      <c r="F54" s="369" t="s">
        <v>28</v>
      </c>
      <c r="G54" s="370"/>
      <c r="H54" s="37" t="s">
        <v>29</v>
      </c>
      <c r="I54" s="39" t="s">
        <v>30</v>
      </c>
    </row>
    <row r="55" spans="1:9" s="1" customFormat="1" ht="17" thickBot="1" x14ac:dyDescent="0.4">
      <c r="A55" s="386"/>
      <c r="B55" s="236">
        <v>1</v>
      </c>
      <c r="C55" s="31"/>
      <c r="D55" s="373"/>
      <c r="E55" s="374"/>
      <c r="F55" s="373"/>
      <c r="G55" s="374"/>
      <c r="H55" s="28"/>
      <c r="I55" s="28"/>
    </row>
    <row r="56" spans="1:9" s="1" customFormat="1" ht="33.5" thickBot="1" x14ac:dyDescent="0.4">
      <c r="A56" s="385" t="s">
        <v>84</v>
      </c>
      <c r="B56" s="36" t="s">
        <v>75</v>
      </c>
      <c r="C56" s="35" t="s">
        <v>26</v>
      </c>
      <c r="D56" s="369" t="s">
        <v>27</v>
      </c>
      <c r="E56" s="370"/>
      <c r="F56" s="369" t="s">
        <v>28</v>
      </c>
      <c r="G56" s="370"/>
      <c r="H56" s="37" t="s">
        <v>29</v>
      </c>
      <c r="I56" s="39" t="s">
        <v>30</v>
      </c>
    </row>
    <row r="57" spans="1:9" s="1" customFormat="1" ht="17" thickBot="1" x14ac:dyDescent="0.4">
      <c r="A57" s="386"/>
      <c r="B57" s="236">
        <v>1</v>
      </c>
      <c r="C57" s="31"/>
      <c r="D57" s="373"/>
      <c r="E57" s="374"/>
      <c r="F57" s="373"/>
      <c r="G57" s="374"/>
      <c r="H57" s="28"/>
      <c r="I57" s="30"/>
    </row>
    <row r="58" spans="1:9" s="1" customFormat="1" ht="33.5" thickBot="1" x14ac:dyDescent="0.4">
      <c r="A58" s="385" t="s">
        <v>85</v>
      </c>
      <c r="B58" s="36" t="s">
        <v>75</v>
      </c>
      <c r="C58" s="35" t="s">
        <v>26</v>
      </c>
      <c r="D58" s="369" t="s">
        <v>27</v>
      </c>
      <c r="E58" s="370"/>
      <c r="F58" s="369" t="s">
        <v>28</v>
      </c>
      <c r="G58" s="370"/>
      <c r="H58" s="37" t="s">
        <v>29</v>
      </c>
      <c r="I58" s="39" t="s">
        <v>30</v>
      </c>
    </row>
    <row r="59" spans="1:9" s="1" customFormat="1" ht="17" thickBot="1" x14ac:dyDescent="0.4">
      <c r="A59" s="386"/>
      <c r="B59" s="236">
        <v>1</v>
      </c>
      <c r="C59" s="31"/>
      <c r="D59" s="373"/>
      <c r="E59" s="374"/>
      <c r="F59" s="375"/>
      <c r="G59" s="375"/>
      <c r="H59" s="28"/>
      <c r="I59" s="28"/>
    </row>
    <row r="60" spans="1:9" s="1" customFormat="1" ht="33.5" thickBot="1" x14ac:dyDescent="0.4">
      <c r="A60" s="385" t="s">
        <v>86</v>
      </c>
      <c r="B60" s="36" t="s">
        <v>75</v>
      </c>
      <c r="C60" s="35" t="s">
        <v>26</v>
      </c>
      <c r="D60" s="369" t="s">
        <v>27</v>
      </c>
      <c r="E60" s="370"/>
      <c r="F60" s="369" t="s">
        <v>28</v>
      </c>
      <c r="G60" s="370"/>
      <c r="H60" s="37" t="s">
        <v>29</v>
      </c>
      <c r="I60" s="39" t="s">
        <v>30</v>
      </c>
    </row>
    <row r="61" spans="1:9" s="1" customFormat="1" ht="17" thickBot="1" x14ac:dyDescent="0.4">
      <c r="A61" s="386"/>
      <c r="B61" s="236">
        <v>1</v>
      </c>
      <c r="C61" s="31"/>
      <c r="D61" s="373"/>
      <c r="E61" s="374"/>
      <c r="F61" s="373"/>
      <c r="G61" s="374"/>
      <c r="H61" s="28"/>
      <c r="I61" s="28"/>
    </row>
    <row r="62" spans="1:9" s="1" customFormat="1" ht="14" x14ac:dyDescent="0.35">
      <c r="B62" s="171"/>
    </row>
    <row r="63" spans="1:9" s="1" customFormat="1" ht="14" x14ac:dyDescent="0.35"/>
    <row r="64" spans="1:9" s="25" customFormat="1" ht="14" x14ac:dyDescent="0.35">
      <c r="A64" s="1"/>
      <c r="B64" s="1"/>
      <c r="C64" s="1"/>
      <c r="D64" s="1"/>
      <c r="E64" s="1"/>
      <c r="F64" s="1"/>
      <c r="G64" s="1"/>
      <c r="H64" s="1"/>
      <c r="I64" s="1"/>
    </row>
    <row r="65" spans="1:9" s="1" customFormat="1" ht="27" customHeight="1" x14ac:dyDescent="0.35">
      <c r="A65" s="458" t="s">
        <v>17</v>
      </c>
      <c r="B65" s="458"/>
      <c r="C65" s="458"/>
      <c r="D65" s="458"/>
      <c r="E65" s="458"/>
      <c r="F65" s="458"/>
      <c r="G65" s="458"/>
      <c r="H65" s="458"/>
      <c r="I65" s="458"/>
    </row>
    <row r="66" spans="1:9" s="1" customFormat="1" ht="30" customHeight="1" x14ac:dyDescent="0.35">
      <c r="A66" s="40" t="s">
        <v>18</v>
      </c>
      <c r="B66" s="382" t="s">
        <v>87</v>
      </c>
      <c r="C66" s="383"/>
      <c r="D66" s="382" t="s">
        <v>88</v>
      </c>
      <c r="E66" s="383"/>
      <c r="F66" s="382" t="s">
        <v>89</v>
      </c>
      <c r="G66" s="383"/>
      <c r="H66" s="459" t="s">
        <v>90</v>
      </c>
      <c r="I66" s="460"/>
    </row>
    <row r="67" spans="1:9" s="1" customFormat="1" ht="138" customHeight="1" x14ac:dyDescent="0.35">
      <c r="A67" s="40" t="s">
        <v>91</v>
      </c>
      <c r="B67" s="382" t="s">
        <v>196</v>
      </c>
      <c r="C67" s="383"/>
      <c r="D67" s="382" t="s">
        <v>197</v>
      </c>
      <c r="E67" s="383"/>
      <c r="F67" s="465"/>
      <c r="G67" s="466"/>
      <c r="H67" s="465"/>
      <c r="I67" s="466"/>
    </row>
    <row r="68" spans="1:9" s="1" customFormat="1" ht="16.5" x14ac:dyDescent="0.35">
      <c r="A68" s="455" t="s">
        <v>49</v>
      </c>
      <c r="B68" s="82" t="s">
        <v>25</v>
      </c>
      <c r="C68" s="82" t="s">
        <v>26</v>
      </c>
      <c r="D68" s="82" t="s">
        <v>25</v>
      </c>
      <c r="E68" s="82" t="s">
        <v>26</v>
      </c>
      <c r="F68" s="82" t="s">
        <v>25</v>
      </c>
      <c r="G68" s="82" t="s">
        <v>26</v>
      </c>
      <c r="H68" s="82" t="s">
        <v>25</v>
      </c>
      <c r="I68" s="82" t="s">
        <v>26</v>
      </c>
    </row>
    <row r="69" spans="1:9" s="1" customFormat="1" ht="16.5" x14ac:dyDescent="0.35">
      <c r="A69" s="456"/>
      <c r="B69" s="237">
        <v>8.3299999999999999E-2</v>
      </c>
      <c r="C69" s="237">
        <v>8.3299999999999999E-2</v>
      </c>
      <c r="D69" s="237">
        <v>0</v>
      </c>
      <c r="E69" s="42">
        <v>0</v>
      </c>
      <c r="F69" s="42"/>
      <c r="G69" s="42"/>
      <c r="H69" s="45"/>
      <c r="I69" s="42"/>
    </row>
    <row r="70" spans="1:9" s="1" customFormat="1" ht="102.9" customHeight="1" x14ac:dyDescent="0.35">
      <c r="A70" s="40" t="s">
        <v>92</v>
      </c>
      <c r="B70" s="411" t="s">
        <v>494</v>
      </c>
      <c r="C70" s="412"/>
      <c r="D70" s="407" t="s">
        <v>198</v>
      </c>
      <c r="E70" s="408"/>
      <c r="F70" s="479"/>
      <c r="G70" s="480"/>
      <c r="H70" s="461"/>
      <c r="I70" s="462"/>
    </row>
    <row r="71" spans="1:9" s="1" customFormat="1" ht="60.9" customHeight="1" x14ac:dyDescent="0.35">
      <c r="A71" s="40" t="s">
        <v>93</v>
      </c>
      <c r="B71" s="365" t="s">
        <v>199</v>
      </c>
      <c r="C71" s="366"/>
      <c r="D71" s="376"/>
      <c r="E71" s="481"/>
      <c r="F71" s="368"/>
      <c r="G71" s="366"/>
      <c r="H71" s="361"/>
      <c r="I71" s="362"/>
    </row>
    <row r="72" spans="1:9" s="1" customFormat="1" ht="16.5" x14ac:dyDescent="0.35">
      <c r="A72" s="455" t="s">
        <v>50</v>
      </c>
      <c r="B72" s="82" t="s">
        <v>25</v>
      </c>
      <c r="C72" s="82" t="s">
        <v>26</v>
      </c>
      <c r="D72" s="82" t="s">
        <v>25</v>
      </c>
      <c r="E72" s="82" t="s">
        <v>26</v>
      </c>
      <c r="F72" s="82" t="s">
        <v>25</v>
      </c>
      <c r="G72" s="82" t="s">
        <v>26</v>
      </c>
      <c r="H72" s="82" t="s">
        <v>25</v>
      </c>
      <c r="I72" s="82" t="s">
        <v>26</v>
      </c>
    </row>
    <row r="73" spans="1:9" s="1" customFormat="1" ht="16.5" x14ac:dyDescent="0.35">
      <c r="A73" s="456"/>
      <c r="B73" s="237">
        <v>8.3299999999999999E-2</v>
      </c>
      <c r="C73" s="237">
        <v>8.3299999999999999E-2</v>
      </c>
      <c r="D73" s="237">
        <v>0</v>
      </c>
      <c r="E73" s="42">
        <v>0.05</v>
      </c>
      <c r="F73" s="42"/>
      <c r="G73" s="43"/>
      <c r="H73" s="45"/>
      <c r="I73" s="43"/>
    </row>
    <row r="74" spans="1:9" s="1" customFormat="1" ht="140.15" customHeight="1" x14ac:dyDescent="0.35">
      <c r="A74" s="40" t="s">
        <v>92</v>
      </c>
      <c r="B74" s="378" t="s">
        <v>495</v>
      </c>
      <c r="C74" s="379"/>
      <c r="D74" s="477" t="s">
        <v>500</v>
      </c>
      <c r="E74" s="478"/>
      <c r="F74" s="479"/>
      <c r="G74" s="480"/>
      <c r="H74" s="409"/>
      <c r="I74" s="410"/>
    </row>
    <row r="75" spans="1:9" s="1" customFormat="1" ht="72.900000000000006" customHeight="1" x14ac:dyDescent="0.35">
      <c r="A75" s="40" t="s">
        <v>93</v>
      </c>
      <c r="B75" s="365" t="s">
        <v>199</v>
      </c>
      <c r="C75" s="366"/>
      <c r="D75" s="365" t="s">
        <v>199</v>
      </c>
      <c r="E75" s="366"/>
      <c r="F75" s="368"/>
      <c r="G75" s="366"/>
      <c r="H75" s="361"/>
      <c r="I75" s="362"/>
    </row>
    <row r="76" spans="1:9" s="1" customFormat="1" ht="16.5" x14ac:dyDescent="0.35">
      <c r="A76" s="455" t="s">
        <v>51</v>
      </c>
      <c r="B76" s="82" t="s">
        <v>25</v>
      </c>
      <c r="C76" s="82" t="s">
        <v>26</v>
      </c>
      <c r="D76" s="82" t="s">
        <v>25</v>
      </c>
      <c r="E76" s="82" t="s">
        <v>26</v>
      </c>
      <c r="F76" s="82" t="s">
        <v>25</v>
      </c>
      <c r="G76" s="82" t="s">
        <v>26</v>
      </c>
      <c r="H76" s="82" t="s">
        <v>25</v>
      </c>
      <c r="I76" s="82" t="s">
        <v>26</v>
      </c>
    </row>
    <row r="77" spans="1:9" s="1" customFormat="1" ht="16.5" x14ac:dyDescent="0.35">
      <c r="A77" s="456"/>
      <c r="B77" s="237">
        <v>8.3299999999999999E-2</v>
      </c>
      <c r="C77" s="237">
        <v>8.3299999999999999E-2</v>
      </c>
      <c r="D77" s="237">
        <v>0.05</v>
      </c>
      <c r="E77" s="42">
        <v>0.05</v>
      </c>
      <c r="F77" s="42"/>
      <c r="G77" s="43"/>
      <c r="H77" s="45"/>
      <c r="I77" s="43"/>
    </row>
    <row r="78" spans="1:9" s="1" customFormat="1" ht="170.15" customHeight="1" x14ac:dyDescent="0.35">
      <c r="A78" s="40" t="s">
        <v>92</v>
      </c>
      <c r="B78" s="411" t="s">
        <v>496</v>
      </c>
      <c r="C78" s="412"/>
      <c r="D78" s="473" t="s">
        <v>501</v>
      </c>
      <c r="E78" s="474"/>
      <c r="F78" s="475"/>
      <c r="G78" s="476"/>
      <c r="H78" s="361"/>
      <c r="I78" s="362"/>
    </row>
    <row r="79" spans="1:9" s="1" customFormat="1" ht="56.15" customHeight="1" x14ac:dyDescent="0.35">
      <c r="A79" s="40" t="s">
        <v>93</v>
      </c>
      <c r="B79" s="365" t="s">
        <v>200</v>
      </c>
      <c r="C79" s="366"/>
      <c r="D79" s="365" t="s">
        <v>201</v>
      </c>
      <c r="E79" s="366"/>
      <c r="F79" s="475"/>
      <c r="G79" s="476"/>
      <c r="H79" s="361"/>
      <c r="I79" s="362"/>
    </row>
    <row r="80" spans="1:9" s="1" customFormat="1" ht="16.5" x14ac:dyDescent="0.35">
      <c r="A80" s="455" t="s">
        <v>52</v>
      </c>
      <c r="B80" s="82" t="s">
        <v>25</v>
      </c>
      <c r="C80" s="82" t="s">
        <v>26</v>
      </c>
      <c r="D80" s="82" t="s">
        <v>25</v>
      </c>
      <c r="E80" s="82" t="s">
        <v>26</v>
      </c>
      <c r="F80" s="82" t="s">
        <v>25</v>
      </c>
      <c r="G80" s="82" t="s">
        <v>26</v>
      </c>
      <c r="H80" s="82" t="s">
        <v>25</v>
      </c>
      <c r="I80" s="82" t="s">
        <v>26</v>
      </c>
    </row>
    <row r="81" spans="1:9" s="1" customFormat="1" ht="16.5" x14ac:dyDescent="0.35">
      <c r="A81" s="456"/>
      <c r="B81" s="237">
        <v>8.3299999999999999E-2</v>
      </c>
      <c r="C81" s="237">
        <v>8.3299999999999999E-2</v>
      </c>
      <c r="D81" s="237">
        <v>0.1</v>
      </c>
      <c r="E81" s="42">
        <v>0.1</v>
      </c>
      <c r="F81" s="42"/>
      <c r="G81" s="43"/>
      <c r="H81" s="45"/>
      <c r="I81" s="43"/>
    </row>
    <row r="82" spans="1:9" s="1" customFormat="1" ht="197.15" customHeight="1" x14ac:dyDescent="0.35">
      <c r="A82" s="40" t="s">
        <v>92</v>
      </c>
      <c r="B82" s="411" t="s">
        <v>497</v>
      </c>
      <c r="C82" s="412"/>
      <c r="D82" s="407" t="s">
        <v>502</v>
      </c>
      <c r="E82" s="408"/>
      <c r="F82" s="461"/>
      <c r="G82" s="471"/>
      <c r="H82" s="361"/>
      <c r="I82" s="362"/>
    </row>
    <row r="83" spans="1:9" s="1" customFormat="1" ht="66" customHeight="1" x14ac:dyDescent="0.35">
      <c r="A83" s="40" t="s">
        <v>93</v>
      </c>
      <c r="B83" s="472" t="s">
        <v>282</v>
      </c>
      <c r="C83" s="467"/>
      <c r="D83" s="365" t="s">
        <v>283</v>
      </c>
      <c r="E83" s="366"/>
      <c r="F83" s="361"/>
      <c r="G83" s="362"/>
      <c r="H83" s="361"/>
      <c r="I83" s="362"/>
    </row>
    <row r="84" spans="1:9" s="1" customFormat="1" ht="16.5" x14ac:dyDescent="0.35">
      <c r="A84" s="455" t="s">
        <v>54</v>
      </c>
      <c r="B84" s="82" t="s">
        <v>25</v>
      </c>
      <c r="C84" s="82" t="s">
        <v>26</v>
      </c>
      <c r="D84" s="82" t="s">
        <v>25</v>
      </c>
      <c r="E84" s="82" t="s">
        <v>26</v>
      </c>
      <c r="F84" s="82" t="s">
        <v>25</v>
      </c>
      <c r="G84" s="82" t="s">
        <v>26</v>
      </c>
      <c r="H84" s="82" t="s">
        <v>25</v>
      </c>
      <c r="I84" s="82" t="s">
        <v>26</v>
      </c>
    </row>
    <row r="85" spans="1:9" s="1" customFormat="1" ht="16.5" x14ac:dyDescent="0.35">
      <c r="A85" s="456"/>
      <c r="B85" s="237">
        <v>8.3299999999999999E-2</v>
      </c>
      <c r="C85" s="42">
        <v>8.3299999999999999E-2</v>
      </c>
      <c r="D85" s="237">
        <v>0.1</v>
      </c>
      <c r="E85" s="42">
        <v>0.15</v>
      </c>
      <c r="F85" s="42"/>
      <c r="G85" s="43"/>
      <c r="H85" s="45"/>
      <c r="I85" s="43"/>
    </row>
    <row r="86" spans="1:9" s="1" customFormat="1" ht="224.15" customHeight="1" x14ac:dyDescent="0.35">
      <c r="A86" s="40" t="s">
        <v>92</v>
      </c>
      <c r="B86" s="384" t="s">
        <v>498</v>
      </c>
      <c r="C86" s="470"/>
      <c r="D86" s="384" t="s">
        <v>503</v>
      </c>
      <c r="E86" s="470"/>
      <c r="F86" s="356"/>
      <c r="G86" s="357"/>
      <c r="H86" s="406"/>
      <c r="I86" s="406"/>
    </row>
    <row r="87" spans="1:9" s="309" customFormat="1" ht="62.15" customHeight="1" x14ac:dyDescent="0.35">
      <c r="A87" s="40" t="s">
        <v>93</v>
      </c>
      <c r="B87" s="365" t="s">
        <v>406</v>
      </c>
      <c r="C87" s="366"/>
      <c r="D87" s="365" t="s">
        <v>407</v>
      </c>
      <c r="E87" s="366"/>
      <c r="F87" s="368"/>
      <c r="G87" s="366"/>
      <c r="H87" s="368"/>
      <c r="I87" s="366"/>
    </row>
    <row r="88" spans="1:9" s="1" customFormat="1" ht="16.5" x14ac:dyDescent="0.35">
      <c r="A88" s="455" t="s">
        <v>55</v>
      </c>
      <c r="B88" s="82" t="s">
        <v>25</v>
      </c>
      <c r="C88" s="82" t="s">
        <v>26</v>
      </c>
      <c r="D88" s="82" t="s">
        <v>25</v>
      </c>
      <c r="E88" s="82" t="s">
        <v>26</v>
      </c>
      <c r="F88" s="82" t="s">
        <v>25</v>
      </c>
      <c r="G88" s="82" t="s">
        <v>26</v>
      </c>
      <c r="H88" s="82" t="s">
        <v>25</v>
      </c>
      <c r="I88" s="82" t="s">
        <v>26</v>
      </c>
    </row>
    <row r="89" spans="1:9" s="1" customFormat="1" ht="16.5" x14ac:dyDescent="0.35">
      <c r="A89" s="456"/>
      <c r="B89" s="237">
        <v>8.3299999999999999E-2</v>
      </c>
      <c r="C89" s="237">
        <v>8.3299999999999999E-2</v>
      </c>
      <c r="D89" s="237">
        <v>0.1</v>
      </c>
      <c r="E89" s="42">
        <v>0.1</v>
      </c>
      <c r="F89" s="42"/>
      <c r="G89" s="43"/>
      <c r="H89" s="45"/>
      <c r="I89" s="43"/>
    </row>
    <row r="90" spans="1:9" s="1" customFormat="1" ht="198.9" customHeight="1" x14ac:dyDescent="0.35">
      <c r="A90" s="40" t="s">
        <v>92</v>
      </c>
      <c r="B90" s="359" t="s">
        <v>421</v>
      </c>
      <c r="C90" s="360"/>
      <c r="D90" s="359" t="s">
        <v>504</v>
      </c>
      <c r="E90" s="359"/>
      <c r="F90" s="468"/>
      <c r="G90" s="469"/>
      <c r="H90" s="355"/>
      <c r="I90" s="355"/>
    </row>
    <row r="91" spans="1:9" s="309" customFormat="1" ht="63" customHeight="1" x14ac:dyDescent="0.35">
      <c r="A91" s="40" t="s">
        <v>93</v>
      </c>
      <c r="B91" s="365" t="s">
        <v>422</v>
      </c>
      <c r="C91" s="366"/>
      <c r="D91" s="365" t="s">
        <v>423</v>
      </c>
      <c r="E91" s="366"/>
      <c r="F91" s="368"/>
      <c r="G91" s="366"/>
      <c r="H91" s="368"/>
      <c r="I91" s="366"/>
    </row>
    <row r="92" spans="1:9" s="1" customFormat="1" ht="16.5" x14ac:dyDescent="0.35">
      <c r="A92" s="455" t="s">
        <v>56</v>
      </c>
      <c r="B92" s="82" t="s">
        <v>25</v>
      </c>
      <c r="C92" s="82" t="s">
        <v>26</v>
      </c>
      <c r="D92" s="82" t="s">
        <v>25</v>
      </c>
      <c r="E92" s="82" t="s">
        <v>26</v>
      </c>
      <c r="F92" s="82" t="s">
        <v>25</v>
      </c>
      <c r="G92" s="82" t="s">
        <v>26</v>
      </c>
      <c r="H92" s="82" t="s">
        <v>25</v>
      </c>
      <c r="I92" s="82" t="s">
        <v>26</v>
      </c>
    </row>
    <row r="93" spans="1:9" s="1" customFormat="1" ht="16.5" x14ac:dyDescent="0.35">
      <c r="A93" s="456"/>
      <c r="B93" s="237">
        <v>8.3299999999999999E-2</v>
      </c>
      <c r="C93" s="237">
        <v>8.3299999999999999E-2</v>
      </c>
      <c r="D93" s="237">
        <v>0.1</v>
      </c>
      <c r="E93" s="42">
        <v>0.12</v>
      </c>
      <c r="F93" s="42"/>
      <c r="G93" s="43"/>
      <c r="H93" s="45"/>
      <c r="I93" s="43"/>
    </row>
    <row r="94" spans="1:9" s="1" customFormat="1" ht="234" customHeight="1" x14ac:dyDescent="0.35">
      <c r="A94" s="40" t="s">
        <v>92</v>
      </c>
      <c r="B94" s="359" t="s">
        <v>499</v>
      </c>
      <c r="C94" s="360"/>
      <c r="D94" s="359" t="s">
        <v>505</v>
      </c>
      <c r="E94" s="359"/>
      <c r="F94" s="468"/>
      <c r="G94" s="469"/>
      <c r="H94" s="355"/>
      <c r="I94" s="355"/>
    </row>
    <row r="95" spans="1:9" s="309" customFormat="1" ht="54" customHeight="1" x14ac:dyDescent="0.35">
      <c r="A95" s="40" t="s">
        <v>93</v>
      </c>
      <c r="B95" s="365" t="s">
        <v>446</v>
      </c>
      <c r="C95" s="366"/>
      <c r="D95" s="365" t="s">
        <v>447</v>
      </c>
      <c r="E95" s="366"/>
      <c r="F95" s="368"/>
      <c r="G95" s="366"/>
      <c r="H95" s="368"/>
      <c r="I95" s="366"/>
    </row>
    <row r="96" spans="1:9" s="1" customFormat="1" ht="16.5" x14ac:dyDescent="0.35">
      <c r="A96" s="455" t="s">
        <v>57</v>
      </c>
      <c r="B96" s="82" t="s">
        <v>25</v>
      </c>
      <c r="C96" s="82" t="s">
        <v>26</v>
      </c>
      <c r="D96" s="82" t="s">
        <v>25</v>
      </c>
      <c r="E96" s="82" t="s">
        <v>26</v>
      </c>
      <c r="F96" s="82" t="s">
        <v>25</v>
      </c>
      <c r="G96" s="82" t="s">
        <v>26</v>
      </c>
      <c r="H96" s="82" t="s">
        <v>25</v>
      </c>
      <c r="I96" s="82" t="s">
        <v>26</v>
      </c>
    </row>
    <row r="97" spans="1:9" s="1" customFormat="1" ht="16.5" x14ac:dyDescent="0.35">
      <c r="A97" s="456"/>
      <c r="B97" s="237">
        <v>8.3299999999999999E-2</v>
      </c>
      <c r="C97" s="237">
        <v>8.3299999999999999E-2</v>
      </c>
      <c r="D97" s="237">
        <v>0.1</v>
      </c>
      <c r="E97" s="42">
        <v>0.1</v>
      </c>
      <c r="F97" s="42"/>
      <c r="G97" s="43"/>
      <c r="H97" s="45"/>
      <c r="I97" s="43"/>
    </row>
    <row r="98" spans="1:9" s="1" customFormat="1" ht="231" customHeight="1" x14ac:dyDescent="0.35">
      <c r="A98" s="40" t="s">
        <v>92</v>
      </c>
      <c r="B98" s="359" t="s">
        <v>559</v>
      </c>
      <c r="C98" s="360"/>
      <c r="D98" s="359" t="s">
        <v>541</v>
      </c>
      <c r="E98" s="360"/>
      <c r="F98" s="355"/>
      <c r="G98" s="355"/>
      <c r="H98" s="355"/>
      <c r="I98" s="355"/>
    </row>
    <row r="99" spans="1:9" s="309" customFormat="1" ht="65.150000000000006" customHeight="1" x14ac:dyDescent="0.35">
      <c r="A99" s="40" t="s">
        <v>93</v>
      </c>
      <c r="B99" s="365" t="s">
        <v>547</v>
      </c>
      <c r="C99" s="366"/>
      <c r="D99" s="365" t="s">
        <v>546</v>
      </c>
      <c r="E99" s="366"/>
      <c r="F99" s="368"/>
      <c r="G99" s="366"/>
      <c r="H99" s="368"/>
      <c r="I99" s="366"/>
    </row>
    <row r="100" spans="1:9" s="1" customFormat="1" ht="16.5" x14ac:dyDescent="0.35">
      <c r="A100" s="455" t="s">
        <v>59</v>
      </c>
      <c r="B100" s="82" t="s">
        <v>25</v>
      </c>
      <c r="C100" s="82" t="s">
        <v>26</v>
      </c>
      <c r="D100" s="82" t="s">
        <v>25</v>
      </c>
      <c r="E100" s="82" t="s">
        <v>26</v>
      </c>
      <c r="F100" s="82" t="s">
        <v>25</v>
      </c>
      <c r="G100" s="82" t="s">
        <v>26</v>
      </c>
      <c r="H100" s="82" t="s">
        <v>25</v>
      </c>
      <c r="I100" s="82" t="s">
        <v>26</v>
      </c>
    </row>
    <row r="101" spans="1:9" s="1" customFormat="1" ht="16.5" x14ac:dyDescent="0.35">
      <c r="A101" s="456"/>
      <c r="B101" s="237">
        <v>8.3299999999999999E-2</v>
      </c>
      <c r="C101" s="42"/>
      <c r="D101" s="237">
        <v>0.15</v>
      </c>
      <c r="E101" s="42"/>
      <c r="F101" s="42"/>
      <c r="G101" s="43"/>
      <c r="H101" s="45"/>
      <c r="I101" s="43"/>
    </row>
    <row r="102" spans="1:9" s="1" customFormat="1" ht="49.5" x14ac:dyDescent="0.35">
      <c r="A102" s="40" t="s">
        <v>92</v>
      </c>
      <c r="B102" s="355"/>
      <c r="C102" s="355"/>
      <c r="D102" s="355"/>
      <c r="E102" s="355"/>
      <c r="F102" s="355"/>
      <c r="G102" s="355"/>
      <c r="H102" s="355"/>
      <c r="I102" s="355"/>
    </row>
    <row r="103" spans="1:9" s="1" customFormat="1" ht="16.5" x14ac:dyDescent="0.35">
      <c r="A103" s="40" t="s">
        <v>93</v>
      </c>
      <c r="B103" s="356"/>
      <c r="C103" s="357"/>
      <c r="D103" s="356"/>
      <c r="E103" s="357"/>
      <c r="F103" s="356"/>
      <c r="G103" s="357"/>
      <c r="H103" s="356"/>
      <c r="I103" s="357"/>
    </row>
    <row r="104" spans="1:9" s="1" customFormat="1" ht="16.5" x14ac:dyDescent="0.35">
      <c r="A104" s="455" t="s">
        <v>60</v>
      </c>
      <c r="B104" s="82" t="s">
        <v>25</v>
      </c>
      <c r="C104" s="82" t="s">
        <v>26</v>
      </c>
      <c r="D104" s="82" t="s">
        <v>25</v>
      </c>
      <c r="E104" s="82" t="s">
        <v>26</v>
      </c>
      <c r="F104" s="82" t="s">
        <v>25</v>
      </c>
      <c r="G104" s="82" t="s">
        <v>26</v>
      </c>
      <c r="H104" s="82" t="s">
        <v>25</v>
      </c>
      <c r="I104" s="82" t="s">
        <v>26</v>
      </c>
    </row>
    <row r="105" spans="1:9" s="1" customFormat="1" ht="16.5" x14ac:dyDescent="0.35">
      <c r="A105" s="456"/>
      <c r="B105" s="237">
        <v>8.3299999999999999E-2</v>
      </c>
      <c r="C105" s="42"/>
      <c r="D105" s="237">
        <v>0.15</v>
      </c>
      <c r="E105" s="42"/>
      <c r="F105" s="42"/>
      <c r="G105" s="43"/>
      <c r="H105" s="45"/>
      <c r="I105" s="43"/>
    </row>
    <row r="106" spans="1:9" s="1" customFormat="1" ht="49.5" x14ac:dyDescent="0.35">
      <c r="A106" s="40" t="s">
        <v>92</v>
      </c>
      <c r="B106" s="355"/>
      <c r="C106" s="355"/>
      <c r="D106" s="355"/>
      <c r="E106" s="355"/>
      <c r="F106" s="355"/>
      <c r="G106" s="355"/>
      <c r="H106" s="355"/>
      <c r="I106" s="355"/>
    </row>
    <row r="107" spans="1:9" s="1" customFormat="1" ht="16.5" x14ac:dyDescent="0.35">
      <c r="A107" s="40" t="s">
        <v>93</v>
      </c>
      <c r="B107" s="356"/>
      <c r="C107" s="357"/>
      <c r="D107" s="356"/>
      <c r="E107" s="357"/>
      <c r="F107" s="356"/>
      <c r="G107" s="357"/>
      <c r="H107" s="356"/>
      <c r="I107" s="357"/>
    </row>
    <row r="108" spans="1:9" s="1" customFormat="1" ht="16.5" x14ac:dyDescent="0.35">
      <c r="A108" s="455" t="s">
        <v>61</v>
      </c>
      <c r="B108" s="82" t="s">
        <v>25</v>
      </c>
      <c r="C108" s="82" t="s">
        <v>26</v>
      </c>
      <c r="D108" s="82" t="s">
        <v>25</v>
      </c>
      <c r="E108" s="82" t="s">
        <v>26</v>
      </c>
      <c r="F108" s="82" t="s">
        <v>25</v>
      </c>
      <c r="G108" s="82" t="s">
        <v>26</v>
      </c>
      <c r="H108" s="82" t="s">
        <v>25</v>
      </c>
      <c r="I108" s="82" t="s">
        <v>26</v>
      </c>
    </row>
    <row r="109" spans="1:9" s="1" customFormat="1" ht="16.5" x14ac:dyDescent="0.35">
      <c r="A109" s="456"/>
      <c r="B109" s="237">
        <v>8.3299999999999999E-2</v>
      </c>
      <c r="C109" s="42"/>
      <c r="D109" s="237">
        <v>0.15</v>
      </c>
      <c r="E109" s="42"/>
      <c r="F109" s="42"/>
      <c r="G109" s="43"/>
      <c r="H109" s="45"/>
      <c r="I109" s="43"/>
    </row>
    <row r="110" spans="1:9" s="1" customFormat="1" ht="49.5" x14ac:dyDescent="0.35">
      <c r="A110" s="40" t="s">
        <v>92</v>
      </c>
      <c r="B110" s="355"/>
      <c r="C110" s="355"/>
      <c r="D110" s="355"/>
      <c r="E110" s="355"/>
      <c r="F110" s="355"/>
      <c r="G110" s="355"/>
      <c r="H110" s="355"/>
      <c r="I110" s="355"/>
    </row>
    <row r="111" spans="1:9" s="1" customFormat="1" ht="16.5" x14ac:dyDescent="0.35">
      <c r="A111" s="40" t="s">
        <v>93</v>
      </c>
      <c r="B111" s="356"/>
      <c r="C111" s="357"/>
      <c r="D111" s="356"/>
      <c r="E111" s="357"/>
      <c r="F111" s="356"/>
      <c r="G111" s="357"/>
      <c r="H111" s="356"/>
      <c r="I111" s="357"/>
    </row>
    <row r="112" spans="1:9" s="1" customFormat="1" ht="16.5" x14ac:dyDescent="0.35">
      <c r="A112" s="455" t="s">
        <v>62</v>
      </c>
      <c r="B112" s="82" t="s">
        <v>25</v>
      </c>
      <c r="C112" s="82" t="s">
        <v>26</v>
      </c>
      <c r="D112" s="82" t="s">
        <v>25</v>
      </c>
      <c r="E112" s="82" t="s">
        <v>26</v>
      </c>
      <c r="F112" s="82" t="s">
        <v>25</v>
      </c>
      <c r="G112" s="82" t="s">
        <v>26</v>
      </c>
      <c r="H112" s="82" t="s">
        <v>25</v>
      </c>
      <c r="I112" s="82" t="s">
        <v>26</v>
      </c>
    </row>
    <row r="113" spans="1:9" s="1" customFormat="1" ht="16.5" x14ac:dyDescent="0.35">
      <c r="A113" s="456"/>
      <c r="B113" s="237">
        <v>8.3299999999999999E-2</v>
      </c>
      <c r="C113" s="42"/>
      <c r="D113" s="237">
        <v>0</v>
      </c>
      <c r="E113" s="42"/>
      <c r="F113" s="42"/>
      <c r="G113" s="161"/>
      <c r="H113" s="160"/>
      <c r="I113" s="161"/>
    </row>
    <row r="114" spans="1:9" s="1" customFormat="1" ht="49.5" x14ac:dyDescent="0.35">
      <c r="A114" s="40" t="s">
        <v>92</v>
      </c>
      <c r="B114" s="358"/>
      <c r="C114" s="358"/>
      <c r="D114" s="358"/>
      <c r="E114" s="358"/>
      <c r="F114" s="358"/>
      <c r="G114" s="358"/>
      <c r="H114" s="358"/>
      <c r="I114" s="358"/>
    </row>
    <row r="115" spans="1:9" s="1" customFormat="1" ht="16.5" x14ac:dyDescent="0.35">
      <c r="A115" s="40" t="s">
        <v>93</v>
      </c>
      <c r="B115" s="356"/>
      <c r="C115" s="357"/>
      <c r="D115" s="356"/>
      <c r="E115" s="357"/>
      <c r="F115" s="356"/>
      <c r="G115" s="357"/>
      <c r="H115" s="356"/>
      <c r="I115" s="357"/>
    </row>
    <row r="116" spans="1:9" s="1" customFormat="1" ht="16.5" x14ac:dyDescent="0.35">
      <c r="A116" s="41" t="s">
        <v>94</v>
      </c>
      <c r="B116" s="44">
        <f t="shared" ref="B116:I116" si="1">(B69+B73+B77+B81+B85+B89+B93+B97+B101+B105+B109+B113)</f>
        <v>0.99960000000000016</v>
      </c>
      <c r="C116" s="44">
        <f t="shared" si="1"/>
        <v>0.66639999999999999</v>
      </c>
      <c r="D116" s="44">
        <f t="shared" si="1"/>
        <v>1</v>
      </c>
      <c r="E116" s="44">
        <f t="shared" si="1"/>
        <v>0.66999999999999993</v>
      </c>
      <c r="F116" s="44">
        <f t="shared" si="1"/>
        <v>0</v>
      </c>
      <c r="G116" s="44">
        <f t="shared" si="1"/>
        <v>0</v>
      </c>
      <c r="H116" s="44">
        <f t="shared" si="1"/>
        <v>0</v>
      </c>
      <c r="I116" s="44">
        <f t="shared" si="1"/>
        <v>0</v>
      </c>
    </row>
    <row r="117" spans="1:9" s="1" customFormat="1" ht="14" x14ac:dyDescent="0.35"/>
    <row r="118" spans="1:9" s="1" customFormat="1" ht="14" x14ac:dyDescent="0.35"/>
    <row r="119" spans="1:9" s="1" customFormat="1" ht="14"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843BDED3-F837-A341-8D2D-6E7464E37DCE}">
      <formula1>#REF!</formula1>
    </dataValidation>
  </dataValidations>
  <hyperlinks>
    <hyperlink ref="B75" r:id="rId1" xr:uid="{637DD7B4-7E12-D94A-A71C-064F6F1A4756}"/>
    <hyperlink ref="D75" r:id="rId2" xr:uid="{51565BAC-2667-8D4A-99D7-249067BCD6A0}"/>
    <hyperlink ref="B71" r:id="rId3" xr:uid="{6DA9925B-82B1-BE46-B475-9A1B0FF0001C}"/>
    <hyperlink ref="B79" r:id="rId4" xr:uid="{2B5E4A28-019C-EE4E-A6A1-D77216AF9C61}"/>
    <hyperlink ref="D79" r:id="rId5" xr:uid="{C842CA54-F6E4-6847-8B5E-D1B9B29C894F}"/>
    <hyperlink ref="B83" r:id="rId6" xr:uid="{274146AC-8576-C34A-93F0-99CDE42E4A22}"/>
    <hyperlink ref="D83" r:id="rId7" xr:uid="{AB81DACF-5E3A-8444-9849-36038BAEB78D}"/>
    <hyperlink ref="B87" r:id="rId8" xr:uid="{CB854ADB-703C-5540-AE24-13F81FAAD68B}"/>
    <hyperlink ref="D87" r:id="rId9" xr:uid="{1B4E282B-A202-5747-AB75-90A6788587C3}"/>
    <hyperlink ref="B91" r:id="rId10" xr:uid="{763F387D-00AA-5F4C-9F3C-2267E1642FE8}"/>
    <hyperlink ref="D91" r:id="rId11" xr:uid="{2F096333-CCA2-8741-BC4B-3AC08A2D692F}"/>
    <hyperlink ref="B95" r:id="rId12" xr:uid="{8C845A30-CDC9-5C42-8E96-3A3BCDA2710E}"/>
    <hyperlink ref="D95" r:id="rId13" xr:uid="{61F9B4E3-2E70-AF4C-A6B6-73B059DC0E76}"/>
    <hyperlink ref="D99" r:id="rId14" xr:uid="{83355A19-3C54-744D-BD31-29AC4F3FABBB}"/>
    <hyperlink ref="B99" r:id="rId15" xr:uid="{781371DD-5628-7949-9A3D-BB88DBF21F18}"/>
  </hyperlinks>
  <pageMargins left="0.7" right="0.7" top="0.75" bottom="0.75" header="0.3" footer="0.3"/>
  <drawing r:id="rId16"/>
  <legacyDrawing r:id="rId1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EB9-23B9-1946-A6B5-63F9707FC48E}">
  <sheetPr>
    <tabColor theme="5" tint="0.59999389629810485"/>
  </sheetPr>
  <dimension ref="A1:O119"/>
  <sheetViews>
    <sheetView topLeftCell="I19" zoomScale="55" zoomScaleNormal="55" workbookViewId="0">
      <selection activeCell="Q30" sqref="Q30"/>
    </sheetView>
  </sheetViews>
  <sheetFormatPr baseColWidth="10" defaultRowHeight="14.5" x14ac:dyDescent="0.35"/>
  <cols>
    <col min="1" max="1" width="38" bestFit="1" customWidth="1"/>
    <col min="2" max="2" width="75.90625" customWidth="1"/>
    <col min="3" max="3" width="109.08984375" customWidth="1"/>
    <col min="4" max="4" width="57.453125" customWidth="1"/>
    <col min="5" max="5" width="71.90625" customWidth="1"/>
    <col min="6" max="6" width="55.90625" customWidth="1"/>
    <col min="7" max="7" width="68.36328125" customWidth="1"/>
    <col min="8" max="8" width="76.453125" bestFit="1" customWidth="1"/>
    <col min="9" max="9" width="61.453125" customWidth="1"/>
    <col min="10" max="10" width="15.90625" customWidth="1"/>
    <col min="11" max="11" width="14.453125" customWidth="1"/>
    <col min="12" max="12" width="17.453125" customWidth="1"/>
    <col min="13" max="13" width="10" bestFit="1" customWidth="1"/>
    <col min="14" max="14" width="18.90625" customWidth="1"/>
    <col min="15" max="15" width="19" customWidth="1"/>
  </cols>
  <sheetData>
    <row r="1" spans="1:15" s="72" customFormat="1" ht="22.4" customHeight="1" thickBot="1" x14ac:dyDescent="0.4">
      <c r="A1" s="438"/>
      <c r="B1" s="416" t="s">
        <v>43</v>
      </c>
      <c r="C1" s="417"/>
      <c r="D1" s="417"/>
      <c r="E1" s="417"/>
      <c r="F1" s="417"/>
      <c r="G1" s="417"/>
      <c r="H1" s="417"/>
      <c r="I1" s="417"/>
      <c r="J1" s="417"/>
      <c r="K1" s="417"/>
      <c r="L1" s="418"/>
      <c r="M1" s="413" t="s">
        <v>161</v>
      </c>
      <c r="N1" s="414"/>
      <c r="O1" s="415"/>
    </row>
    <row r="2" spans="1:15" s="72" customFormat="1" ht="18" customHeight="1" thickBot="1" x14ac:dyDescent="0.4">
      <c r="A2" s="439"/>
      <c r="B2" s="419" t="s">
        <v>44</v>
      </c>
      <c r="C2" s="420"/>
      <c r="D2" s="420"/>
      <c r="E2" s="420"/>
      <c r="F2" s="420"/>
      <c r="G2" s="420"/>
      <c r="H2" s="420"/>
      <c r="I2" s="420"/>
      <c r="J2" s="420"/>
      <c r="K2" s="420"/>
      <c r="L2" s="421"/>
      <c r="M2" s="413" t="s">
        <v>162</v>
      </c>
      <c r="N2" s="414"/>
      <c r="O2" s="415"/>
    </row>
    <row r="3" spans="1:15" s="72" customFormat="1" ht="16" thickBot="1" x14ac:dyDescent="0.4">
      <c r="A3" s="439"/>
      <c r="B3" s="419" t="s">
        <v>0</v>
      </c>
      <c r="C3" s="420"/>
      <c r="D3" s="420"/>
      <c r="E3" s="420"/>
      <c r="F3" s="420"/>
      <c r="G3" s="420"/>
      <c r="H3" s="420"/>
      <c r="I3" s="420"/>
      <c r="J3" s="420"/>
      <c r="K3" s="420"/>
      <c r="L3" s="421"/>
      <c r="M3" s="413" t="s">
        <v>163</v>
      </c>
      <c r="N3" s="414"/>
      <c r="O3" s="415"/>
    </row>
    <row r="4" spans="1:15" s="72" customFormat="1" ht="21.75" customHeight="1" thickBot="1" x14ac:dyDescent="0.4">
      <c r="A4" s="440"/>
      <c r="B4" s="422" t="s">
        <v>45</v>
      </c>
      <c r="C4" s="423"/>
      <c r="D4" s="423"/>
      <c r="E4" s="423"/>
      <c r="F4" s="423"/>
      <c r="G4" s="423"/>
      <c r="H4" s="423"/>
      <c r="I4" s="423"/>
      <c r="J4" s="423"/>
      <c r="K4" s="423"/>
      <c r="L4" s="424"/>
      <c r="M4" s="413" t="s">
        <v>164</v>
      </c>
      <c r="N4" s="414"/>
      <c r="O4" s="415"/>
    </row>
    <row r="5" spans="1:15" s="72" customFormat="1" ht="16.399999999999999" customHeight="1" thickBot="1" x14ac:dyDescent="0.4">
      <c r="A5" s="73"/>
      <c r="B5" s="74"/>
      <c r="C5" s="74"/>
      <c r="D5" s="74"/>
      <c r="E5" s="74"/>
      <c r="F5" s="74"/>
      <c r="G5" s="74"/>
      <c r="H5" s="74"/>
      <c r="I5" s="74"/>
      <c r="J5" s="74"/>
      <c r="K5" s="74"/>
      <c r="L5" s="74"/>
      <c r="M5" s="75"/>
      <c r="N5" s="75"/>
      <c r="O5" s="75"/>
    </row>
    <row r="6" spans="1:15" s="1" customFormat="1" ht="40.4" customHeight="1" thickBot="1" x14ac:dyDescent="0.4">
      <c r="A6" s="47" t="s">
        <v>47</v>
      </c>
      <c r="B6" s="449" t="s">
        <v>171</v>
      </c>
      <c r="C6" s="450"/>
      <c r="D6" s="450"/>
      <c r="E6" s="450"/>
      <c r="F6" s="450"/>
      <c r="G6" s="450"/>
      <c r="H6" s="450"/>
      <c r="I6" s="450"/>
      <c r="J6" s="450"/>
      <c r="K6" s="451"/>
      <c r="L6" s="148" t="s">
        <v>48</v>
      </c>
      <c r="M6" s="452" t="s">
        <v>172</v>
      </c>
      <c r="N6" s="453"/>
      <c r="O6" s="454"/>
    </row>
    <row r="7" spans="1:15" s="72" customFormat="1" ht="18" customHeight="1" thickBot="1" x14ac:dyDescent="0.4">
      <c r="A7" s="73"/>
      <c r="B7" s="74"/>
      <c r="C7" s="74"/>
      <c r="D7" s="74"/>
      <c r="E7" s="74"/>
      <c r="F7" s="74"/>
      <c r="G7" s="74"/>
      <c r="H7" s="74"/>
      <c r="I7" s="74"/>
      <c r="J7" s="74"/>
      <c r="K7" s="74"/>
      <c r="L7" s="74"/>
      <c r="M7" s="75"/>
      <c r="N7" s="75"/>
      <c r="O7" s="75"/>
    </row>
    <row r="8" spans="1:15" s="72" customFormat="1" ht="21.75" customHeight="1" thickBot="1" x14ac:dyDescent="0.4">
      <c r="A8" s="442" t="s">
        <v>2</v>
      </c>
      <c r="B8" s="148" t="s">
        <v>49</v>
      </c>
      <c r="C8" s="299">
        <v>45688</v>
      </c>
      <c r="D8" s="148" t="s">
        <v>50</v>
      </c>
      <c r="E8" s="300">
        <v>45716</v>
      </c>
      <c r="F8" s="148" t="s">
        <v>51</v>
      </c>
      <c r="G8" s="299">
        <v>45747</v>
      </c>
      <c r="H8" s="148" t="s">
        <v>52</v>
      </c>
      <c r="I8" s="299">
        <v>45777</v>
      </c>
      <c r="J8" s="427" t="s">
        <v>3</v>
      </c>
      <c r="K8" s="441"/>
      <c r="L8" s="147" t="s">
        <v>53</v>
      </c>
      <c r="M8" s="457"/>
      <c r="N8" s="457"/>
      <c r="O8" s="457"/>
    </row>
    <row r="9" spans="1:15" s="72" customFormat="1" ht="21.75" customHeight="1" thickBot="1" x14ac:dyDescent="0.45">
      <c r="A9" s="442"/>
      <c r="B9" s="149" t="s">
        <v>54</v>
      </c>
      <c r="C9" s="300">
        <v>45808</v>
      </c>
      <c r="D9" s="148" t="s">
        <v>55</v>
      </c>
      <c r="E9" s="307">
        <v>45838</v>
      </c>
      <c r="F9" s="148" t="s">
        <v>56</v>
      </c>
      <c r="G9" s="316">
        <v>45869</v>
      </c>
      <c r="H9" s="148" t="s">
        <v>57</v>
      </c>
      <c r="I9" s="334">
        <v>45900</v>
      </c>
      <c r="J9" s="427"/>
      <c r="K9" s="441"/>
      <c r="L9" s="147" t="s">
        <v>58</v>
      </c>
      <c r="M9" s="457"/>
      <c r="N9" s="457"/>
      <c r="O9" s="457"/>
    </row>
    <row r="10" spans="1:15" s="72" customFormat="1" ht="21.75" customHeight="1" thickBot="1" x14ac:dyDescent="0.45">
      <c r="A10" s="442"/>
      <c r="B10" s="148" t="s">
        <v>59</v>
      </c>
      <c r="C10" s="116"/>
      <c r="D10" s="148" t="s">
        <v>60</v>
      </c>
      <c r="E10" s="120"/>
      <c r="F10" s="148" t="s">
        <v>61</v>
      </c>
      <c r="G10" s="120"/>
      <c r="H10" s="148" t="s">
        <v>62</v>
      </c>
      <c r="I10" s="118"/>
      <c r="J10" s="427"/>
      <c r="K10" s="441"/>
      <c r="L10" s="147" t="s">
        <v>63</v>
      </c>
      <c r="M10" s="457" t="s">
        <v>173</v>
      </c>
      <c r="N10" s="457"/>
      <c r="O10" s="457"/>
    </row>
    <row r="11" spans="1:15" s="1" customFormat="1" ht="15" customHeight="1" thickBot="1" x14ac:dyDescent="0.4">
      <c r="A11" s="6"/>
      <c r="B11" s="7"/>
      <c r="C11" s="7"/>
      <c r="D11" s="9"/>
      <c r="E11" s="8"/>
      <c r="F11" s="8"/>
      <c r="G11" s="191"/>
      <c r="H11" s="191"/>
      <c r="I11" s="10"/>
      <c r="J11" s="10"/>
      <c r="K11" s="7"/>
      <c r="L11" s="7"/>
      <c r="M11" s="7"/>
      <c r="N11" s="7"/>
      <c r="O11" s="7"/>
    </row>
    <row r="12" spans="1:15" s="1" customFormat="1" ht="15" customHeight="1" x14ac:dyDescent="0.35">
      <c r="A12" s="446" t="s">
        <v>64</v>
      </c>
      <c r="B12" s="428" t="s">
        <v>214</v>
      </c>
      <c r="C12" s="429"/>
      <c r="D12" s="429"/>
      <c r="E12" s="429"/>
      <c r="F12" s="429"/>
      <c r="G12" s="429"/>
      <c r="H12" s="429"/>
      <c r="I12" s="429"/>
      <c r="J12" s="429"/>
      <c r="K12" s="429"/>
      <c r="L12" s="429"/>
      <c r="M12" s="429"/>
      <c r="N12" s="429"/>
      <c r="O12" s="430"/>
    </row>
    <row r="13" spans="1:15" s="1" customFormat="1" ht="15" customHeight="1" x14ac:dyDescent="0.35">
      <c r="A13" s="447"/>
      <c r="B13" s="431"/>
      <c r="C13" s="432"/>
      <c r="D13" s="432"/>
      <c r="E13" s="432"/>
      <c r="F13" s="432"/>
      <c r="G13" s="432"/>
      <c r="H13" s="432"/>
      <c r="I13" s="432"/>
      <c r="J13" s="432"/>
      <c r="K13" s="432"/>
      <c r="L13" s="432"/>
      <c r="M13" s="432"/>
      <c r="N13" s="432"/>
      <c r="O13" s="433"/>
    </row>
    <row r="14" spans="1:15" s="1" customFormat="1" ht="15" customHeight="1" thickBot="1" x14ac:dyDescent="0.4">
      <c r="A14" s="448"/>
      <c r="B14" s="434"/>
      <c r="C14" s="435"/>
      <c r="D14" s="435"/>
      <c r="E14" s="435"/>
      <c r="F14" s="435"/>
      <c r="G14" s="435"/>
      <c r="H14" s="435"/>
      <c r="I14" s="435"/>
      <c r="J14" s="435"/>
      <c r="K14" s="435"/>
      <c r="L14" s="435"/>
      <c r="M14" s="435"/>
      <c r="N14" s="435"/>
      <c r="O14" s="436"/>
    </row>
    <row r="15" spans="1:15" s="1" customFormat="1" ht="9" customHeight="1" thickBot="1" x14ac:dyDescent="0.4">
      <c r="A15" s="14"/>
      <c r="B15" s="71"/>
      <c r="C15" s="15"/>
      <c r="D15" s="15"/>
      <c r="E15" s="15"/>
      <c r="F15" s="15"/>
      <c r="G15" s="16"/>
      <c r="H15" s="16"/>
      <c r="I15" s="16"/>
      <c r="J15" s="16"/>
      <c r="K15" s="16"/>
      <c r="L15" s="17"/>
      <c r="M15" s="17"/>
      <c r="N15" s="17"/>
      <c r="O15" s="17"/>
    </row>
    <row r="16" spans="1:15" s="18" customFormat="1" ht="37.5" customHeight="1" thickBot="1" x14ac:dyDescent="0.4">
      <c r="A16" s="47" t="s">
        <v>4</v>
      </c>
      <c r="B16" s="490" t="s">
        <v>175</v>
      </c>
      <c r="C16" s="490"/>
      <c r="D16" s="490"/>
      <c r="E16" s="490"/>
      <c r="F16" s="490"/>
      <c r="G16" s="442" t="s">
        <v>5</v>
      </c>
      <c r="H16" s="442"/>
      <c r="I16" s="437" t="s">
        <v>215</v>
      </c>
      <c r="J16" s="437"/>
      <c r="K16" s="437"/>
      <c r="L16" s="437"/>
      <c r="M16" s="437"/>
      <c r="N16" s="437"/>
      <c r="O16" s="437"/>
    </row>
    <row r="17" spans="1:15" s="1" customFormat="1" ht="9" customHeight="1" thickBot="1" x14ac:dyDescent="0.4">
      <c r="A17" s="14"/>
      <c r="B17" s="16"/>
      <c r="C17" s="15"/>
      <c r="D17" s="15"/>
      <c r="E17" s="15"/>
      <c r="F17" s="15"/>
      <c r="G17" s="16"/>
      <c r="H17" s="16"/>
      <c r="I17" s="16"/>
      <c r="J17" s="16"/>
      <c r="K17" s="16"/>
      <c r="L17" s="17"/>
      <c r="M17" s="17"/>
      <c r="N17" s="17"/>
      <c r="O17" s="17"/>
    </row>
    <row r="18" spans="1:15" s="1" customFormat="1" ht="56.25" customHeight="1" thickBot="1" x14ac:dyDescent="0.4">
      <c r="A18" s="47" t="s">
        <v>6</v>
      </c>
      <c r="B18" s="491" t="s">
        <v>176</v>
      </c>
      <c r="C18" s="491"/>
      <c r="D18" s="491"/>
      <c r="E18" s="491"/>
      <c r="F18" s="47" t="s">
        <v>7</v>
      </c>
      <c r="G18" s="492" t="s">
        <v>178</v>
      </c>
      <c r="H18" s="492"/>
      <c r="I18" s="492"/>
      <c r="J18" s="47" t="s">
        <v>8</v>
      </c>
      <c r="K18" s="490" t="s">
        <v>179</v>
      </c>
      <c r="L18" s="490"/>
      <c r="M18" s="490"/>
      <c r="N18" s="490"/>
      <c r="O18" s="490"/>
    </row>
    <row r="19" spans="1:15" s="1" customFormat="1" ht="9" customHeight="1" x14ac:dyDescent="0.35">
      <c r="A19" s="5"/>
      <c r="B19" s="2"/>
      <c r="C19" s="445"/>
      <c r="D19" s="445"/>
      <c r="E19" s="445"/>
      <c r="F19" s="445"/>
      <c r="G19" s="445"/>
      <c r="H19" s="445"/>
      <c r="I19" s="445"/>
      <c r="J19" s="445"/>
      <c r="K19" s="445"/>
      <c r="L19" s="445"/>
      <c r="M19" s="445"/>
      <c r="N19" s="445"/>
      <c r="O19" s="445"/>
    </row>
    <row r="20" spans="1:15" s="1" customFormat="1" ht="16.5" customHeight="1" thickBot="1" x14ac:dyDescent="0.4">
      <c r="A20" s="69"/>
      <c r="B20" s="70"/>
      <c r="C20" s="70"/>
      <c r="D20" s="70"/>
      <c r="E20" s="70"/>
      <c r="F20" s="70"/>
      <c r="G20" s="70"/>
      <c r="H20" s="70"/>
      <c r="I20" s="70"/>
      <c r="J20" s="70"/>
      <c r="K20" s="70"/>
      <c r="L20" s="70"/>
      <c r="M20" s="70"/>
      <c r="N20" s="70"/>
      <c r="O20" s="70"/>
    </row>
    <row r="21" spans="1:15" s="1" customFormat="1" ht="32.15" customHeight="1" thickBot="1" x14ac:dyDescent="0.4">
      <c r="A21" s="425" t="s">
        <v>9</v>
      </c>
      <c r="B21" s="426"/>
      <c r="C21" s="426"/>
      <c r="D21" s="426"/>
      <c r="E21" s="426"/>
      <c r="F21" s="426"/>
      <c r="G21" s="426"/>
      <c r="H21" s="426"/>
      <c r="I21" s="426"/>
      <c r="J21" s="426"/>
      <c r="K21" s="426"/>
      <c r="L21" s="426"/>
      <c r="M21" s="426"/>
      <c r="N21" s="426"/>
      <c r="O21" s="427"/>
    </row>
    <row r="22" spans="1:15" s="1" customFormat="1" ht="32.15" customHeight="1" thickBot="1" x14ac:dyDescent="0.4">
      <c r="A22" s="425" t="s">
        <v>65</v>
      </c>
      <c r="B22" s="426"/>
      <c r="C22" s="426"/>
      <c r="D22" s="426"/>
      <c r="E22" s="426"/>
      <c r="F22" s="426"/>
      <c r="G22" s="426"/>
      <c r="H22" s="426"/>
      <c r="I22" s="426"/>
      <c r="J22" s="426"/>
      <c r="K22" s="426"/>
      <c r="L22" s="426"/>
      <c r="M22" s="426"/>
      <c r="N22" s="426"/>
      <c r="O22" s="427"/>
    </row>
    <row r="23" spans="1:15" s="1" customFormat="1" ht="32.15" customHeight="1" thickBot="1" x14ac:dyDescent="0.4">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2.15" customHeight="1" x14ac:dyDescent="0.35">
      <c r="A24" s="21" t="s">
        <v>10</v>
      </c>
      <c r="B24" s="211">
        <v>605746070</v>
      </c>
      <c r="C24" s="211">
        <v>1727000</v>
      </c>
      <c r="D24" s="211">
        <v>61371000</v>
      </c>
      <c r="E24" s="211">
        <v>134723625</v>
      </c>
      <c r="F24" s="211"/>
      <c r="G24" s="211">
        <v>1080000</v>
      </c>
      <c r="H24" s="211"/>
      <c r="I24" s="211"/>
      <c r="J24" s="211">
        <v>382000</v>
      </c>
      <c r="K24" s="211">
        <v>191200</v>
      </c>
      <c r="L24" s="211"/>
      <c r="M24" s="211"/>
      <c r="N24" s="685">
        <f>B24+C24+D24+E24+F24+G24+H24+I24+J24+K24+L24+M24</f>
        <v>805220895</v>
      </c>
      <c r="O24" s="239"/>
    </row>
    <row r="25" spans="1:15" s="1" customFormat="1" ht="32.15" customHeight="1" x14ac:dyDescent="0.35">
      <c r="A25" s="21" t="s">
        <v>11</v>
      </c>
      <c r="B25" s="211">
        <v>287192365</v>
      </c>
      <c r="C25" s="211">
        <f>556085211-B25</f>
        <v>268892846</v>
      </c>
      <c r="D25" s="211">
        <f>556757806-B25-C25</f>
        <v>672595</v>
      </c>
      <c r="E25" s="211">
        <f>545070425-B25-C25-D25</f>
        <v>-11687381</v>
      </c>
      <c r="F25" s="211">
        <f>584064272-B25-C25-D25-E25</f>
        <v>38993847</v>
      </c>
      <c r="G25" s="211">
        <f>584064272-B25-C25-D25-E25-F25</f>
        <v>0</v>
      </c>
      <c r="H25" s="211">
        <f>594420842-B25-C25-D25-E25-F25-G25</f>
        <v>10356570</v>
      </c>
      <c r="I25" s="211">
        <f>658558377-B25-C25-D25-E25-F25-G25-H25</f>
        <v>64137535</v>
      </c>
      <c r="J25" s="211"/>
      <c r="K25" s="211"/>
      <c r="L25" s="211"/>
      <c r="M25" s="211"/>
      <c r="N25" s="685">
        <f t="shared" ref="N25:N29" si="0">B25+C25+D25+E25+F25+G25+H25+I25+J25+K25+L25+M25</f>
        <v>658558377</v>
      </c>
      <c r="O25" s="240">
        <f>N25/N24</f>
        <v>0.81786051639904356</v>
      </c>
    </row>
    <row r="26" spans="1:15" s="1" customFormat="1" ht="32.15" customHeight="1" x14ac:dyDescent="0.35">
      <c r="A26" s="21" t="s">
        <v>12</v>
      </c>
      <c r="B26" s="211"/>
      <c r="C26" s="211">
        <f>3555095</f>
        <v>3555095</v>
      </c>
      <c r="D26" s="211">
        <f>39502633-B26-C26</f>
        <v>35947538</v>
      </c>
      <c r="E26" s="211">
        <f>85180852-B26-C26-D26</f>
        <v>45678219</v>
      </c>
      <c r="F26" s="211">
        <f>129930347-B26-C26-D26-E26</f>
        <v>44749495</v>
      </c>
      <c r="G26" s="211">
        <f>181597294-B26-C26-D26-E26-F26</f>
        <v>51666947</v>
      </c>
      <c r="H26" s="211">
        <f>257771623-B26-C26-D26-E26-F26-G26</f>
        <v>76174329</v>
      </c>
      <c r="I26" s="211">
        <f>316159758-B26-C26-D26-E26-F26-G26-H26</f>
        <v>58388135</v>
      </c>
      <c r="J26" s="211"/>
      <c r="K26" s="211"/>
      <c r="L26" s="211"/>
      <c r="M26" s="211"/>
      <c r="N26" s="685">
        <f t="shared" si="0"/>
        <v>316159758</v>
      </c>
      <c r="O26" s="241"/>
    </row>
    <row r="27" spans="1:15" s="1" customFormat="1" ht="32.15" customHeight="1" x14ac:dyDescent="0.35">
      <c r="A27" s="21" t="s">
        <v>68</v>
      </c>
      <c r="B27" s="211">
        <v>17126227</v>
      </c>
      <c r="C27" s="211">
        <v>40697664</v>
      </c>
      <c r="D27" s="211">
        <v>13901764</v>
      </c>
      <c r="E27" s="211"/>
      <c r="F27" s="211"/>
      <c r="G27" s="211">
        <v>0</v>
      </c>
      <c r="H27" s="211"/>
      <c r="I27" s="211"/>
      <c r="J27" s="211"/>
      <c r="K27" s="211"/>
      <c r="L27" s="211"/>
      <c r="M27" s="211"/>
      <c r="N27" s="685">
        <f t="shared" si="0"/>
        <v>71725655</v>
      </c>
      <c r="O27" s="241"/>
    </row>
    <row r="28" spans="1:15" s="1" customFormat="1" ht="32.15" customHeight="1" x14ac:dyDescent="0.35">
      <c r="A28" s="21" t="s">
        <v>69</v>
      </c>
      <c r="B28" s="211">
        <v>0</v>
      </c>
      <c r="C28" s="211"/>
      <c r="D28" s="211">
        <v>0</v>
      </c>
      <c r="E28" s="211">
        <v>0</v>
      </c>
      <c r="F28" s="211">
        <v>0</v>
      </c>
      <c r="G28" s="238">
        <v>58350</v>
      </c>
      <c r="H28" s="211">
        <v>176817</v>
      </c>
      <c r="I28" s="211">
        <v>172260</v>
      </c>
      <c r="J28" s="211">
        <v>0</v>
      </c>
      <c r="K28" s="211">
        <v>0</v>
      </c>
      <c r="L28" s="211">
        <v>0</v>
      </c>
      <c r="M28" s="211">
        <v>0</v>
      </c>
      <c r="N28" s="685">
        <f t="shared" si="0"/>
        <v>407427</v>
      </c>
      <c r="O28" s="241"/>
    </row>
    <row r="29" spans="1:15" s="1" customFormat="1" ht="32.15" customHeight="1" thickBot="1" x14ac:dyDescent="0.4">
      <c r="A29" s="22" t="s">
        <v>13</v>
      </c>
      <c r="B29" s="242">
        <v>18360525</v>
      </c>
      <c r="C29" s="242">
        <f>44174148-B29</f>
        <v>25813623</v>
      </c>
      <c r="D29" s="242">
        <v>124701</v>
      </c>
      <c r="E29" s="242">
        <f>69360788-B29-C29-D29</f>
        <v>25061939</v>
      </c>
      <c r="F29" s="242">
        <f>70070386-B29-C29-D29-E29</f>
        <v>709598</v>
      </c>
      <c r="G29" s="242">
        <v>0</v>
      </c>
      <c r="H29" s="242">
        <v>0</v>
      </c>
      <c r="I29" s="242">
        <v>90900</v>
      </c>
      <c r="J29" s="242">
        <v>0</v>
      </c>
      <c r="K29" s="242">
        <v>0</v>
      </c>
      <c r="L29" s="242">
        <v>0</v>
      </c>
      <c r="M29" s="242">
        <v>0</v>
      </c>
      <c r="N29" s="686">
        <f t="shared" si="0"/>
        <v>70161286</v>
      </c>
      <c r="O29" s="243">
        <f>N29/N27</f>
        <v>0.97818954738022257</v>
      </c>
    </row>
    <row r="30" spans="1:15" s="23" customFormat="1" ht="16.5" customHeight="1" x14ac:dyDescent="0.3"/>
    <row r="31" spans="1:15" s="23" customFormat="1" ht="17.25" customHeight="1" x14ac:dyDescent="0.3"/>
    <row r="32" spans="1:15" s="1" customFormat="1" ht="5.25" customHeight="1" thickBot="1" x14ac:dyDescent="0.4"/>
    <row r="33" spans="1:13" s="1" customFormat="1" ht="48" customHeight="1" thickBot="1" x14ac:dyDescent="0.4">
      <c r="A33" s="391" t="s">
        <v>70</v>
      </c>
      <c r="B33" s="392"/>
      <c r="C33" s="392"/>
      <c r="D33" s="392"/>
      <c r="E33" s="392"/>
      <c r="F33" s="392"/>
      <c r="G33" s="392"/>
      <c r="H33" s="392"/>
      <c r="I33" s="393"/>
      <c r="J33" s="27"/>
    </row>
    <row r="34" spans="1:13" s="1" customFormat="1" ht="50.25" customHeight="1" thickBot="1" x14ac:dyDescent="0.4">
      <c r="A34" s="35" t="s">
        <v>71</v>
      </c>
      <c r="B34" s="394" t="str">
        <f>+B12</f>
        <v>Realizar el 100% de atenciones en intervención de trabajo social a mujeres que realizan actividades sexuales pagadas.</v>
      </c>
      <c r="C34" s="395"/>
      <c r="D34" s="395"/>
      <c r="E34" s="395"/>
      <c r="F34" s="395"/>
      <c r="G34" s="395"/>
      <c r="H34" s="395"/>
      <c r="I34" s="396"/>
      <c r="J34" s="25"/>
      <c r="M34" s="180"/>
    </row>
    <row r="35" spans="1:13" s="1" customFormat="1" ht="18.75" customHeight="1" thickBot="1" x14ac:dyDescent="0.4">
      <c r="A35" s="385" t="s">
        <v>14</v>
      </c>
      <c r="B35" s="78">
        <v>2024</v>
      </c>
      <c r="C35" s="78">
        <v>2025</v>
      </c>
      <c r="D35" s="78">
        <v>2026</v>
      </c>
      <c r="E35" s="78">
        <v>2027</v>
      </c>
      <c r="F35" s="78" t="s">
        <v>72</v>
      </c>
      <c r="G35" s="405" t="s">
        <v>15</v>
      </c>
      <c r="H35" s="405" t="s">
        <v>189</v>
      </c>
      <c r="I35" s="405"/>
      <c r="J35" s="25"/>
      <c r="M35" s="180"/>
    </row>
    <row r="36" spans="1:13" s="1" customFormat="1" ht="50.25" customHeight="1" thickBot="1" x14ac:dyDescent="0.4">
      <c r="A36" s="386"/>
      <c r="B36" s="231">
        <v>1</v>
      </c>
      <c r="C36" s="231">
        <v>1</v>
      </c>
      <c r="D36" s="231">
        <v>1</v>
      </c>
      <c r="E36" s="231">
        <v>1</v>
      </c>
      <c r="F36" s="232">
        <v>1</v>
      </c>
      <c r="G36" s="405"/>
      <c r="H36" s="405"/>
      <c r="I36" s="405"/>
      <c r="J36" s="25"/>
      <c r="M36" s="181"/>
    </row>
    <row r="37" spans="1:13" s="1" customFormat="1" ht="52.5" customHeight="1" thickBot="1" x14ac:dyDescent="0.4">
      <c r="A37" s="36" t="s">
        <v>16</v>
      </c>
      <c r="B37" s="397">
        <v>0.4</v>
      </c>
      <c r="C37" s="398"/>
      <c r="D37" s="401" t="s">
        <v>73</v>
      </c>
      <c r="E37" s="402"/>
      <c r="F37" s="402"/>
      <c r="G37" s="402"/>
      <c r="H37" s="402"/>
      <c r="I37" s="403"/>
    </row>
    <row r="38" spans="1:13" s="26" customFormat="1" ht="48" customHeight="1" thickBot="1" x14ac:dyDescent="0.4">
      <c r="A38" s="385" t="s">
        <v>74</v>
      </c>
      <c r="B38" s="36" t="s">
        <v>75</v>
      </c>
      <c r="C38" s="35" t="s">
        <v>26</v>
      </c>
      <c r="D38" s="369" t="s">
        <v>27</v>
      </c>
      <c r="E38" s="370"/>
      <c r="F38" s="369" t="s">
        <v>28</v>
      </c>
      <c r="G38" s="370"/>
      <c r="H38" s="37" t="s">
        <v>29</v>
      </c>
      <c r="I38" s="39" t="s">
        <v>30</v>
      </c>
      <c r="M38" s="182"/>
    </row>
    <row r="39" spans="1:13" s="325" customFormat="1" ht="96.9" customHeight="1" thickBot="1" x14ac:dyDescent="0.4">
      <c r="A39" s="386"/>
      <c r="B39" s="217">
        <v>1</v>
      </c>
      <c r="C39" s="222">
        <v>1</v>
      </c>
      <c r="D39" s="371" t="s">
        <v>462</v>
      </c>
      <c r="E39" s="387"/>
      <c r="F39" s="371" t="s">
        <v>525</v>
      </c>
      <c r="G39" s="387"/>
      <c r="H39" s="323" t="s">
        <v>182</v>
      </c>
      <c r="I39" s="324" t="s">
        <v>216</v>
      </c>
      <c r="M39" s="326"/>
    </row>
    <row r="40" spans="1:13" s="26" customFormat="1" ht="54" customHeight="1" thickBot="1" x14ac:dyDescent="0.4">
      <c r="A40" s="385" t="s">
        <v>76</v>
      </c>
      <c r="B40" s="38" t="s">
        <v>75</v>
      </c>
      <c r="C40" s="37" t="s">
        <v>26</v>
      </c>
      <c r="D40" s="369" t="s">
        <v>27</v>
      </c>
      <c r="E40" s="370"/>
      <c r="F40" s="369" t="s">
        <v>28</v>
      </c>
      <c r="G40" s="370"/>
      <c r="H40" s="37" t="s">
        <v>29</v>
      </c>
      <c r="I40" s="39" t="s">
        <v>30</v>
      </c>
    </row>
    <row r="41" spans="1:13" s="325" customFormat="1" ht="176.15" customHeight="1" thickBot="1" x14ac:dyDescent="0.4">
      <c r="A41" s="386"/>
      <c r="B41" s="217">
        <v>1</v>
      </c>
      <c r="C41" s="222">
        <v>1</v>
      </c>
      <c r="D41" s="371" t="s">
        <v>463</v>
      </c>
      <c r="E41" s="387"/>
      <c r="F41" s="371" t="s">
        <v>530</v>
      </c>
      <c r="G41" s="387"/>
      <c r="H41" s="323" t="s">
        <v>182</v>
      </c>
      <c r="I41" s="324" t="s">
        <v>216</v>
      </c>
    </row>
    <row r="42" spans="1:13" s="26" customFormat="1" ht="45" customHeight="1" thickBot="1" x14ac:dyDescent="0.4">
      <c r="A42" s="385" t="s">
        <v>77</v>
      </c>
      <c r="B42" s="38" t="s">
        <v>75</v>
      </c>
      <c r="C42" s="37" t="s">
        <v>26</v>
      </c>
      <c r="D42" s="369" t="s">
        <v>27</v>
      </c>
      <c r="E42" s="370"/>
      <c r="F42" s="369" t="s">
        <v>28</v>
      </c>
      <c r="G42" s="370"/>
      <c r="H42" s="37" t="s">
        <v>29</v>
      </c>
      <c r="I42" s="39" t="s">
        <v>30</v>
      </c>
    </row>
    <row r="43" spans="1:13" s="325" customFormat="1" ht="191.15" customHeight="1" thickBot="1" x14ac:dyDescent="0.4">
      <c r="A43" s="386"/>
      <c r="B43" s="217">
        <v>1</v>
      </c>
      <c r="C43" s="222">
        <v>1</v>
      </c>
      <c r="D43" s="371" t="s">
        <v>464</v>
      </c>
      <c r="E43" s="387"/>
      <c r="F43" s="371" t="s">
        <v>529</v>
      </c>
      <c r="G43" s="387"/>
      <c r="H43" s="323" t="s">
        <v>182</v>
      </c>
      <c r="I43" s="324" t="s">
        <v>216</v>
      </c>
    </row>
    <row r="44" spans="1:13" s="26" customFormat="1" ht="44.25" customHeight="1" thickBot="1" x14ac:dyDescent="0.4">
      <c r="A44" s="385" t="s">
        <v>78</v>
      </c>
      <c r="B44" s="38" t="s">
        <v>75</v>
      </c>
      <c r="C44" s="38" t="s">
        <v>26</v>
      </c>
      <c r="D44" s="369" t="s">
        <v>27</v>
      </c>
      <c r="E44" s="370"/>
      <c r="F44" s="369" t="s">
        <v>28</v>
      </c>
      <c r="G44" s="370"/>
      <c r="H44" s="37" t="s">
        <v>29</v>
      </c>
      <c r="I44" s="37" t="s">
        <v>30</v>
      </c>
    </row>
    <row r="45" spans="1:13" s="325" customFormat="1" ht="409.5" customHeight="1" thickBot="1" x14ac:dyDescent="0.4">
      <c r="A45" s="386"/>
      <c r="B45" s="217">
        <v>1</v>
      </c>
      <c r="C45" s="222">
        <v>1</v>
      </c>
      <c r="D45" s="389" t="s">
        <v>465</v>
      </c>
      <c r="E45" s="390"/>
      <c r="F45" s="389" t="s">
        <v>528</v>
      </c>
      <c r="G45" s="507"/>
      <c r="H45" s="330" t="s">
        <v>182</v>
      </c>
      <c r="I45" s="324" t="s">
        <v>216</v>
      </c>
    </row>
    <row r="46" spans="1:13" s="26" customFormat="1" ht="47.25" customHeight="1" thickBot="1" x14ac:dyDescent="0.4">
      <c r="A46" s="385" t="s">
        <v>79</v>
      </c>
      <c r="B46" s="38" t="s">
        <v>75</v>
      </c>
      <c r="C46" s="37" t="s">
        <v>26</v>
      </c>
      <c r="D46" s="369" t="s">
        <v>27</v>
      </c>
      <c r="E46" s="370"/>
      <c r="F46" s="369" t="s">
        <v>28</v>
      </c>
      <c r="G46" s="370"/>
      <c r="H46" s="37" t="s">
        <v>29</v>
      </c>
      <c r="I46" s="39" t="s">
        <v>30</v>
      </c>
    </row>
    <row r="47" spans="1:13" s="325" customFormat="1" ht="252.9" customHeight="1" thickBot="1" x14ac:dyDescent="0.4">
      <c r="A47" s="386"/>
      <c r="B47" s="217">
        <v>1</v>
      </c>
      <c r="C47" s="222">
        <v>1</v>
      </c>
      <c r="D47" s="371" t="s">
        <v>466</v>
      </c>
      <c r="E47" s="388"/>
      <c r="F47" s="371" t="s">
        <v>527</v>
      </c>
      <c r="G47" s="388"/>
      <c r="H47" s="330" t="s">
        <v>182</v>
      </c>
      <c r="I47" s="324" t="s">
        <v>216</v>
      </c>
    </row>
    <row r="48" spans="1:13" s="26" customFormat="1" ht="52.5" customHeight="1" thickBot="1" x14ac:dyDescent="0.4">
      <c r="A48" s="385" t="s">
        <v>80</v>
      </c>
      <c r="B48" s="38" t="s">
        <v>75</v>
      </c>
      <c r="C48" s="37" t="s">
        <v>26</v>
      </c>
      <c r="D48" s="369" t="s">
        <v>27</v>
      </c>
      <c r="E48" s="370"/>
      <c r="F48" s="369" t="s">
        <v>28</v>
      </c>
      <c r="G48" s="370"/>
      <c r="H48" s="37" t="s">
        <v>29</v>
      </c>
      <c r="I48" s="39" t="s">
        <v>30</v>
      </c>
    </row>
    <row r="49" spans="1:9" s="325" customFormat="1" ht="249" customHeight="1" thickBot="1" x14ac:dyDescent="0.4">
      <c r="A49" s="386"/>
      <c r="B49" s="236">
        <v>1</v>
      </c>
      <c r="C49" s="310">
        <v>1</v>
      </c>
      <c r="D49" s="371" t="s">
        <v>467</v>
      </c>
      <c r="E49" s="388"/>
      <c r="F49" s="371" t="s">
        <v>526</v>
      </c>
      <c r="G49" s="387"/>
      <c r="H49" s="330" t="s">
        <v>182</v>
      </c>
      <c r="I49" s="324" t="s">
        <v>216</v>
      </c>
    </row>
    <row r="50" spans="1:9" s="1" customFormat="1" ht="35.15" customHeight="1" thickBot="1" x14ac:dyDescent="0.4">
      <c r="A50" s="385" t="s">
        <v>81</v>
      </c>
      <c r="B50" s="36" t="s">
        <v>75</v>
      </c>
      <c r="C50" s="35" t="s">
        <v>26</v>
      </c>
      <c r="D50" s="369" t="s">
        <v>27</v>
      </c>
      <c r="E50" s="370"/>
      <c r="F50" s="369" t="s">
        <v>28</v>
      </c>
      <c r="G50" s="370"/>
      <c r="H50" s="37" t="s">
        <v>29</v>
      </c>
      <c r="I50" s="39" t="s">
        <v>30</v>
      </c>
    </row>
    <row r="51" spans="1:9" s="1" customFormat="1" ht="309" customHeight="1" thickBot="1" x14ac:dyDescent="0.4">
      <c r="A51" s="386"/>
      <c r="B51" s="236">
        <v>1</v>
      </c>
      <c r="C51" s="310">
        <v>1</v>
      </c>
      <c r="D51" s="371" t="s">
        <v>452</v>
      </c>
      <c r="E51" s="372"/>
      <c r="F51" s="371" t="s">
        <v>536</v>
      </c>
      <c r="G51" s="388"/>
      <c r="H51" s="28" t="s">
        <v>182</v>
      </c>
      <c r="I51" s="29" t="s">
        <v>216</v>
      </c>
    </row>
    <row r="52" spans="1:9" s="1" customFormat="1" ht="35.15" customHeight="1" thickBot="1" x14ac:dyDescent="0.4">
      <c r="A52" s="385" t="s">
        <v>82</v>
      </c>
      <c r="B52" s="36" t="s">
        <v>75</v>
      </c>
      <c r="C52" s="35" t="s">
        <v>26</v>
      </c>
      <c r="D52" s="369" t="s">
        <v>27</v>
      </c>
      <c r="E52" s="370"/>
      <c r="F52" s="369" t="s">
        <v>28</v>
      </c>
      <c r="G52" s="370"/>
      <c r="H52" s="37" t="s">
        <v>29</v>
      </c>
      <c r="I52" s="39" t="s">
        <v>30</v>
      </c>
    </row>
    <row r="53" spans="1:9" s="1" customFormat="1" ht="251.15" customHeight="1" thickBot="1" x14ac:dyDescent="0.4">
      <c r="A53" s="386"/>
      <c r="B53" s="236">
        <v>1</v>
      </c>
      <c r="C53" s="310">
        <v>1</v>
      </c>
      <c r="D53" s="371" t="s">
        <v>560</v>
      </c>
      <c r="E53" s="372"/>
      <c r="F53" s="371" t="s">
        <v>561</v>
      </c>
      <c r="G53" s="388"/>
      <c r="H53" s="28" t="s">
        <v>182</v>
      </c>
      <c r="I53" s="29" t="s">
        <v>216</v>
      </c>
    </row>
    <row r="54" spans="1:9" s="1" customFormat="1" ht="35.15" customHeight="1" thickBot="1" x14ac:dyDescent="0.4">
      <c r="A54" s="385" t="s">
        <v>83</v>
      </c>
      <c r="B54" s="36" t="s">
        <v>75</v>
      </c>
      <c r="C54" s="35" t="s">
        <v>26</v>
      </c>
      <c r="D54" s="369" t="s">
        <v>27</v>
      </c>
      <c r="E54" s="370"/>
      <c r="F54" s="369" t="s">
        <v>28</v>
      </c>
      <c r="G54" s="370"/>
      <c r="H54" s="37" t="s">
        <v>29</v>
      </c>
      <c r="I54" s="39" t="s">
        <v>30</v>
      </c>
    </row>
    <row r="55" spans="1:9" s="1" customFormat="1" ht="120.75" customHeight="1" thickBot="1" x14ac:dyDescent="0.4">
      <c r="A55" s="386"/>
      <c r="B55" s="236">
        <v>1</v>
      </c>
      <c r="C55" s="31"/>
      <c r="D55" s="373"/>
      <c r="E55" s="374"/>
      <c r="F55" s="373"/>
      <c r="G55" s="374"/>
      <c r="H55" s="28"/>
      <c r="I55" s="28"/>
    </row>
    <row r="56" spans="1:9" s="1" customFormat="1" ht="35.15" customHeight="1" thickBot="1" x14ac:dyDescent="0.4">
      <c r="A56" s="385" t="s">
        <v>84</v>
      </c>
      <c r="B56" s="36" t="s">
        <v>75</v>
      </c>
      <c r="C56" s="35" t="s">
        <v>26</v>
      </c>
      <c r="D56" s="369" t="s">
        <v>27</v>
      </c>
      <c r="E56" s="370"/>
      <c r="F56" s="369" t="s">
        <v>28</v>
      </c>
      <c r="G56" s="370"/>
      <c r="H56" s="37" t="s">
        <v>29</v>
      </c>
      <c r="I56" s="39" t="s">
        <v>30</v>
      </c>
    </row>
    <row r="57" spans="1:9" s="1" customFormat="1" ht="120.75" customHeight="1" thickBot="1" x14ac:dyDescent="0.4">
      <c r="A57" s="386"/>
      <c r="B57" s="236">
        <v>1</v>
      </c>
      <c r="C57" s="31"/>
      <c r="D57" s="373"/>
      <c r="E57" s="374"/>
      <c r="F57" s="373"/>
      <c r="G57" s="374"/>
      <c r="H57" s="28"/>
      <c r="I57" s="30"/>
    </row>
    <row r="58" spans="1:9" s="1" customFormat="1" ht="35.15" customHeight="1" thickBot="1" x14ac:dyDescent="0.4">
      <c r="A58" s="385" t="s">
        <v>85</v>
      </c>
      <c r="B58" s="36" t="s">
        <v>75</v>
      </c>
      <c r="C58" s="35" t="s">
        <v>26</v>
      </c>
      <c r="D58" s="369" t="s">
        <v>27</v>
      </c>
      <c r="E58" s="370"/>
      <c r="F58" s="369" t="s">
        <v>28</v>
      </c>
      <c r="G58" s="370"/>
      <c r="H58" s="37" t="s">
        <v>29</v>
      </c>
      <c r="I58" s="39" t="s">
        <v>30</v>
      </c>
    </row>
    <row r="59" spans="1:9" s="1" customFormat="1" ht="120.75" customHeight="1" thickBot="1" x14ac:dyDescent="0.4">
      <c r="A59" s="386"/>
      <c r="B59" s="236">
        <v>1</v>
      </c>
      <c r="C59" s="31"/>
      <c r="D59" s="373"/>
      <c r="E59" s="374"/>
      <c r="F59" s="375"/>
      <c r="G59" s="375"/>
      <c r="H59" s="28"/>
      <c r="I59" s="28"/>
    </row>
    <row r="60" spans="1:9" s="1" customFormat="1" ht="35.15" customHeight="1" thickBot="1" x14ac:dyDescent="0.4">
      <c r="A60" s="385" t="s">
        <v>86</v>
      </c>
      <c r="B60" s="36" t="s">
        <v>75</v>
      </c>
      <c r="C60" s="35" t="s">
        <v>26</v>
      </c>
      <c r="D60" s="369" t="s">
        <v>27</v>
      </c>
      <c r="E60" s="370"/>
      <c r="F60" s="369" t="s">
        <v>28</v>
      </c>
      <c r="G60" s="370"/>
      <c r="H60" s="37" t="s">
        <v>29</v>
      </c>
      <c r="I60" s="39" t="s">
        <v>30</v>
      </c>
    </row>
    <row r="61" spans="1:9" s="1" customFormat="1" ht="120.75" customHeight="1" thickBot="1" x14ac:dyDescent="0.4">
      <c r="A61" s="386"/>
      <c r="B61" s="275">
        <v>1</v>
      </c>
      <c r="C61" s="31"/>
      <c r="D61" s="373"/>
      <c r="E61" s="374"/>
      <c r="F61" s="373"/>
      <c r="G61" s="374"/>
      <c r="H61" s="28"/>
      <c r="I61" s="28"/>
    </row>
    <row r="62" spans="1:9" s="1" customFormat="1" ht="14" x14ac:dyDescent="0.35">
      <c r="B62" s="171"/>
    </row>
    <row r="63" spans="1:9" s="1" customFormat="1" ht="14" x14ac:dyDescent="0.35"/>
    <row r="64" spans="1:9" s="25" customFormat="1" ht="30" customHeight="1" x14ac:dyDescent="0.35">
      <c r="A64" s="1"/>
      <c r="B64" s="1"/>
      <c r="C64" s="1"/>
      <c r="D64" s="1"/>
      <c r="E64" s="1"/>
      <c r="F64" s="1"/>
      <c r="G64" s="1"/>
      <c r="H64" s="1"/>
      <c r="I64" s="1"/>
    </row>
    <row r="65" spans="1:9" s="1" customFormat="1" ht="34.5" customHeight="1" x14ac:dyDescent="0.35">
      <c r="A65" s="458" t="s">
        <v>17</v>
      </c>
      <c r="B65" s="458"/>
      <c r="C65" s="458"/>
      <c r="D65" s="458"/>
      <c r="E65" s="458"/>
      <c r="F65" s="458"/>
      <c r="G65" s="458"/>
      <c r="H65" s="458"/>
      <c r="I65" s="458"/>
    </row>
    <row r="66" spans="1:9" s="1" customFormat="1" ht="102.9" customHeight="1" x14ac:dyDescent="0.35">
      <c r="A66" s="40" t="s">
        <v>18</v>
      </c>
      <c r="B66" s="382" t="s">
        <v>217</v>
      </c>
      <c r="C66" s="383"/>
      <c r="D66" s="382" t="s">
        <v>218</v>
      </c>
      <c r="E66" s="383"/>
      <c r="F66" s="382" t="s">
        <v>219</v>
      </c>
      <c r="G66" s="383"/>
      <c r="H66" s="382"/>
      <c r="I66" s="383"/>
    </row>
    <row r="67" spans="1:9" s="1" customFormat="1" ht="45.75" customHeight="1" x14ac:dyDescent="0.35">
      <c r="A67" s="40" t="s">
        <v>91</v>
      </c>
      <c r="B67" s="463">
        <v>0.2</v>
      </c>
      <c r="C67" s="464"/>
      <c r="D67" s="463">
        <v>0.1</v>
      </c>
      <c r="E67" s="464"/>
      <c r="F67" s="463">
        <v>0.1</v>
      </c>
      <c r="G67" s="464"/>
      <c r="H67" s="505"/>
      <c r="I67" s="506"/>
    </row>
    <row r="68" spans="1:9" s="1" customFormat="1" ht="30" customHeight="1" x14ac:dyDescent="0.35">
      <c r="A68" s="455" t="s">
        <v>49</v>
      </c>
      <c r="B68" s="82" t="s">
        <v>25</v>
      </c>
      <c r="C68" s="82" t="s">
        <v>26</v>
      </c>
      <c r="D68" s="82" t="s">
        <v>25</v>
      </c>
      <c r="E68" s="82" t="s">
        <v>26</v>
      </c>
      <c r="F68" s="82" t="s">
        <v>25</v>
      </c>
      <c r="G68" s="82" t="s">
        <v>26</v>
      </c>
      <c r="H68" s="82" t="s">
        <v>25</v>
      </c>
      <c r="I68" s="82" t="s">
        <v>26</v>
      </c>
    </row>
    <row r="69" spans="1:9" s="1" customFormat="1" ht="30" customHeight="1" x14ac:dyDescent="0.35">
      <c r="A69" s="456"/>
      <c r="B69" s="237">
        <v>8.3299999999999999E-2</v>
      </c>
      <c r="C69" s="237">
        <v>8.3299999999999999E-2</v>
      </c>
      <c r="D69" s="237">
        <v>0</v>
      </c>
      <c r="E69" s="42">
        <v>0</v>
      </c>
      <c r="F69" s="45">
        <v>0.02</v>
      </c>
      <c r="G69" s="42">
        <v>0.02</v>
      </c>
      <c r="H69" s="45"/>
      <c r="I69" s="42"/>
    </row>
    <row r="70" spans="1:9" s="325" customFormat="1" ht="336.9" customHeight="1" x14ac:dyDescent="0.35">
      <c r="A70" s="40" t="s">
        <v>92</v>
      </c>
      <c r="B70" s="411" t="s">
        <v>513</v>
      </c>
      <c r="C70" s="412"/>
      <c r="D70" s="407" t="s">
        <v>220</v>
      </c>
      <c r="E70" s="408"/>
      <c r="F70" s="407" t="s">
        <v>221</v>
      </c>
      <c r="G70" s="499"/>
      <c r="H70" s="500"/>
      <c r="I70" s="501"/>
    </row>
    <row r="71" spans="1:9" s="1" customFormat="1" ht="78.900000000000006" customHeight="1" x14ac:dyDescent="0.35">
      <c r="A71" s="40" t="s">
        <v>93</v>
      </c>
      <c r="B71" s="365" t="s">
        <v>222</v>
      </c>
      <c r="C71" s="366"/>
      <c r="D71" s="376"/>
      <c r="E71" s="481"/>
      <c r="F71" s="365" t="s">
        <v>223</v>
      </c>
      <c r="G71" s="362"/>
      <c r="H71" s="361"/>
      <c r="I71" s="362"/>
    </row>
    <row r="72" spans="1:9" s="1" customFormat="1" ht="30.75" customHeight="1" x14ac:dyDescent="0.35">
      <c r="A72" s="455" t="s">
        <v>50</v>
      </c>
      <c r="B72" s="82" t="s">
        <v>25</v>
      </c>
      <c r="C72" s="82" t="s">
        <v>26</v>
      </c>
      <c r="D72" s="82" t="s">
        <v>25</v>
      </c>
      <c r="E72" s="82" t="s">
        <v>26</v>
      </c>
      <c r="F72" s="82" t="s">
        <v>25</v>
      </c>
      <c r="G72" s="82" t="s">
        <v>26</v>
      </c>
      <c r="H72" s="82" t="s">
        <v>25</v>
      </c>
      <c r="I72" s="82" t="s">
        <v>26</v>
      </c>
    </row>
    <row r="73" spans="1:9" s="1" customFormat="1" ht="30.75" customHeight="1" x14ac:dyDescent="0.35">
      <c r="A73" s="456"/>
      <c r="B73" s="237">
        <v>8.3299999999999999E-2</v>
      </c>
      <c r="C73" s="237">
        <v>8.3299999999999999E-2</v>
      </c>
      <c r="D73" s="237">
        <v>0</v>
      </c>
      <c r="E73" s="42">
        <v>0.05</v>
      </c>
      <c r="F73" s="45">
        <v>0.03</v>
      </c>
      <c r="G73" s="42">
        <v>0.03</v>
      </c>
      <c r="H73" s="45"/>
      <c r="I73" s="43"/>
    </row>
    <row r="74" spans="1:9" s="325" customFormat="1" ht="297" customHeight="1" x14ac:dyDescent="0.35">
      <c r="A74" s="40" t="s">
        <v>92</v>
      </c>
      <c r="B74" s="411" t="s">
        <v>514</v>
      </c>
      <c r="C74" s="412"/>
      <c r="D74" s="502" t="s">
        <v>520</v>
      </c>
      <c r="E74" s="503"/>
      <c r="F74" s="407" t="s">
        <v>224</v>
      </c>
      <c r="G74" s="408"/>
      <c r="H74" s="504"/>
      <c r="I74" s="503"/>
    </row>
    <row r="75" spans="1:9" s="1" customFormat="1" ht="69.900000000000006" customHeight="1" x14ac:dyDescent="0.35">
      <c r="A75" s="40" t="s">
        <v>93</v>
      </c>
      <c r="B75" s="365" t="s">
        <v>225</v>
      </c>
      <c r="C75" s="366"/>
      <c r="D75" s="376" t="s">
        <v>226</v>
      </c>
      <c r="E75" s="481"/>
      <c r="F75" s="365" t="s">
        <v>227</v>
      </c>
      <c r="G75" s="362"/>
      <c r="H75" s="361"/>
      <c r="I75" s="362"/>
    </row>
    <row r="76" spans="1:9" s="1" customFormat="1" ht="30.75" customHeight="1" x14ac:dyDescent="0.35">
      <c r="A76" s="455" t="s">
        <v>51</v>
      </c>
      <c r="B76" s="82" t="s">
        <v>25</v>
      </c>
      <c r="C76" s="82" t="s">
        <v>26</v>
      </c>
      <c r="D76" s="82" t="s">
        <v>25</v>
      </c>
      <c r="E76" s="82" t="s">
        <v>26</v>
      </c>
      <c r="F76" s="82" t="s">
        <v>25</v>
      </c>
      <c r="G76" s="82" t="s">
        <v>26</v>
      </c>
      <c r="H76" s="82" t="s">
        <v>25</v>
      </c>
      <c r="I76" s="82" t="s">
        <v>26</v>
      </c>
    </row>
    <row r="77" spans="1:9" s="1" customFormat="1" ht="30.75" customHeight="1" x14ac:dyDescent="0.35">
      <c r="A77" s="456"/>
      <c r="B77" s="237">
        <v>8.3299999999999999E-2</v>
      </c>
      <c r="C77" s="237">
        <v>8.3299999999999999E-2</v>
      </c>
      <c r="D77" s="237">
        <v>0.05</v>
      </c>
      <c r="E77" s="42">
        <v>0.05</v>
      </c>
      <c r="F77" s="45">
        <v>0.05</v>
      </c>
      <c r="G77" s="42">
        <v>0.05</v>
      </c>
      <c r="H77" s="45"/>
      <c r="I77" s="43"/>
    </row>
    <row r="78" spans="1:9" s="325" customFormat="1" ht="366.9" customHeight="1" x14ac:dyDescent="0.35">
      <c r="A78" s="40" t="s">
        <v>92</v>
      </c>
      <c r="B78" s="411" t="s">
        <v>515</v>
      </c>
      <c r="C78" s="412"/>
      <c r="D78" s="411" t="s">
        <v>521</v>
      </c>
      <c r="E78" s="412"/>
      <c r="F78" s="411" t="s">
        <v>228</v>
      </c>
      <c r="G78" s="499"/>
      <c r="H78" s="500"/>
      <c r="I78" s="501"/>
    </row>
    <row r="79" spans="1:9" s="1" customFormat="1" ht="89.15" customHeight="1" x14ac:dyDescent="0.35">
      <c r="A79" s="40" t="s">
        <v>93</v>
      </c>
      <c r="B79" s="365" t="s">
        <v>229</v>
      </c>
      <c r="C79" s="366"/>
      <c r="D79" s="365" t="s">
        <v>230</v>
      </c>
      <c r="E79" s="366"/>
      <c r="F79" s="365" t="s">
        <v>231</v>
      </c>
      <c r="G79" s="362"/>
      <c r="H79" s="361"/>
      <c r="I79" s="362"/>
    </row>
    <row r="80" spans="1:9" s="1" customFormat="1" ht="30.75" customHeight="1" x14ac:dyDescent="0.35">
      <c r="A80" s="455" t="s">
        <v>52</v>
      </c>
      <c r="B80" s="82" t="s">
        <v>25</v>
      </c>
      <c r="C80" s="82" t="s">
        <v>26</v>
      </c>
      <c r="D80" s="82" t="s">
        <v>25</v>
      </c>
      <c r="E80" s="82" t="s">
        <v>26</v>
      </c>
      <c r="F80" s="82" t="s">
        <v>25</v>
      </c>
      <c r="G80" s="82" t="s">
        <v>26</v>
      </c>
      <c r="H80" s="82" t="s">
        <v>25</v>
      </c>
      <c r="I80" s="82" t="s">
        <v>26</v>
      </c>
    </row>
    <row r="81" spans="1:9" s="1" customFormat="1" ht="30.75" customHeight="1" x14ac:dyDescent="0.35">
      <c r="A81" s="456"/>
      <c r="B81" s="237">
        <v>8.3299999999999999E-2</v>
      </c>
      <c r="C81" s="237">
        <v>8.3299999999999999E-2</v>
      </c>
      <c r="D81" s="237">
        <v>0.1</v>
      </c>
      <c r="E81" s="237">
        <v>0.1</v>
      </c>
      <c r="F81" s="45">
        <v>0.1</v>
      </c>
      <c r="G81" s="237">
        <v>0.1</v>
      </c>
      <c r="H81" s="45"/>
      <c r="I81" s="43"/>
    </row>
    <row r="82" spans="1:9" s="328" customFormat="1" ht="296.14999999999998" customHeight="1" x14ac:dyDescent="0.35">
      <c r="A82" s="40" t="s">
        <v>92</v>
      </c>
      <c r="B82" s="411" t="s">
        <v>519</v>
      </c>
      <c r="C82" s="412"/>
      <c r="D82" s="495" t="s">
        <v>286</v>
      </c>
      <c r="E82" s="496"/>
      <c r="F82" s="407" t="s">
        <v>232</v>
      </c>
      <c r="G82" s="408"/>
      <c r="H82" s="497"/>
      <c r="I82" s="498"/>
    </row>
    <row r="83" spans="1:9" s="1" customFormat="1" ht="81" customHeight="1" x14ac:dyDescent="0.35">
      <c r="A83" s="40" t="s">
        <v>93</v>
      </c>
      <c r="B83" s="365" t="s">
        <v>284</v>
      </c>
      <c r="C83" s="467"/>
      <c r="D83" s="472" t="s">
        <v>287</v>
      </c>
      <c r="E83" s="366"/>
      <c r="F83" s="365" t="s">
        <v>285</v>
      </c>
      <c r="G83" s="362"/>
      <c r="H83" s="361"/>
      <c r="I83" s="362"/>
    </row>
    <row r="84" spans="1:9" s="1" customFormat="1" ht="30" customHeight="1" x14ac:dyDescent="0.35">
      <c r="A84" s="455" t="s">
        <v>54</v>
      </c>
      <c r="B84" s="82" t="s">
        <v>25</v>
      </c>
      <c r="C84" s="82" t="s">
        <v>26</v>
      </c>
      <c r="D84" s="82" t="s">
        <v>25</v>
      </c>
      <c r="E84" s="82" t="s">
        <v>26</v>
      </c>
      <c r="F84" s="82" t="s">
        <v>25</v>
      </c>
      <c r="G84" s="82" t="s">
        <v>26</v>
      </c>
      <c r="H84" s="82" t="s">
        <v>25</v>
      </c>
      <c r="I84" s="82" t="s">
        <v>26</v>
      </c>
    </row>
    <row r="85" spans="1:9" s="1" customFormat="1" ht="30" customHeight="1" x14ac:dyDescent="0.35">
      <c r="A85" s="456"/>
      <c r="B85" s="237">
        <v>8.3299999999999999E-2</v>
      </c>
      <c r="C85" s="237">
        <v>8.3299999999999999E-2</v>
      </c>
      <c r="D85" s="237">
        <v>0.1</v>
      </c>
      <c r="E85" s="42">
        <v>0.12</v>
      </c>
      <c r="F85" s="45">
        <v>0.1</v>
      </c>
      <c r="G85" s="42">
        <v>0.12</v>
      </c>
      <c r="H85" s="45"/>
      <c r="I85" s="43"/>
    </row>
    <row r="86" spans="1:9" s="328" customFormat="1" ht="359.15" customHeight="1" x14ac:dyDescent="0.35">
      <c r="A86" s="40" t="s">
        <v>92</v>
      </c>
      <c r="B86" s="384" t="s">
        <v>516</v>
      </c>
      <c r="C86" s="470"/>
      <c r="D86" s="493" t="s">
        <v>522</v>
      </c>
      <c r="E86" s="493"/>
      <c r="F86" s="493" t="s">
        <v>408</v>
      </c>
      <c r="G86" s="493"/>
      <c r="H86" s="494"/>
      <c r="I86" s="494"/>
    </row>
    <row r="87" spans="1:9" s="1" customFormat="1" ht="80.25" customHeight="1" x14ac:dyDescent="0.35">
      <c r="A87" s="40" t="s">
        <v>93</v>
      </c>
      <c r="B87" s="367" t="s">
        <v>409</v>
      </c>
      <c r="C87" s="357"/>
      <c r="D87" s="367" t="s">
        <v>410</v>
      </c>
      <c r="E87" s="357"/>
      <c r="F87" s="365" t="s">
        <v>411</v>
      </c>
      <c r="G87" s="366"/>
      <c r="H87" s="356"/>
      <c r="I87" s="357"/>
    </row>
    <row r="88" spans="1:9" s="1" customFormat="1" ht="29.25" customHeight="1" x14ac:dyDescent="0.35">
      <c r="A88" s="455" t="s">
        <v>55</v>
      </c>
      <c r="B88" s="82" t="s">
        <v>25</v>
      </c>
      <c r="C88" s="82" t="s">
        <v>26</v>
      </c>
      <c r="D88" s="82" t="s">
        <v>25</v>
      </c>
      <c r="E88" s="82" t="s">
        <v>26</v>
      </c>
      <c r="F88" s="82" t="s">
        <v>25</v>
      </c>
      <c r="G88" s="82" t="s">
        <v>26</v>
      </c>
      <c r="H88" s="82" t="s">
        <v>25</v>
      </c>
      <c r="I88" s="82" t="s">
        <v>26</v>
      </c>
    </row>
    <row r="89" spans="1:9" s="1" customFormat="1" ht="29.25" customHeight="1" x14ac:dyDescent="0.35">
      <c r="A89" s="456"/>
      <c r="B89" s="237">
        <v>8.3299999999999999E-2</v>
      </c>
      <c r="C89" s="237">
        <v>8.3299999999999999E-2</v>
      </c>
      <c r="D89" s="237">
        <v>0.1</v>
      </c>
      <c r="E89" s="42">
        <v>0.1</v>
      </c>
      <c r="F89" s="45">
        <v>0.1</v>
      </c>
      <c r="G89" s="42">
        <v>0.1</v>
      </c>
      <c r="H89" s="45"/>
      <c r="I89" s="43"/>
    </row>
    <row r="90" spans="1:9" s="325" customFormat="1" ht="409.5" customHeight="1" x14ac:dyDescent="0.35">
      <c r="A90" s="40" t="s">
        <v>92</v>
      </c>
      <c r="B90" s="359" t="s">
        <v>517</v>
      </c>
      <c r="C90" s="360"/>
      <c r="D90" s="359" t="s">
        <v>523</v>
      </c>
      <c r="E90" s="359"/>
      <c r="F90" s="359" t="s">
        <v>425</v>
      </c>
      <c r="G90" s="359"/>
      <c r="H90" s="360"/>
      <c r="I90" s="360"/>
    </row>
    <row r="91" spans="1:9" s="309" customFormat="1" ht="80.25" customHeight="1" x14ac:dyDescent="0.35">
      <c r="A91" s="40" t="s">
        <v>93</v>
      </c>
      <c r="B91" s="365" t="s">
        <v>426</v>
      </c>
      <c r="C91" s="366"/>
      <c r="D91" s="365" t="s">
        <v>427</v>
      </c>
      <c r="E91" s="366"/>
      <c r="F91" s="365" t="s">
        <v>428</v>
      </c>
      <c r="G91" s="366"/>
      <c r="H91" s="368"/>
      <c r="I91" s="366"/>
    </row>
    <row r="92" spans="1:9" s="1" customFormat="1" ht="24.9" customHeight="1" x14ac:dyDescent="0.35">
      <c r="A92" s="455" t="s">
        <v>56</v>
      </c>
      <c r="B92" s="82" t="s">
        <v>25</v>
      </c>
      <c r="C92" s="82" t="s">
        <v>26</v>
      </c>
      <c r="D92" s="82" t="s">
        <v>25</v>
      </c>
      <c r="E92" s="82" t="s">
        <v>26</v>
      </c>
      <c r="F92" s="82" t="s">
        <v>25</v>
      </c>
      <c r="G92" s="82" t="s">
        <v>26</v>
      </c>
      <c r="H92" s="82" t="s">
        <v>25</v>
      </c>
      <c r="I92" s="82" t="s">
        <v>26</v>
      </c>
    </row>
    <row r="93" spans="1:9" s="1" customFormat="1" ht="24.9" customHeight="1" x14ac:dyDescent="0.35">
      <c r="A93" s="456"/>
      <c r="B93" s="237">
        <v>8.3299999999999999E-2</v>
      </c>
      <c r="C93" s="237">
        <v>8.3299999999999999E-2</v>
      </c>
      <c r="D93" s="237">
        <v>0.1</v>
      </c>
      <c r="E93" s="42">
        <v>0.16</v>
      </c>
      <c r="F93" s="45">
        <v>0.1</v>
      </c>
      <c r="G93" s="42">
        <v>0.12</v>
      </c>
      <c r="H93" s="45"/>
      <c r="I93" s="43"/>
    </row>
    <row r="94" spans="1:9" s="325" customFormat="1" ht="409.5" customHeight="1" x14ac:dyDescent="0.35">
      <c r="A94" s="40" t="s">
        <v>92</v>
      </c>
      <c r="B94" s="359" t="s">
        <v>518</v>
      </c>
      <c r="C94" s="360"/>
      <c r="D94" s="359" t="s">
        <v>524</v>
      </c>
      <c r="E94" s="359"/>
      <c r="F94" s="359" t="s">
        <v>448</v>
      </c>
      <c r="G94" s="359"/>
      <c r="H94" s="360"/>
      <c r="I94" s="360"/>
    </row>
    <row r="95" spans="1:9" s="309" customFormat="1" ht="80.25" customHeight="1" x14ac:dyDescent="0.35">
      <c r="A95" s="40" t="s">
        <v>93</v>
      </c>
      <c r="B95" s="365" t="s">
        <v>449</v>
      </c>
      <c r="C95" s="366"/>
      <c r="D95" s="365" t="s">
        <v>450</v>
      </c>
      <c r="E95" s="366"/>
      <c r="F95" s="365" t="s">
        <v>451</v>
      </c>
      <c r="G95" s="366"/>
      <c r="H95" s="368"/>
      <c r="I95" s="366"/>
    </row>
    <row r="96" spans="1:9" s="1" customFormat="1" ht="24.9" customHeight="1" x14ac:dyDescent="0.35">
      <c r="A96" s="455" t="s">
        <v>57</v>
      </c>
      <c r="B96" s="82" t="s">
        <v>25</v>
      </c>
      <c r="C96" s="82" t="s">
        <v>26</v>
      </c>
      <c r="D96" s="82" t="s">
        <v>25</v>
      </c>
      <c r="E96" s="82" t="s">
        <v>26</v>
      </c>
      <c r="F96" s="82" t="s">
        <v>25</v>
      </c>
      <c r="G96" s="82" t="s">
        <v>26</v>
      </c>
      <c r="H96" s="82" t="s">
        <v>25</v>
      </c>
      <c r="I96" s="82" t="s">
        <v>26</v>
      </c>
    </row>
    <row r="97" spans="1:9" s="1" customFormat="1" ht="24.9" customHeight="1" x14ac:dyDescent="0.35">
      <c r="A97" s="456"/>
      <c r="B97" s="237">
        <v>8.3299999999999999E-2</v>
      </c>
      <c r="C97" s="237">
        <v>8.3299999999999999E-2</v>
      </c>
      <c r="D97" s="237">
        <v>0.1</v>
      </c>
      <c r="E97" s="42">
        <v>0.1</v>
      </c>
      <c r="F97" s="45">
        <v>0.1</v>
      </c>
      <c r="G97" s="42">
        <v>0.1</v>
      </c>
      <c r="H97" s="45"/>
      <c r="I97" s="43"/>
    </row>
    <row r="98" spans="1:9" s="1" customFormat="1" ht="409.5" customHeight="1" x14ac:dyDescent="0.35">
      <c r="A98" s="40" t="s">
        <v>92</v>
      </c>
      <c r="B98" s="679" t="s">
        <v>563</v>
      </c>
      <c r="C98" s="680"/>
      <c r="D98" s="359" t="s">
        <v>565</v>
      </c>
      <c r="E98" s="359"/>
      <c r="F98" s="359" t="s">
        <v>542</v>
      </c>
      <c r="G98" s="359"/>
      <c r="H98" s="355"/>
      <c r="I98" s="355"/>
    </row>
    <row r="99" spans="1:9" s="1" customFormat="1" ht="80.25" customHeight="1" x14ac:dyDescent="0.35">
      <c r="A99" s="40" t="s">
        <v>93</v>
      </c>
      <c r="B99" s="681" t="s">
        <v>564</v>
      </c>
      <c r="C99" s="682"/>
      <c r="D99" s="472" t="s">
        <v>566</v>
      </c>
      <c r="E99" s="683"/>
      <c r="F99" s="365" t="s">
        <v>562</v>
      </c>
      <c r="G99" s="366"/>
      <c r="H99" s="356"/>
      <c r="I99" s="357"/>
    </row>
    <row r="100" spans="1:9" s="1" customFormat="1" ht="24.9" customHeight="1" x14ac:dyDescent="0.35">
      <c r="A100" s="455" t="s">
        <v>59</v>
      </c>
      <c r="B100" s="82" t="s">
        <v>25</v>
      </c>
      <c r="C100" s="82" t="s">
        <v>26</v>
      </c>
      <c r="D100" s="82"/>
      <c r="E100" s="82" t="s">
        <v>26</v>
      </c>
      <c r="F100" s="82" t="s">
        <v>25</v>
      </c>
      <c r="G100" s="82" t="s">
        <v>26</v>
      </c>
      <c r="H100" s="82" t="s">
        <v>25</v>
      </c>
      <c r="I100" s="82" t="s">
        <v>26</v>
      </c>
    </row>
    <row r="101" spans="1:9" s="1" customFormat="1" ht="24.9" customHeight="1" x14ac:dyDescent="0.35">
      <c r="A101" s="456"/>
      <c r="B101" s="237">
        <v>8.3299999999999999E-2</v>
      </c>
      <c r="C101" s="42"/>
      <c r="D101" s="237">
        <v>0.15</v>
      </c>
      <c r="E101" s="42"/>
      <c r="F101" s="45">
        <v>0.1</v>
      </c>
      <c r="G101" s="42"/>
      <c r="H101" s="45"/>
      <c r="I101" s="43"/>
    </row>
    <row r="102" spans="1:9" s="1" customFormat="1" ht="80.25" customHeight="1" x14ac:dyDescent="0.35">
      <c r="A102" s="40" t="s">
        <v>92</v>
      </c>
      <c r="B102" s="355"/>
      <c r="C102" s="355"/>
      <c r="D102" s="355"/>
      <c r="E102" s="355"/>
      <c r="F102" s="355"/>
      <c r="G102" s="355"/>
      <c r="H102" s="355"/>
      <c r="I102" s="355"/>
    </row>
    <row r="103" spans="1:9" s="1" customFormat="1" ht="80.25" customHeight="1" x14ac:dyDescent="0.35">
      <c r="A103" s="40" t="s">
        <v>93</v>
      </c>
      <c r="B103" s="356"/>
      <c r="C103" s="357"/>
      <c r="D103" s="356"/>
      <c r="E103" s="357"/>
      <c r="F103" s="356"/>
      <c r="G103" s="357"/>
      <c r="H103" s="356"/>
      <c r="I103" s="357"/>
    </row>
    <row r="104" spans="1:9" s="1" customFormat="1" ht="24.9" customHeight="1" x14ac:dyDescent="0.35">
      <c r="A104" s="455" t="s">
        <v>60</v>
      </c>
      <c r="B104" s="82" t="s">
        <v>25</v>
      </c>
      <c r="C104" s="82" t="s">
        <v>26</v>
      </c>
      <c r="D104" s="82" t="s">
        <v>25</v>
      </c>
      <c r="E104" s="82" t="s">
        <v>26</v>
      </c>
      <c r="F104" s="82" t="s">
        <v>25</v>
      </c>
      <c r="G104" s="82" t="s">
        <v>26</v>
      </c>
      <c r="H104" s="82" t="s">
        <v>25</v>
      </c>
      <c r="I104" s="82" t="s">
        <v>26</v>
      </c>
    </row>
    <row r="105" spans="1:9" s="1" customFormat="1" ht="24.9" customHeight="1" x14ac:dyDescent="0.35">
      <c r="A105" s="456"/>
      <c r="B105" s="237">
        <v>8.3299999999999999E-2</v>
      </c>
      <c r="C105" s="42"/>
      <c r="D105" s="237">
        <v>0.15</v>
      </c>
      <c r="E105" s="42"/>
      <c r="F105" s="45">
        <v>0.1</v>
      </c>
      <c r="G105" s="42"/>
      <c r="H105" s="45"/>
      <c r="I105" s="43"/>
    </row>
    <row r="106" spans="1:9" s="1" customFormat="1" ht="80.25" customHeight="1" x14ac:dyDescent="0.35">
      <c r="A106" s="40" t="s">
        <v>92</v>
      </c>
      <c r="B106" s="355"/>
      <c r="C106" s="355"/>
      <c r="D106" s="355"/>
      <c r="E106" s="355"/>
      <c r="F106" s="355"/>
      <c r="G106" s="355"/>
      <c r="H106" s="355"/>
      <c r="I106" s="355"/>
    </row>
    <row r="107" spans="1:9" s="1" customFormat="1" ht="80.25" customHeight="1" x14ac:dyDescent="0.35">
      <c r="A107" s="40" t="s">
        <v>93</v>
      </c>
      <c r="B107" s="356"/>
      <c r="C107" s="357"/>
      <c r="D107" s="356"/>
      <c r="E107" s="357"/>
      <c r="F107" s="356"/>
      <c r="G107" s="357"/>
      <c r="H107" s="356"/>
      <c r="I107" s="357"/>
    </row>
    <row r="108" spans="1:9" s="1" customFormat="1" ht="24.9" customHeight="1" x14ac:dyDescent="0.35">
      <c r="A108" s="455" t="s">
        <v>61</v>
      </c>
      <c r="B108" s="82" t="s">
        <v>25</v>
      </c>
      <c r="C108" s="82" t="s">
        <v>26</v>
      </c>
      <c r="D108" s="82" t="s">
        <v>25</v>
      </c>
      <c r="E108" s="82" t="s">
        <v>26</v>
      </c>
      <c r="F108" s="82" t="s">
        <v>25</v>
      </c>
      <c r="G108" s="82" t="s">
        <v>26</v>
      </c>
      <c r="H108" s="82" t="s">
        <v>25</v>
      </c>
      <c r="I108" s="82" t="s">
        <v>26</v>
      </c>
    </row>
    <row r="109" spans="1:9" s="1" customFormat="1" ht="24.9" customHeight="1" x14ac:dyDescent="0.35">
      <c r="A109" s="456"/>
      <c r="B109" s="237">
        <v>8.3299999999999999E-2</v>
      </c>
      <c r="C109" s="42"/>
      <c r="D109" s="237">
        <v>0.15</v>
      </c>
      <c r="E109" s="42"/>
      <c r="F109" s="45">
        <v>0.1</v>
      </c>
      <c r="G109" s="42"/>
      <c r="H109" s="45"/>
      <c r="I109" s="43"/>
    </row>
    <row r="110" spans="1:9" s="1" customFormat="1" ht="80.25" customHeight="1" x14ac:dyDescent="0.35">
      <c r="A110" s="40" t="s">
        <v>92</v>
      </c>
      <c r="B110" s="355"/>
      <c r="C110" s="355"/>
      <c r="D110" s="355"/>
      <c r="E110" s="355"/>
      <c r="F110" s="355"/>
      <c r="G110" s="355"/>
      <c r="H110" s="355"/>
      <c r="I110" s="355"/>
    </row>
    <row r="111" spans="1:9" s="1" customFormat="1" ht="80.25" customHeight="1" x14ac:dyDescent="0.35">
      <c r="A111" s="40" t="s">
        <v>93</v>
      </c>
      <c r="B111" s="356"/>
      <c r="C111" s="357"/>
      <c r="D111" s="356"/>
      <c r="E111" s="357"/>
      <c r="F111" s="356"/>
      <c r="G111" s="357"/>
      <c r="H111" s="356"/>
      <c r="I111" s="357"/>
    </row>
    <row r="112" spans="1:9" s="1" customFormat="1" ht="24.9" customHeight="1" x14ac:dyDescent="0.35">
      <c r="A112" s="455" t="s">
        <v>62</v>
      </c>
      <c r="B112" s="82" t="s">
        <v>25</v>
      </c>
      <c r="C112" s="82" t="s">
        <v>26</v>
      </c>
      <c r="D112" s="82" t="s">
        <v>25</v>
      </c>
      <c r="E112" s="82" t="s">
        <v>26</v>
      </c>
      <c r="F112" s="82" t="s">
        <v>25</v>
      </c>
      <c r="G112" s="82" t="s">
        <v>26</v>
      </c>
      <c r="H112" s="82" t="s">
        <v>25</v>
      </c>
      <c r="I112" s="82" t="s">
        <v>26</v>
      </c>
    </row>
    <row r="113" spans="1:9" s="1" customFormat="1" ht="24.9" customHeight="1" x14ac:dyDescent="0.35">
      <c r="A113" s="456"/>
      <c r="B113" s="237">
        <v>8.3299999999999999E-2</v>
      </c>
      <c r="C113" s="42"/>
      <c r="D113" s="237">
        <v>0</v>
      </c>
      <c r="E113" s="42"/>
      <c r="F113" s="45">
        <v>0.1</v>
      </c>
      <c r="G113" s="42"/>
      <c r="H113" s="160"/>
      <c r="I113" s="161"/>
    </row>
    <row r="114" spans="1:9" s="1" customFormat="1" ht="80.25" customHeight="1" x14ac:dyDescent="0.35">
      <c r="A114" s="40" t="s">
        <v>92</v>
      </c>
      <c r="B114" s="358"/>
      <c r="C114" s="358"/>
      <c r="D114" s="358"/>
      <c r="E114" s="358"/>
      <c r="F114" s="358"/>
      <c r="G114" s="358"/>
      <c r="H114" s="358"/>
      <c r="I114" s="358"/>
    </row>
    <row r="115" spans="1:9" s="1" customFormat="1" ht="80.25" customHeight="1" x14ac:dyDescent="0.35">
      <c r="A115" s="40" t="s">
        <v>93</v>
      </c>
      <c r="B115" s="356"/>
      <c r="C115" s="357"/>
      <c r="D115" s="356"/>
      <c r="E115" s="357"/>
      <c r="F115" s="356"/>
      <c r="G115" s="357"/>
      <c r="H115" s="356"/>
      <c r="I115" s="357"/>
    </row>
    <row r="116" spans="1:9" s="1" customFormat="1" ht="16.5" x14ac:dyDescent="0.35">
      <c r="A116" s="41" t="s">
        <v>94</v>
      </c>
      <c r="B116" s="44">
        <f t="shared" ref="B116:I116" si="1">(B69+B73+B77+B81+B85+B89+B93+B97+B101+B105+B109+B113)</f>
        <v>0.99960000000000016</v>
      </c>
      <c r="C116" s="44">
        <f t="shared" si="1"/>
        <v>0.66639999999999999</v>
      </c>
      <c r="D116" s="44">
        <f t="shared" si="1"/>
        <v>1</v>
      </c>
      <c r="E116" s="44">
        <f t="shared" si="1"/>
        <v>0.68</v>
      </c>
      <c r="F116" s="44">
        <f t="shared" si="1"/>
        <v>0.99999999999999989</v>
      </c>
      <c r="G116" s="44">
        <f t="shared" si="1"/>
        <v>0.64</v>
      </c>
      <c r="H116" s="44">
        <f t="shared" si="1"/>
        <v>0</v>
      </c>
      <c r="I116" s="44">
        <f t="shared" si="1"/>
        <v>0</v>
      </c>
    </row>
    <row r="117" spans="1:9" s="1" customFormat="1" ht="14" x14ac:dyDescent="0.35"/>
    <row r="118" spans="1:9" s="1" customFormat="1" ht="14" x14ac:dyDescent="0.35"/>
    <row r="119" spans="1:9" s="1" customFormat="1" ht="14"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0F028E6A-29F4-CD48-ABB3-7810D6B7E8DE}"/>
    <hyperlink ref="D75" r:id="rId2" xr:uid="{C3D70007-E772-9943-B766-DC82CB9A30BA}"/>
    <hyperlink ref="F75" r:id="rId3" xr:uid="{463F1669-66FA-E849-89F8-0BBA6E2370B5}"/>
    <hyperlink ref="F71" r:id="rId4" xr:uid="{4E0FC979-9E3F-1045-8B6D-D90F91EDA904}"/>
    <hyperlink ref="B71" r:id="rId5" xr:uid="{52171376-E335-AB4A-B4D8-07837DB43F06}"/>
    <hyperlink ref="B79" r:id="rId6" xr:uid="{A7812374-C33C-C641-8280-3BFB1F3D9160}"/>
    <hyperlink ref="D79" r:id="rId7" xr:uid="{E6AAA6AD-92FB-B84A-95E9-604D6A6A2D59}"/>
    <hyperlink ref="F79" r:id="rId8" xr:uid="{603B5C7B-7A7F-B14A-92AB-768C591300D1}"/>
    <hyperlink ref="B83" r:id="rId9" xr:uid="{4B50ABCE-9357-6D46-B4FC-EE2A66FB1583}"/>
    <hyperlink ref="F83" r:id="rId10" xr:uid="{EF35EF81-4E2A-5C4E-A9D6-E369700FFFFE}"/>
    <hyperlink ref="D83" r:id="rId11" xr:uid="{2C5A88FD-BEC5-E64B-9F1D-8DC3F2105A12}"/>
    <hyperlink ref="B87" r:id="rId12" xr:uid="{AD65DF58-D039-D140-909D-2192CE8CF694}"/>
    <hyperlink ref="D87" r:id="rId13" xr:uid="{C79C7AAD-9297-3747-9812-825427B651F5}"/>
    <hyperlink ref="F87" r:id="rId14" xr:uid="{5F683EFD-A1A0-A64A-B972-612651C6F629}"/>
    <hyperlink ref="B91" r:id="rId15" xr:uid="{E7ED3EC6-935E-CB41-912C-1561BB12CD8F}"/>
    <hyperlink ref="D91" r:id="rId16" xr:uid="{033B581E-9282-034B-8BB5-9EADD1E4EF0F}"/>
    <hyperlink ref="F91" r:id="rId17" xr:uid="{752F50BA-34CD-6B40-B1EA-22E56A5F7BC6}"/>
    <hyperlink ref="B95" r:id="rId18" xr:uid="{4B9B5FA5-18F5-DB4A-87C2-5D4D4B6A94BD}"/>
    <hyperlink ref="D95" r:id="rId19" xr:uid="{56F7AFA3-2EA9-EF4F-8820-7C5A6E2FE8FB}"/>
    <hyperlink ref="F95" r:id="rId20" xr:uid="{6AD6FA22-C6B7-DB4F-8F95-6147C89A14CB}"/>
    <hyperlink ref="B99" r:id="rId21" xr:uid="{5C744523-9F48-104C-9CC5-A0C3731C1133}"/>
    <hyperlink ref="F99" r:id="rId22" display="https://secretariadistritald-my.sharepoint.com/:f:/g/personal/kforero_sdmujer_gov_co/EinCKECsSO9GgDpF4oFcwycBXcDo4jMn3InurPfcGKQY6A?e=duwpdp" xr:uid="{245C4AE7-9239-F045-9345-5BF4F11EB726}"/>
    <hyperlink ref="D99" r:id="rId23" xr:uid="{FF2FDACF-2C64-504A-B2B3-CD574AEB73C6}"/>
  </hyperlinks>
  <pageMargins left="0.7" right="0.7" top="0.75" bottom="0.75" header="0.3" footer="0.3"/>
  <drawing r:id="rId24"/>
  <legacyDrawing r:id="rId2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abSelected="1" topLeftCell="C29" zoomScale="70" zoomScaleNormal="70" workbookViewId="0">
      <selection activeCell="I31" sqref="I31:I33"/>
    </sheetView>
  </sheetViews>
  <sheetFormatPr baseColWidth="10" defaultColWidth="10.90625" defaultRowHeight="14" x14ac:dyDescent="0.35"/>
  <cols>
    <col min="1" max="1" width="49.453125" style="1" customWidth="1"/>
    <col min="2" max="2" width="53.453125" style="1" customWidth="1"/>
    <col min="3" max="13" width="35.453125" style="1" customWidth="1"/>
    <col min="14" max="15" width="18.08984375" style="1" customWidth="1"/>
    <col min="16" max="16" width="8.453125" style="1" customWidth="1"/>
    <col min="17" max="17" width="18.453125" style="1" bestFit="1" customWidth="1"/>
    <col min="18" max="18" width="5.453125" style="1" customWidth="1"/>
    <col min="19" max="19" width="18.453125" style="1" bestFit="1" customWidth="1"/>
    <col min="20" max="20" width="4.453125" style="1" customWidth="1"/>
    <col min="21" max="21" width="23" style="1" bestFit="1" customWidth="1"/>
    <col min="22" max="22" width="10.90625" style="1"/>
    <col min="23" max="23" width="18.453125" style="1" bestFit="1" customWidth="1"/>
    <col min="24" max="24" width="16.08984375" style="1" customWidth="1"/>
    <col min="25" max="16384" width="10.90625" style="1"/>
  </cols>
  <sheetData>
    <row r="1" spans="1:15" s="72" customFormat="1" ht="32.25" customHeight="1" thickBot="1" x14ac:dyDescent="0.4">
      <c r="A1" s="438"/>
      <c r="B1" s="416" t="s">
        <v>43</v>
      </c>
      <c r="C1" s="417"/>
      <c r="D1" s="417"/>
      <c r="E1" s="417"/>
      <c r="F1" s="417"/>
      <c r="G1" s="417"/>
      <c r="H1" s="417"/>
      <c r="I1" s="418"/>
      <c r="J1" s="413" t="s">
        <v>161</v>
      </c>
      <c r="K1" s="414"/>
      <c r="L1" s="415"/>
    </row>
    <row r="2" spans="1:15" s="72" customFormat="1" ht="30.75" customHeight="1" thickBot="1" x14ac:dyDescent="0.4">
      <c r="A2" s="439"/>
      <c r="B2" s="419" t="s">
        <v>44</v>
      </c>
      <c r="C2" s="420"/>
      <c r="D2" s="420"/>
      <c r="E2" s="420"/>
      <c r="F2" s="420"/>
      <c r="G2" s="420"/>
      <c r="H2" s="420"/>
      <c r="I2" s="421"/>
      <c r="J2" s="413" t="s">
        <v>162</v>
      </c>
      <c r="K2" s="414"/>
      <c r="L2" s="415"/>
    </row>
    <row r="3" spans="1:15" s="72" customFormat="1" ht="24" customHeight="1" thickBot="1" x14ac:dyDescent="0.4">
      <c r="A3" s="439"/>
      <c r="B3" s="419" t="s">
        <v>0</v>
      </c>
      <c r="C3" s="420"/>
      <c r="D3" s="420"/>
      <c r="E3" s="420"/>
      <c r="F3" s="420"/>
      <c r="G3" s="420"/>
      <c r="H3" s="420"/>
      <c r="I3" s="421"/>
      <c r="J3" s="413" t="s">
        <v>163</v>
      </c>
      <c r="K3" s="414"/>
      <c r="L3" s="415"/>
    </row>
    <row r="4" spans="1:15" s="72" customFormat="1" ht="21.75" customHeight="1" thickBot="1" x14ac:dyDescent="0.4">
      <c r="A4" s="440"/>
      <c r="B4" s="422" t="s">
        <v>112</v>
      </c>
      <c r="C4" s="423"/>
      <c r="D4" s="423"/>
      <c r="E4" s="423"/>
      <c r="F4" s="423"/>
      <c r="G4" s="423"/>
      <c r="H4" s="423"/>
      <c r="I4" s="424"/>
      <c r="J4" s="413" t="s">
        <v>166</v>
      </c>
      <c r="K4" s="414"/>
      <c r="L4" s="415"/>
    </row>
    <row r="5" spans="1:15" s="72" customFormat="1" ht="21.75" customHeight="1" thickBot="1" x14ac:dyDescent="0.4">
      <c r="A5" s="73"/>
      <c r="B5" s="74"/>
      <c r="C5" s="74"/>
      <c r="D5" s="74"/>
      <c r="E5" s="74"/>
      <c r="F5" s="74"/>
      <c r="G5" s="74"/>
      <c r="H5" s="74"/>
      <c r="I5" s="74"/>
      <c r="J5" s="75"/>
      <c r="K5" s="75"/>
      <c r="L5" s="75"/>
    </row>
    <row r="6" spans="1:15" ht="40.4" customHeight="1" thickBot="1" x14ac:dyDescent="0.4">
      <c r="A6" s="47" t="s">
        <v>47</v>
      </c>
      <c r="B6" s="534"/>
      <c r="C6" s="535"/>
      <c r="D6" s="535"/>
      <c r="E6" s="535"/>
      <c r="F6" s="535"/>
      <c r="G6" s="535"/>
      <c r="H6" s="535"/>
      <c r="I6" s="536"/>
      <c r="J6" s="183" t="s">
        <v>48</v>
      </c>
      <c r="K6" s="537">
        <v>2024110010308</v>
      </c>
      <c r="L6" s="538"/>
      <c r="M6" s="539"/>
      <c r="N6" s="539"/>
      <c r="O6" s="539"/>
    </row>
    <row r="7" spans="1:15" s="72" customFormat="1" ht="21.75" customHeight="1" thickBot="1" x14ac:dyDescent="0.4">
      <c r="A7" s="73"/>
      <c r="B7" s="74"/>
      <c r="C7" s="74"/>
      <c r="D7" s="74"/>
      <c r="E7" s="74"/>
      <c r="F7" s="74"/>
      <c r="G7" s="74"/>
      <c r="H7" s="74"/>
      <c r="I7" s="74"/>
      <c r="J7" s="74"/>
      <c r="K7" s="74"/>
      <c r="L7" s="74"/>
      <c r="M7" s="75"/>
      <c r="N7" s="75"/>
      <c r="O7" s="75"/>
    </row>
    <row r="8" spans="1:15" s="72" customFormat="1" ht="21.75" customHeight="1" thickBot="1" x14ac:dyDescent="0.4">
      <c r="A8" s="529" t="s">
        <v>2</v>
      </c>
      <c r="B8" s="148" t="s">
        <v>49</v>
      </c>
      <c r="C8" s="299">
        <v>45688</v>
      </c>
      <c r="D8" s="148" t="s">
        <v>50</v>
      </c>
      <c r="E8" s="300">
        <v>45716</v>
      </c>
      <c r="F8" s="148" t="s">
        <v>51</v>
      </c>
      <c r="G8" s="299">
        <v>45747</v>
      </c>
      <c r="H8" s="148" t="s">
        <v>52</v>
      </c>
      <c r="I8" s="303">
        <v>45777</v>
      </c>
      <c r="J8" s="533" t="s">
        <v>3</v>
      </c>
      <c r="K8" s="147" t="s">
        <v>53</v>
      </c>
      <c r="L8" s="76"/>
      <c r="M8" s="539"/>
      <c r="N8" s="539"/>
      <c r="O8" s="539"/>
    </row>
    <row r="9" spans="1:15" s="72" customFormat="1" ht="21.75" customHeight="1" thickBot="1" x14ac:dyDescent="0.45">
      <c r="A9" s="529"/>
      <c r="B9" s="149" t="s">
        <v>54</v>
      </c>
      <c r="C9" s="300">
        <v>45808</v>
      </c>
      <c r="D9" s="148" t="s">
        <v>55</v>
      </c>
      <c r="E9" s="307">
        <v>45838</v>
      </c>
      <c r="F9" s="148" t="s">
        <v>56</v>
      </c>
      <c r="G9" s="307">
        <v>45869</v>
      </c>
      <c r="H9" s="148" t="s">
        <v>57</v>
      </c>
      <c r="I9" s="334">
        <v>45900</v>
      </c>
      <c r="J9" s="533"/>
      <c r="K9" s="147" t="s">
        <v>58</v>
      </c>
      <c r="L9" s="76"/>
      <c r="M9" s="539"/>
      <c r="N9" s="539"/>
      <c r="O9" s="539"/>
    </row>
    <row r="10" spans="1:15" s="72" customFormat="1" ht="21.75" customHeight="1" thickBot="1" x14ac:dyDescent="0.45">
      <c r="A10" s="529"/>
      <c r="B10" s="148" t="s">
        <v>59</v>
      </c>
      <c r="C10" s="116"/>
      <c r="D10" s="148" t="s">
        <v>60</v>
      </c>
      <c r="E10" s="120"/>
      <c r="F10" s="148" t="s">
        <v>61</v>
      </c>
      <c r="G10" s="120"/>
      <c r="H10" s="148" t="s">
        <v>62</v>
      </c>
      <c r="I10" s="118"/>
      <c r="J10" s="533"/>
      <c r="K10" s="147" t="s">
        <v>63</v>
      </c>
      <c r="L10" s="76" t="s">
        <v>173</v>
      </c>
      <c r="M10" s="539"/>
      <c r="N10" s="539"/>
      <c r="O10" s="539"/>
    </row>
    <row r="11" spans="1:15" ht="14.5" thickBot="1" x14ac:dyDescent="0.4"/>
    <row r="12" spans="1:15" ht="32.15" customHeight="1" thickBot="1" x14ac:dyDescent="0.4">
      <c r="A12" s="530" t="s">
        <v>113</v>
      </c>
      <c r="B12" s="531"/>
      <c r="C12" s="531"/>
      <c r="D12" s="531"/>
      <c r="E12" s="531"/>
      <c r="F12" s="531"/>
      <c r="G12" s="531"/>
      <c r="H12" s="531"/>
      <c r="I12" s="531"/>
      <c r="J12" s="531"/>
      <c r="K12" s="531"/>
      <c r="L12" s="532"/>
    </row>
    <row r="13" spans="1:15" ht="32.15" customHeight="1" thickBot="1" x14ac:dyDescent="0.4">
      <c r="A13" s="520" t="s">
        <v>114</v>
      </c>
      <c r="B13" s="522" t="s">
        <v>32</v>
      </c>
      <c r="C13" s="524" t="s">
        <v>4</v>
      </c>
      <c r="D13" s="526" t="s">
        <v>74</v>
      </c>
      <c r="E13" s="527"/>
      <c r="F13" s="528"/>
      <c r="G13" s="526" t="s">
        <v>76</v>
      </c>
      <c r="H13" s="527"/>
      <c r="I13" s="528"/>
      <c r="J13" s="425" t="s">
        <v>77</v>
      </c>
      <c r="K13" s="426"/>
      <c r="L13" s="427"/>
    </row>
    <row r="14" spans="1:15" ht="32.15" customHeight="1" thickBot="1" x14ac:dyDescent="0.4">
      <c r="A14" s="521"/>
      <c r="B14" s="523"/>
      <c r="C14" s="525"/>
      <c r="D14" s="253" t="s">
        <v>11</v>
      </c>
      <c r="E14" s="254" t="s">
        <v>12</v>
      </c>
      <c r="F14" s="103" t="s">
        <v>33</v>
      </c>
      <c r="G14" s="104" t="s">
        <v>11</v>
      </c>
      <c r="H14" s="102" t="s">
        <v>12</v>
      </c>
      <c r="I14" s="103" t="s">
        <v>33</v>
      </c>
      <c r="J14" s="104" t="s">
        <v>11</v>
      </c>
      <c r="K14" s="102" t="s">
        <v>12</v>
      </c>
      <c r="L14" s="103" t="s">
        <v>33</v>
      </c>
    </row>
    <row r="15" spans="1:15" ht="91.5" customHeight="1" x14ac:dyDescent="0.3">
      <c r="A15" s="508" t="s">
        <v>245</v>
      </c>
      <c r="B15" s="255" t="s">
        <v>246</v>
      </c>
      <c r="C15" s="511" t="s">
        <v>247</v>
      </c>
      <c r="D15" s="256">
        <v>428846683</v>
      </c>
      <c r="E15" s="210">
        <v>462190</v>
      </c>
      <c r="F15" s="514">
        <v>1</v>
      </c>
      <c r="G15" s="105">
        <v>190184616</v>
      </c>
      <c r="H15" s="101">
        <v>5502976</v>
      </c>
      <c r="I15" s="514">
        <v>1</v>
      </c>
      <c r="J15" s="105">
        <v>620167426</v>
      </c>
      <c r="K15" s="101">
        <v>44932730</v>
      </c>
      <c r="L15" s="514">
        <v>1</v>
      </c>
    </row>
    <row r="16" spans="1:15" ht="53.25" customHeight="1" x14ac:dyDescent="0.3">
      <c r="A16" s="509"/>
      <c r="B16" s="255" t="s">
        <v>248</v>
      </c>
      <c r="C16" s="512"/>
      <c r="D16" s="256">
        <v>425058834</v>
      </c>
      <c r="E16" s="210"/>
      <c r="F16" s="515"/>
      <c r="G16" s="105">
        <v>93713221</v>
      </c>
      <c r="H16" s="101">
        <v>3702706</v>
      </c>
      <c r="I16" s="515"/>
      <c r="J16" s="105">
        <v>519536101</v>
      </c>
      <c r="K16" s="101">
        <v>37590285</v>
      </c>
      <c r="L16" s="515"/>
    </row>
    <row r="17" spans="1:13" s="23" customFormat="1" ht="60.75" customHeight="1" thickBot="1" x14ac:dyDescent="0.35">
      <c r="A17" s="510"/>
      <c r="B17" s="257" t="s">
        <v>249</v>
      </c>
      <c r="C17" s="513"/>
      <c r="D17" s="258">
        <v>287192365</v>
      </c>
      <c r="E17" s="259"/>
      <c r="F17" s="516"/>
      <c r="G17" s="260">
        <v>268892846</v>
      </c>
      <c r="H17" s="261">
        <v>3555095</v>
      </c>
      <c r="I17" s="516"/>
      <c r="J17" s="260">
        <v>556757806</v>
      </c>
      <c r="K17" s="261">
        <v>39502633</v>
      </c>
      <c r="L17" s="516"/>
      <c r="M17" s="1"/>
    </row>
    <row r="18" spans="1:13" ht="15" customHeight="1" x14ac:dyDescent="0.3">
      <c r="A18" s="23"/>
      <c r="B18" s="23"/>
      <c r="C18" s="23"/>
      <c r="D18" s="23"/>
      <c r="E18" s="23"/>
      <c r="F18" s="262"/>
      <c r="G18" s="23"/>
      <c r="H18" s="23"/>
      <c r="I18" s="23"/>
      <c r="J18" s="23"/>
      <c r="K18" s="23"/>
      <c r="L18" s="23"/>
    </row>
    <row r="19" spans="1:13" ht="35.15" customHeight="1" thickBot="1" x14ac:dyDescent="0.4"/>
    <row r="20" spans="1:13" ht="35.15" customHeight="1" thickBot="1" x14ac:dyDescent="0.4">
      <c r="A20" s="530" t="s">
        <v>115</v>
      </c>
      <c r="B20" s="531"/>
      <c r="C20" s="531"/>
      <c r="D20" s="531"/>
      <c r="E20" s="531"/>
      <c r="F20" s="531"/>
      <c r="G20" s="531"/>
      <c r="H20" s="531"/>
      <c r="I20" s="531"/>
      <c r="J20" s="531"/>
      <c r="K20" s="531"/>
      <c r="L20" s="532"/>
    </row>
    <row r="21" spans="1:13" ht="35.15" customHeight="1" x14ac:dyDescent="0.35">
      <c r="A21" s="520" t="s">
        <v>114</v>
      </c>
      <c r="B21" s="522" t="s">
        <v>32</v>
      </c>
      <c r="C21" s="524" t="s">
        <v>4</v>
      </c>
      <c r="D21" s="526" t="s">
        <v>78</v>
      </c>
      <c r="E21" s="527"/>
      <c r="F21" s="528"/>
      <c r="G21" s="526" t="s">
        <v>79</v>
      </c>
      <c r="H21" s="527"/>
      <c r="I21" s="528"/>
      <c r="J21" s="526" t="s">
        <v>80</v>
      </c>
      <c r="K21" s="527"/>
      <c r="L21" s="528"/>
    </row>
    <row r="22" spans="1:13" ht="90" customHeight="1" thickBot="1" x14ac:dyDescent="0.4">
      <c r="A22" s="521"/>
      <c r="B22" s="523"/>
      <c r="C22" s="525"/>
      <c r="D22" s="104" t="s">
        <v>11</v>
      </c>
      <c r="E22" s="102" t="s">
        <v>12</v>
      </c>
      <c r="F22" s="103" t="s">
        <v>33</v>
      </c>
      <c r="G22" s="104" t="s">
        <v>11</v>
      </c>
      <c r="H22" s="102" t="s">
        <v>12</v>
      </c>
      <c r="I22" s="103" t="s">
        <v>33</v>
      </c>
      <c r="J22" s="104" t="s">
        <v>11</v>
      </c>
      <c r="K22" s="102" t="s">
        <v>12</v>
      </c>
      <c r="L22" s="103" t="s">
        <v>33</v>
      </c>
    </row>
    <row r="23" spans="1:13" ht="90" customHeight="1" x14ac:dyDescent="0.3">
      <c r="A23" s="508" t="s">
        <v>245</v>
      </c>
      <c r="B23" s="255" t="s">
        <v>246</v>
      </c>
      <c r="C23" s="511" t="s">
        <v>247</v>
      </c>
      <c r="D23" s="256">
        <v>-13920659</v>
      </c>
      <c r="E23" s="210">
        <v>56122895</v>
      </c>
      <c r="F23" s="514">
        <v>1</v>
      </c>
      <c r="G23" s="318">
        <f>100506206</f>
        <v>100506206</v>
      </c>
      <c r="H23" s="319">
        <v>60907112</v>
      </c>
      <c r="I23" s="514">
        <v>1</v>
      </c>
      <c r="J23" s="105">
        <v>622540</v>
      </c>
      <c r="K23" s="101">
        <v>66892438</v>
      </c>
      <c r="L23" s="514">
        <v>1</v>
      </c>
    </row>
    <row r="24" spans="1:13" ht="42" x14ac:dyDescent="0.3">
      <c r="A24" s="509"/>
      <c r="B24" s="255" t="s">
        <v>248</v>
      </c>
      <c r="C24" s="512"/>
      <c r="D24" s="256">
        <v>-8123660</v>
      </c>
      <c r="E24" s="210">
        <v>56905769</v>
      </c>
      <c r="F24" s="515"/>
      <c r="G24" s="318">
        <f>43844723</f>
        <v>43844723</v>
      </c>
      <c r="H24" s="319">
        <v>46556690</v>
      </c>
      <c r="I24" s="515"/>
      <c r="J24" s="105">
        <v>0</v>
      </c>
      <c r="K24" s="101">
        <v>47684620</v>
      </c>
      <c r="L24" s="515"/>
    </row>
    <row r="25" spans="1:13" ht="42.5" thickBot="1" x14ac:dyDescent="0.35">
      <c r="A25" s="510"/>
      <c r="B25" s="257" t="s">
        <v>249</v>
      </c>
      <c r="C25" s="513"/>
      <c r="D25" s="258">
        <v>-11687381</v>
      </c>
      <c r="E25" s="259">
        <v>45678219</v>
      </c>
      <c r="F25" s="516"/>
      <c r="G25" s="320">
        <f>38993847</f>
        <v>38993847</v>
      </c>
      <c r="H25" s="321">
        <v>44749495</v>
      </c>
      <c r="I25" s="516"/>
      <c r="J25" s="260">
        <v>0</v>
      </c>
      <c r="K25" s="261">
        <v>51666947</v>
      </c>
      <c r="L25" s="516"/>
    </row>
    <row r="26" spans="1:13" ht="35.15" customHeight="1" x14ac:dyDescent="0.35"/>
    <row r="27" spans="1:13" ht="35.15" customHeight="1" thickBot="1" x14ac:dyDescent="0.4"/>
    <row r="28" spans="1:13" ht="35.15" customHeight="1" thickBot="1" x14ac:dyDescent="0.4">
      <c r="A28" s="517" t="s">
        <v>116</v>
      </c>
      <c r="B28" s="518"/>
      <c r="C28" s="518"/>
      <c r="D28" s="518"/>
      <c r="E28" s="518"/>
      <c r="F28" s="518"/>
      <c r="G28" s="518"/>
      <c r="H28" s="518"/>
      <c r="I28" s="518"/>
      <c r="J28" s="518"/>
      <c r="K28" s="518"/>
      <c r="L28" s="519"/>
    </row>
    <row r="29" spans="1:13" ht="81" customHeight="1" x14ac:dyDescent="0.35">
      <c r="A29" s="520" t="s">
        <v>114</v>
      </c>
      <c r="B29" s="522" t="s">
        <v>32</v>
      </c>
      <c r="C29" s="524" t="s">
        <v>4</v>
      </c>
      <c r="D29" s="526" t="s">
        <v>81</v>
      </c>
      <c r="E29" s="527"/>
      <c r="F29" s="528"/>
      <c r="G29" s="526" t="s">
        <v>82</v>
      </c>
      <c r="H29" s="527"/>
      <c r="I29" s="528"/>
      <c r="J29" s="526" t="s">
        <v>83</v>
      </c>
      <c r="K29" s="527"/>
      <c r="L29" s="528"/>
    </row>
    <row r="30" spans="1:13" ht="94.5" customHeight="1" thickBot="1" x14ac:dyDescent="0.4">
      <c r="A30" s="521"/>
      <c r="B30" s="523"/>
      <c r="C30" s="525"/>
      <c r="D30" s="104" t="s">
        <v>11</v>
      </c>
      <c r="E30" s="102" t="s">
        <v>12</v>
      </c>
      <c r="F30" s="103" t="s">
        <v>33</v>
      </c>
      <c r="G30" s="104" t="s">
        <v>11</v>
      </c>
      <c r="H30" s="102" t="s">
        <v>12</v>
      </c>
      <c r="I30" s="103" t="s">
        <v>33</v>
      </c>
      <c r="J30" s="104" t="s">
        <v>11</v>
      </c>
      <c r="K30" s="102" t="s">
        <v>12</v>
      </c>
      <c r="L30" s="103" t="s">
        <v>33</v>
      </c>
    </row>
    <row r="31" spans="1:13" ht="42" x14ac:dyDescent="0.3">
      <c r="A31" s="508" t="s">
        <v>245</v>
      </c>
      <c r="B31" s="255" t="s">
        <v>246</v>
      </c>
      <c r="C31" s="511" t="s">
        <v>247</v>
      </c>
      <c r="D31" s="256">
        <v>11162719</v>
      </c>
      <c r="E31" s="210">
        <v>87564569</v>
      </c>
      <c r="F31" s="514">
        <v>1</v>
      </c>
      <c r="G31" s="105">
        <v>64782856</v>
      </c>
      <c r="H31" s="101">
        <v>63212033</v>
      </c>
      <c r="I31" s="514">
        <v>1</v>
      </c>
      <c r="J31" s="105"/>
      <c r="K31" s="101"/>
      <c r="L31" s="514"/>
    </row>
    <row r="32" spans="1:13" ht="42" x14ac:dyDescent="0.3">
      <c r="A32" s="509"/>
      <c r="B32" s="255" t="s">
        <v>248</v>
      </c>
      <c r="C32" s="512"/>
      <c r="D32" s="256">
        <v>10674397</v>
      </c>
      <c r="E32" s="210">
        <v>68971757</v>
      </c>
      <c r="F32" s="515"/>
      <c r="G32" s="105">
        <v>67027560</v>
      </c>
      <c r="H32" s="101">
        <v>50473999</v>
      </c>
      <c r="I32" s="515"/>
      <c r="J32" s="105"/>
      <c r="K32" s="101"/>
      <c r="L32" s="515"/>
    </row>
    <row r="33" spans="1:12" ht="63.9" customHeight="1" thickBot="1" x14ac:dyDescent="0.35">
      <c r="A33" s="510"/>
      <c r="B33" s="257" t="s">
        <v>249</v>
      </c>
      <c r="C33" s="513"/>
      <c r="D33" s="258">
        <v>10356570</v>
      </c>
      <c r="E33" s="259">
        <v>76174329</v>
      </c>
      <c r="F33" s="516"/>
      <c r="G33" s="260">
        <v>64137535</v>
      </c>
      <c r="H33" s="261">
        <v>58388135</v>
      </c>
      <c r="I33" s="516"/>
      <c r="J33" s="260"/>
      <c r="K33" s="261"/>
      <c r="L33" s="516"/>
    </row>
    <row r="34" spans="1:12" ht="35.15" customHeight="1" x14ac:dyDescent="0.35"/>
    <row r="35" spans="1:12" ht="35.15" customHeight="1" thickBot="1" x14ac:dyDescent="0.4"/>
    <row r="36" spans="1:12" ht="99" customHeight="1" thickBot="1" x14ac:dyDescent="0.4">
      <c r="A36" s="517" t="s">
        <v>117</v>
      </c>
      <c r="B36" s="518"/>
      <c r="C36" s="518"/>
      <c r="D36" s="518"/>
      <c r="E36" s="518"/>
      <c r="F36" s="518"/>
      <c r="G36" s="518"/>
      <c r="H36" s="518"/>
      <c r="I36" s="518"/>
      <c r="J36" s="518"/>
      <c r="K36" s="518"/>
      <c r="L36" s="519"/>
    </row>
    <row r="37" spans="1:12" ht="93.75" customHeight="1" x14ac:dyDescent="0.35">
      <c r="A37" s="520" t="s">
        <v>114</v>
      </c>
      <c r="B37" s="522" t="s">
        <v>32</v>
      </c>
      <c r="C37" s="524" t="s">
        <v>4</v>
      </c>
      <c r="D37" s="526" t="s">
        <v>84</v>
      </c>
      <c r="E37" s="527"/>
      <c r="F37" s="528"/>
      <c r="G37" s="526" t="s">
        <v>118</v>
      </c>
      <c r="H37" s="527"/>
      <c r="I37" s="528"/>
      <c r="J37" s="526" t="s">
        <v>86</v>
      </c>
      <c r="K37" s="527"/>
      <c r="L37" s="528"/>
    </row>
    <row r="38" spans="1:12" ht="16" thickBot="1" x14ac:dyDescent="0.4">
      <c r="A38" s="521"/>
      <c r="B38" s="523"/>
      <c r="C38" s="525"/>
      <c r="D38" s="104" t="s">
        <v>11</v>
      </c>
      <c r="E38" s="102" t="s">
        <v>12</v>
      </c>
      <c r="F38" s="103" t="s">
        <v>33</v>
      </c>
      <c r="G38" s="104" t="s">
        <v>11</v>
      </c>
      <c r="H38" s="102" t="s">
        <v>12</v>
      </c>
      <c r="I38" s="103" t="s">
        <v>33</v>
      </c>
      <c r="J38" s="104" t="s">
        <v>11</v>
      </c>
      <c r="K38" s="102" t="s">
        <v>12</v>
      </c>
      <c r="L38" s="103" t="s">
        <v>33</v>
      </c>
    </row>
    <row r="39" spans="1:12" ht="42" x14ac:dyDescent="0.3">
      <c r="A39" s="508" t="s">
        <v>245</v>
      </c>
      <c r="B39" s="255" t="s">
        <v>246</v>
      </c>
      <c r="C39" s="511" t="s">
        <v>247</v>
      </c>
      <c r="D39" s="256"/>
      <c r="E39" s="210"/>
      <c r="F39" s="514"/>
      <c r="G39" s="105"/>
      <c r="H39" s="101"/>
      <c r="I39" s="514"/>
      <c r="J39" s="105"/>
      <c r="K39" s="101"/>
      <c r="L39" s="514"/>
    </row>
    <row r="40" spans="1:12" ht="42" x14ac:dyDescent="0.3">
      <c r="A40" s="509"/>
      <c r="B40" s="255" t="s">
        <v>248</v>
      </c>
      <c r="C40" s="512"/>
      <c r="D40" s="256"/>
      <c r="E40" s="210"/>
      <c r="F40" s="515"/>
      <c r="G40" s="105"/>
      <c r="H40" s="101"/>
      <c r="I40" s="515"/>
      <c r="J40" s="105"/>
      <c r="K40" s="101"/>
      <c r="L40" s="515"/>
    </row>
    <row r="41" spans="1:12" ht="42.5" thickBot="1" x14ac:dyDescent="0.35">
      <c r="A41" s="510"/>
      <c r="B41" s="257" t="s">
        <v>249</v>
      </c>
      <c r="C41" s="513"/>
      <c r="D41" s="258"/>
      <c r="E41" s="259"/>
      <c r="F41" s="516"/>
      <c r="G41" s="260"/>
      <c r="H41" s="261"/>
      <c r="I41" s="516"/>
      <c r="J41" s="260"/>
      <c r="K41" s="261"/>
      <c r="L41" s="516"/>
    </row>
  </sheetData>
  <mergeCells count="65">
    <mergeCell ref="A20:L20"/>
    <mergeCell ref="A21:A22"/>
    <mergeCell ref="B21:B22"/>
    <mergeCell ref="C21:C22"/>
    <mergeCell ref="D21:F21"/>
    <mergeCell ref="G21:I21"/>
    <mergeCell ref="J21:L2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15:A17"/>
    <mergeCell ref="C15:C17"/>
    <mergeCell ref="F15:F17"/>
    <mergeCell ref="I15:I17"/>
    <mergeCell ref="L15:L17"/>
    <mergeCell ref="A23:A25"/>
    <mergeCell ref="C23:C25"/>
    <mergeCell ref="F23:F25"/>
    <mergeCell ref="I23:I25"/>
    <mergeCell ref="L23:L25"/>
    <mergeCell ref="A28:L28"/>
    <mergeCell ref="A29:A30"/>
    <mergeCell ref="B29:B30"/>
    <mergeCell ref="C29:C30"/>
    <mergeCell ref="D29:F29"/>
    <mergeCell ref="G29:I29"/>
    <mergeCell ref="J29:L29"/>
    <mergeCell ref="A31:A33"/>
    <mergeCell ref="C31:C33"/>
    <mergeCell ref="F31:F33"/>
    <mergeCell ref="I31:I33"/>
    <mergeCell ref="L31:L33"/>
    <mergeCell ref="A36:L36"/>
    <mergeCell ref="A37:A38"/>
    <mergeCell ref="B37:B38"/>
    <mergeCell ref="C37:C38"/>
    <mergeCell ref="D37:F37"/>
    <mergeCell ref="G37:I37"/>
    <mergeCell ref="J37:L37"/>
    <mergeCell ref="A39:A41"/>
    <mergeCell ref="C39:C41"/>
    <mergeCell ref="F39:F41"/>
    <mergeCell ref="I39:I41"/>
    <mergeCell ref="L39:L41"/>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41" zoomScale="85" zoomScaleNormal="85" workbookViewId="0">
      <selection activeCell="B23" sqref="B23:D23"/>
    </sheetView>
  </sheetViews>
  <sheetFormatPr baseColWidth="10" defaultColWidth="10.90625" defaultRowHeight="14" x14ac:dyDescent="0.35"/>
  <cols>
    <col min="1" max="1" width="42.453125" style="1" customWidth="1"/>
    <col min="2" max="3" width="35.453125" style="1" customWidth="1"/>
    <col min="4" max="4" width="120.90625" style="1" customWidth="1"/>
    <col min="5" max="5" width="121.453125" style="1" customWidth="1"/>
    <col min="6" max="6" width="121" style="1" customWidth="1"/>
    <col min="7" max="7" width="121.08984375" style="1" customWidth="1"/>
    <col min="8" max="8" width="35.453125" style="1" customWidth="1"/>
    <col min="9" max="9" width="84" style="1" customWidth="1"/>
    <col min="10" max="13" width="35.453125" style="1" customWidth="1"/>
    <col min="14" max="21" width="18.08984375" style="1" customWidth="1"/>
    <col min="22" max="22" width="22.453125" style="1" customWidth="1"/>
    <col min="23" max="23" width="19" style="1" customWidth="1"/>
    <col min="24" max="24" width="19.453125" style="1" customWidth="1"/>
    <col min="25" max="25" width="20.453125" style="1" customWidth="1"/>
    <col min="26" max="26" width="22.90625" style="1" customWidth="1"/>
    <col min="27" max="27" width="18.453125" style="1" bestFit="1" customWidth="1"/>
    <col min="28" max="28" width="8.453125" style="1" customWidth="1"/>
    <col min="29" max="29" width="18.453125" style="1" bestFit="1" customWidth="1"/>
    <col min="30" max="30" width="5.453125" style="1" customWidth="1"/>
    <col min="31" max="31" width="18.453125" style="1" bestFit="1" customWidth="1"/>
    <col min="32" max="32" width="4.453125" style="1" customWidth="1"/>
    <col min="33" max="33" width="23" style="1" bestFit="1" customWidth="1"/>
    <col min="34" max="34" width="10.90625" style="1"/>
    <col min="35" max="35" width="18.453125" style="1" bestFit="1" customWidth="1"/>
    <col min="36" max="36" width="16.08984375" style="1" customWidth="1"/>
    <col min="37" max="16384" width="10.90625" style="1"/>
  </cols>
  <sheetData>
    <row r="1" spans="1:25" ht="24" customHeight="1" thickBot="1" x14ac:dyDescent="0.4">
      <c r="A1" s="551"/>
      <c r="B1" s="416" t="s">
        <v>43</v>
      </c>
      <c r="C1" s="417"/>
      <c r="D1" s="417"/>
      <c r="E1" s="417"/>
      <c r="F1" s="417"/>
      <c r="G1" s="417"/>
      <c r="H1" s="418"/>
      <c r="I1" s="47" t="s">
        <v>95</v>
      </c>
      <c r="J1" s="413" t="s">
        <v>161</v>
      </c>
      <c r="K1" s="414"/>
      <c r="L1" s="415"/>
      <c r="M1" s="77"/>
    </row>
    <row r="2" spans="1:25" ht="24" customHeight="1" thickBot="1" x14ac:dyDescent="0.4">
      <c r="A2" s="552"/>
      <c r="B2" s="419" t="s">
        <v>44</v>
      </c>
      <c r="C2" s="420"/>
      <c r="D2" s="420"/>
      <c r="E2" s="420"/>
      <c r="F2" s="420"/>
      <c r="G2" s="420"/>
      <c r="H2" s="421"/>
      <c r="I2" s="47" t="s">
        <v>96</v>
      </c>
      <c r="J2" s="413" t="s">
        <v>162</v>
      </c>
      <c r="K2" s="414"/>
      <c r="L2" s="415"/>
      <c r="M2" s="77"/>
    </row>
    <row r="3" spans="1:25" ht="24" customHeight="1" thickBot="1" x14ac:dyDescent="0.4">
      <c r="A3" s="552"/>
      <c r="B3" s="419" t="s">
        <v>0</v>
      </c>
      <c r="C3" s="420"/>
      <c r="D3" s="420"/>
      <c r="E3" s="420"/>
      <c r="F3" s="420"/>
      <c r="G3" s="420"/>
      <c r="H3" s="421"/>
      <c r="I3" s="47" t="s">
        <v>97</v>
      </c>
      <c r="J3" s="413" t="s">
        <v>163</v>
      </c>
      <c r="K3" s="414"/>
      <c r="L3" s="415"/>
      <c r="M3" s="77"/>
    </row>
    <row r="4" spans="1:25" ht="24" customHeight="1" thickBot="1" x14ac:dyDescent="0.4">
      <c r="A4" s="553"/>
      <c r="B4" s="422" t="s">
        <v>98</v>
      </c>
      <c r="C4" s="423"/>
      <c r="D4" s="423"/>
      <c r="E4" s="423"/>
      <c r="F4" s="423"/>
      <c r="G4" s="423"/>
      <c r="H4" s="424"/>
      <c r="I4" s="47" t="s">
        <v>46</v>
      </c>
      <c r="J4" s="413" t="s">
        <v>165</v>
      </c>
      <c r="K4" s="414"/>
      <c r="L4" s="415"/>
      <c r="M4" s="77"/>
    </row>
    <row r="6" spans="1:25" ht="15" customHeight="1" thickBot="1" x14ac:dyDescent="0.4">
      <c r="A6" s="6"/>
      <c r="B6" s="7"/>
      <c r="C6" s="7"/>
      <c r="D6" s="9"/>
      <c r="E6" s="8"/>
      <c r="F6" s="8"/>
      <c r="G6" s="191"/>
      <c r="H6" s="191"/>
      <c r="I6" s="10"/>
      <c r="J6" s="10"/>
      <c r="K6" s="7"/>
      <c r="L6" s="7"/>
      <c r="M6" s="7"/>
      <c r="N6" s="7"/>
      <c r="O6" s="7"/>
      <c r="P6" s="7"/>
      <c r="Q6" s="7"/>
      <c r="R6" s="7"/>
      <c r="S6" s="7"/>
      <c r="T6" s="11"/>
      <c r="U6" s="7"/>
      <c r="V6" s="7"/>
      <c r="X6" s="12"/>
      <c r="Y6" s="13"/>
    </row>
    <row r="7" spans="1:25" ht="15" customHeight="1" x14ac:dyDescent="0.35">
      <c r="A7" s="560" t="s">
        <v>1</v>
      </c>
      <c r="B7" s="570" t="s">
        <v>171</v>
      </c>
      <c r="C7" s="570"/>
      <c r="D7" s="570"/>
      <c r="E7" s="570"/>
      <c r="F7" s="570"/>
      <c r="G7" s="570"/>
      <c r="H7" s="570"/>
      <c r="I7" s="567" t="s">
        <v>48</v>
      </c>
      <c r="J7" s="568">
        <v>2024110010308</v>
      </c>
      <c r="K7" s="7"/>
      <c r="L7" s="7"/>
      <c r="M7" s="7"/>
      <c r="N7" s="7"/>
      <c r="O7" s="7"/>
      <c r="P7" s="7"/>
      <c r="Q7" s="7"/>
      <c r="R7" s="7"/>
      <c r="S7" s="7"/>
      <c r="T7" s="7"/>
      <c r="U7" s="7"/>
      <c r="V7" s="7"/>
      <c r="W7" s="7"/>
      <c r="X7" s="7"/>
      <c r="Y7" s="7"/>
    </row>
    <row r="8" spans="1:25" ht="15" customHeight="1" x14ac:dyDescent="0.35">
      <c r="A8" s="561"/>
      <c r="B8" s="570"/>
      <c r="C8" s="570"/>
      <c r="D8" s="570"/>
      <c r="E8" s="570"/>
      <c r="F8" s="570"/>
      <c r="G8" s="570"/>
      <c r="H8" s="570"/>
      <c r="I8" s="567"/>
      <c r="J8" s="568"/>
      <c r="K8" s="7"/>
      <c r="L8" s="7"/>
      <c r="M8" s="7"/>
      <c r="N8" s="7"/>
      <c r="O8" s="7"/>
      <c r="P8" s="7"/>
      <c r="Q8" s="7"/>
      <c r="R8" s="7"/>
      <c r="S8" s="7"/>
      <c r="T8" s="7"/>
      <c r="U8" s="7"/>
      <c r="V8" s="7"/>
      <c r="W8" s="7"/>
      <c r="X8" s="7"/>
      <c r="Y8" s="7"/>
    </row>
    <row r="9" spans="1:25" ht="15" customHeight="1" x14ac:dyDescent="0.35">
      <c r="A9" s="561"/>
      <c r="B9" s="570"/>
      <c r="C9" s="570"/>
      <c r="D9" s="570"/>
      <c r="E9" s="570"/>
      <c r="F9" s="570"/>
      <c r="G9" s="570"/>
      <c r="H9" s="570"/>
      <c r="I9" s="567"/>
      <c r="J9" s="568"/>
      <c r="K9" s="7"/>
      <c r="L9" s="7"/>
      <c r="M9" s="7"/>
      <c r="N9" s="7"/>
      <c r="O9" s="7"/>
      <c r="P9" s="7"/>
      <c r="Q9" s="7"/>
      <c r="R9" s="7"/>
      <c r="S9" s="7"/>
      <c r="T9" s="7"/>
      <c r="U9" s="7"/>
      <c r="V9" s="7"/>
      <c r="W9" s="7"/>
      <c r="X9" s="7"/>
      <c r="Y9" s="7"/>
    </row>
    <row r="10" spans="1:25" ht="15" customHeight="1" thickBot="1" x14ac:dyDescent="0.4">
      <c r="A10" s="562"/>
      <c r="B10" s="570"/>
      <c r="C10" s="570"/>
      <c r="D10" s="570"/>
      <c r="E10" s="570"/>
      <c r="F10" s="570"/>
      <c r="G10" s="570"/>
      <c r="H10" s="570"/>
      <c r="I10" s="567"/>
      <c r="J10" s="568"/>
      <c r="K10" s="7"/>
      <c r="L10" s="7"/>
      <c r="M10" s="7"/>
      <c r="N10" s="7"/>
      <c r="O10" s="7"/>
      <c r="P10" s="7"/>
      <c r="Q10" s="7"/>
      <c r="R10" s="7"/>
      <c r="S10" s="7"/>
      <c r="T10" s="7"/>
      <c r="U10" s="7"/>
      <c r="V10" s="7"/>
      <c r="W10" s="7"/>
      <c r="X10" s="7"/>
      <c r="Y10" s="7"/>
    </row>
    <row r="11" spans="1:25" ht="9" customHeight="1" thickBot="1" x14ac:dyDescent="0.4">
      <c r="A11" s="14"/>
      <c r="B11" s="71"/>
      <c r="C11" s="7"/>
      <c r="D11" s="7"/>
      <c r="E11" s="7"/>
      <c r="F11" s="7"/>
      <c r="G11" s="7"/>
      <c r="H11" s="7"/>
      <c r="I11" s="7"/>
      <c r="J11" s="7"/>
      <c r="K11" s="7"/>
      <c r="L11" s="7"/>
      <c r="M11" s="7"/>
      <c r="N11" s="7"/>
      <c r="O11" s="7"/>
      <c r="P11" s="7"/>
      <c r="Q11" s="7"/>
      <c r="R11" s="7"/>
      <c r="S11" s="7"/>
      <c r="T11" s="7"/>
      <c r="U11" s="7"/>
      <c r="V11" s="7"/>
      <c r="W11" s="7"/>
      <c r="X11" s="7"/>
      <c r="Y11" s="7"/>
    </row>
    <row r="12" spans="1:25" s="72" customFormat="1" ht="21.75" customHeight="1" thickBot="1" x14ac:dyDescent="0.4">
      <c r="A12" s="442" t="s">
        <v>2</v>
      </c>
      <c r="B12" s="135" t="s">
        <v>49</v>
      </c>
      <c r="C12" s="301">
        <v>45688</v>
      </c>
      <c r="D12" s="133" t="s">
        <v>50</v>
      </c>
      <c r="E12" s="302">
        <v>45716</v>
      </c>
      <c r="F12" s="133" t="s">
        <v>51</v>
      </c>
      <c r="G12" s="301">
        <v>45747</v>
      </c>
      <c r="H12" s="133" t="s">
        <v>52</v>
      </c>
      <c r="I12" s="301">
        <v>45777</v>
      </c>
    </row>
    <row r="13" spans="1:25" s="72" customFormat="1" ht="21.75" customHeight="1" thickBot="1" x14ac:dyDescent="0.35">
      <c r="A13" s="442"/>
      <c r="B13" s="135" t="s">
        <v>54</v>
      </c>
      <c r="C13" s="302">
        <v>45808</v>
      </c>
      <c r="D13" s="133" t="s">
        <v>55</v>
      </c>
      <c r="E13" s="306">
        <v>45838</v>
      </c>
      <c r="F13" s="133" t="s">
        <v>56</v>
      </c>
      <c r="G13" s="316">
        <v>45869</v>
      </c>
      <c r="H13" s="133" t="s">
        <v>57</v>
      </c>
      <c r="I13" s="335">
        <v>45900</v>
      </c>
    </row>
    <row r="14" spans="1:25" s="72" customFormat="1" ht="21.75" customHeight="1" thickBot="1" x14ac:dyDescent="0.35">
      <c r="A14" s="442"/>
      <c r="B14" s="133" t="s">
        <v>59</v>
      </c>
      <c r="C14" s="150"/>
      <c r="D14" s="133" t="s">
        <v>60</v>
      </c>
      <c r="E14" s="48"/>
      <c r="F14" s="133" t="s">
        <v>61</v>
      </c>
      <c r="G14" s="48"/>
      <c r="H14" s="133" t="s">
        <v>62</v>
      </c>
      <c r="I14" s="151"/>
    </row>
    <row r="15" spans="1:25" s="72" customFormat="1" ht="21.75" customHeight="1" thickBot="1" x14ac:dyDescent="0.4">
      <c r="A15" s="1"/>
      <c r="B15" s="1"/>
      <c r="C15" s="1"/>
      <c r="D15" s="1"/>
      <c r="E15" s="1"/>
      <c r="F15" s="1"/>
      <c r="G15" s="1"/>
      <c r="H15" s="1"/>
      <c r="I15" s="1"/>
      <c r="J15" s="1"/>
      <c r="K15" s="1"/>
      <c r="L15" s="83"/>
      <c r="M15" s="84"/>
      <c r="N15" s="84"/>
      <c r="O15" s="84"/>
    </row>
    <row r="16" spans="1:25" s="72" customFormat="1" ht="21.75" customHeight="1" thickBot="1" x14ac:dyDescent="0.4">
      <c r="A16" s="441" t="s">
        <v>3</v>
      </c>
      <c r="B16" s="441"/>
      <c r="C16" s="147" t="s">
        <v>53</v>
      </c>
      <c r="D16" s="566"/>
      <c r="E16" s="566"/>
      <c r="F16" s="566"/>
      <c r="G16" s="1"/>
      <c r="H16" s="1"/>
      <c r="I16" s="1"/>
      <c r="J16" s="1"/>
      <c r="K16" s="1"/>
      <c r="L16" s="83"/>
      <c r="M16" s="84"/>
      <c r="N16" s="84"/>
      <c r="O16" s="84"/>
    </row>
    <row r="17" spans="1:15" s="72" customFormat="1" ht="21.75" customHeight="1" thickBot="1" x14ac:dyDescent="0.4">
      <c r="A17" s="441"/>
      <c r="B17" s="441"/>
      <c r="C17" s="147" t="s">
        <v>58</v>
      </c>
      <c r="D17" s="457"/>
      <c r="E17" s="457"/>
      <c r="F17" s="457"/>
      <c r="G17" s="1"/>
      <c r="H17" s="1"/>
      <c r="I17" s="1"/>
      <c r="J17" s="1"/>
      <c r="K17" s="1"/>
      <c r="L17" s="83"/>
      <c r="M17" s="84"/>
      <c r="N17" s="84"/>
      <c r="O17" s="84"/>
    </row>
    <row r="18" spans="1:15" s="72" customFormat="1" ht="21.75" customHeight="1" thickBot="1" x14ac:dyDescent="0.4">
      <c r="A18" s="441"/>
      <c r="B18" s="441"/>
      <c r="C18" s="147" t="s">
        <v>63</v>
      </c>
      <c r="D18" s="457" t="s">
        <v>173</v>
      </c>
      <c r="E18" s="457"/>
      <c r="F18" s="457"/>
      <c r="G18" s="1"/>
      <c r="H18" s="1"/>
      <c r="I18" s="1"/>
      <c r="J18" s="1"/>
      <c r="K18" s="1"/>
      <c r="L18" s="83"/>
      <c r="M18" s="84"/>
      <c r="N18" s="84"/>
      <c r="O18" s="84"/>
    </row>
    <row r="19" spans="1:15" s="72" customFormat="1" ht="21.75" customHeight="1" x14ac:dyDescent="0.35">
      <c r="A19" s="1"/>
      <c r="B19" s="1"/>
      <c r="C19" s="1"/>
      <c r="D19" s="1"/>
      <c r="E19" s="1"/>
      <c r="F19" s="1"/>
      <c r="G19" s="1"/>
      <c r="H19" s="1"/>
      <c r="I19" s="1"/>
      <c r="J19" s="1"/>
      <c r="K19" s="1"/>
      <c r="L19" s="83"/>
      <c r="M19" s="84"/>
      <c r="N19" s="84"/>
      <c r="O19" s="84"/>
    </row>
    <row r="20" spans="1:15" s="23" customFormat="1" ht="16.5" customHeight="1" x14ac:dyDescent="0.3"/>
    <row r="21" spans="1:15" ht="5.25" customHeight="1" thickBot="1" x14ac:dyDescent="0.4"/>
    <row r="22" spans="1:15" ht="48" customHeight="1" thickBot="1" x14ac:dyDescent="0.4">
      <c r="A22" s="569" t="s">
        <v>99</v>
      </c>
      <c r="B22" s="569"/>
      <c r="C22" s="569"/>
      <c r="D22" s="569"/>
      <c r="E22" s="569"/>
      <c r="F22" s="569"/>
      <c r="G22" s="569"/>
      <c r="H22" s="569"/>
      <c r="I22" s="569"/>
      <c r="J22" s="569"/>
    </row>
    <row r="23" spans="1:15" ht="69.900000000000006" customHeight="1" thickBot="1" x14ac:dyDescent="0.4">
      <c r="A23" s="139" t="s">
        <v>8</v>
      </c>
      <c r="B23" s="563" t="s">
        <v>179</v>
      </c>
      <c r="C23" s="564"/>
      <c r="D23" s="565"/>
      <c r="E23" s="140" t="s">
        <v>19</v>
      </c>
      <c r="F23" s="244" t="s">
        <v>233</v>
      </c>
      <c r="G23" s="140" t="s">
        <v>20</v>
      </c>
      <c r="H23" s="563" t="s">
        <v>234</v>
      </c>
      <c r="I23" s="564"/>
      <c r="J23" s="565"/>
    </row>
    <row r="24" spans="1:15" ht="50.25" customHeight="1" thickBot="1" x14ac:dyDescent="0.4">
      <c r="A24" s="111" t="s">
        <v>21</v>
      </c>
      <c r="B24" s="554" t="s">
        <v>235</v>
      </c>
      <c r="C24" s="555"/>
      <c r="D24" s="555"/>
      <c r="E24" s="555"/>
      <c r="F24" s="555"/>
      <c r="G24" s="555"/>
      <c r="H24" s="555"/>
      <c r="I24" s="555"/>
      <c r="J24" s="556"/>
    </row>
    <row r="25" spans="1:15" ht="50.25" customHeight="1" thickBot="1" x14ac:dyDescent="0.4">
      <c r="A25" s="541" t="s">
        <v>22</v>
      </c>
      <c r="B25" s="141">
        <v>2024</v>
      </c>
      <c r="C25" s="142">
        <v>2025</v>
      </c>
      <c r="D25" s="142">
        <v>2026</v>
      </c>
      <c r="E25" s="142">
        <v>2027</v>
      </c>
      <c r="F25" s="143" t="s">
        <v>100</v>
      </c>
      <c r="G25" s="144" t="s">
        <v>23</v>
      </c>
      <c r="H25" s="571" t="s">
        <v>24</v>
      </c>
      <c r="I25" s="572"/>
      <c r="J25" s="573"/>
    </row>
    <row r="26" spans="1:15" ht="50.25" customHeight="1" thickBot="1" x14ac:dyDescent="0.4">
      <c r="A26" s="542"/>
      <c r="B26" s="245">
        <v>1</v>
      </c>
      <c r="C26" s="246">
        <v>2</v>
      </c>
      <c r="D26" s="246">
        <v>2</v>
      </c>
      <c r="E26" s="246">
        <v>2</v>
      </c>
      <c r="F26" s="247">
        <v>2</v>
      </c>
      <c r="G26" s="248">
        <v>1</v>
      </c>
      <c r="H26" s="563" t="s">
        <v>236</v>
      </c>
      <c r="I26" s="564"/>
      <c r="J26" s="565"/>
    </row>
    <row r="27" spans="1:15" ht="52.5" customHeight="1" thickBot="1" x14ac:dyDescent="0.4">
      <c r="A27" s="111"/>
      <c r="B27" s="574" t="s">
        <v>237</v>
      </c>
      <c r="C27" s="575"/>
      <c r="D27" s="575"/>
      <c r="E27" s="575"/>
      <c r="F27" s="575"/>
      <c r="G27" s="575"/>
      <c r="H27" s="575"/>
      <c r="I27" s="575"/>
      <c r="J27" s="576"/>
    </row>
    <row r="28" spans="1:15" s="26" customFormat="1" ht="56.25" customHeight="1" thickBot="1" x14ac:dyDescent="0.4">
      <c r="A28" s="541" t="s">
        <v>74</v>
      </c>
      <c r="B28" s="111" t="s">
        <v>75</v>
      </c>
      <c r="C28" s="139" t="s">
        <v>26</v>
      </c>
      <c r="D28" s="543" t="s">
        <v>27</v>
      </c>
      <c r="E28" s="544"/>
      <c r="F28" s="543" t="s">
        <v>28</v>
      </c>
      <c r="G28" s="544"/>
      <c r="H28" s="112" t="s">
        <v>29</v>
      </c>
      <c r="I28" s="110" t="s">
        <v>30</v>
      </c>
      <c r="J28" s="110" t="s">
        <v>31</v>
      </c>
    </row>
    <row r="29" spans="1:15" ht="189" customHeight="1" thickBot="1" x14ac:dyDescent="0.4">
      <c r="A29" s="542"/>
      <c r="B29" s="249">
        <v>1</v>
      </c>
      <c r="C29" s="80">
        <v>1</v>
      </c>
      <c r="D29" s="548" t="s">
        <v>470</v>
      </c>
      <c r="E29" s="559"/>
      <c r="F29" s="548" t="s">
        <v>238</v>
      </c>
      <c r="G29" s="559"/>
      <c r="H29" s="79" t="s">
        <v>182</v>
      </c>
      <c r="I29" s="145" t="s">
        <v>183</v>
      </c>
      <c r="J29" s="250" t="s">
        <v>239</v>
      </c>
    </row>
    <row r="30" spans="1:15" s="26" customFormat="1" ht="45" customHeight="1" thickBot="1" x14ac:dyDescent="0.4">
      <c r="A30" s="541" t="s">
        <v>76</v>
      </c>
      <c r="B30" s="109" t="s">
        <v>75</v>
      </c>
      <c r="C30" s="112" t="s">
        <v>26</v>
      </c>
      <c r="D30" s="543" t="s">
        <v>27</v>
      </c>
      <c r="E30" s="544"/>
      <c r="F30" s="543" t="s">
        <v>28</v>
      </c>
      <c r="G30" s="544"/>
      <c r="H30" s="112" t="s">
        <v>29</v>
      </c>
      <c r="I30" s="110" t="s">
        <v>30</v>
      </c>
      <c r="J30" s="110" t="s">
        <v>31</v>
      </c>
    </row>
    <row r="31" spans="1:15" ht="186" customHeight="1" thickBot="1" x14ac:dyDescent="0.4">
      <c r="A31" s="542"/>
      <c r="B31" s="249">
        <v>1.0900000000000001</v>
      </c>
      <c r="C31" s="80">
        <v>1.0900000000000001</v>
      </c>
      <c r="D31" s="548" t="s">
        <v>471</v>
      </c>
      <c r="E31" s="559"/>
      <c r="F31" s="548" t="s">
        <v>240</v>
      </c>
      <c r="G31" s="559"/>
      <c r="H31" s="79" t="s">
        <v>182</v>
      </c>
      <c r="I31" s="145" t="s">
        <v>183</v>
      </c>
      <c r="J31" s="250" t="s">
        <v>239</v>
      </c>
    </row>
    <row r="32" spans="1:15" s="26" customFormat="1" ht="54" customHeight="1" thickBot="1" x14ac:dyDescent="0.4">
      <c r="A32" s="541" t="s">
        <v>77</v>
      </c>
      <c r="B32" s="109" t="s">
        <v>75</v>
      </c>
      <c r="C32" s="112" t="s">
        <v>26</v>
      </c>
      <c r="D32" s="543" t="s">
        <v>27</v>
      </c>
      <c r="E32" s="544"/>
      <c r="F32" s="543" t="s">
        <v>28</v>
      </c>
      <c r="G32" s="544"/>
      <c r="H32" s="112" t="s">
        <v>29</v>
      </c>
      <c r="I32" s="110" t="s">
        <v>30</v>
      </c>
      <c r="J32" s="110" t="s">
        <v>31</v>
      </c>
    </row>
    <row r="33" spans="1:10" ht="210" customHeight="1" thickBot="1" x14ac:dyDescent="0.4">
      <c r="A33" s="542"/>
      <c r="B33" s="249">
        <v>1.18</v>
      </c>
      <c r="C33" s="80">
        <v>1.18</v>
      </c>
      <c r="D33" s="548" t="s">
        <v>472</v>
      </c>
      <c r="E33" s="559"/>
      <c r="F33" s="548" t="s">
        <v>531</v>
      </c>
      <c r="G33" s="559"/>
      <c r="H33" s="79" t="s">
        <v>182</v>
      </c>
      <c r="I33" s="145" t="s">
        <v>241</v>
      </c>
      <c r="J33" s="250" t="s">
        <v>242</v>
      </c>
    </row>
    <row r="34" spans="1:10" s="26" customFormat="1" ht="47.25" customHeight="1" thickBot="1" x14ac:dyDescent="0.4">
      <c r="A34" s="541" t="s">
        <v>78</v>
      </c>
      <c r="B34" s="109" t="s">
        <v>75</v>
      </c>
      <c r="C34" s="109" t="s">
        <v>26</v>
      </c>
      <c r="D34" s="543" t="s">
        <v>27</v>
      </c>
      <c r="E34" s="544"/>
      <c r="F34" s="543" t="s">
        <v>28</v>
      </c>
      <c r="G34" s="544"/>
      <c r="H34" s="112" t="s">
        <v>29</v>
      </c>
      <c r="I34" s="112" t="s">
        <v>30</v>
      </c>
      <c r="J34" s="110" t="s">
        <v>31</v>
      </c>
    </row>
    <row r="35" spans="1:10" ht="207" customHeight="1" thickBot="1" x14ac:dyDescent="0.4">
      <c r="A35" s="542"/>
      <c r="B35" s="249">
        <v>1.27</v>
      </c>
      <c r="C35" s="80">
        <v>1.27</v>
      </c>
      <c r="D35" s="557" t="s">
        <v>473</v>
      </c>
      <c r="E35" s="558"/>
      <c r="F35" s="557" t="s">
        <v>532</v>
      </c>
      <c r="G35" s="558"/>
      <c r="H35" s="251" t="s">
        <v>182</v>
      </c>
      <c r="I35" s="145" t="s">
        <v>241</v>
      </c>
      <c r="J35" s="250" t="s">
        <v>243</v>
      </c>
    </row>
    <row r="36" spans="1:10" s="26" customFormat="1" ht="47.25" customHeight="1" thickBot="1" x14ac:dyDescent="0.4">
      <c r="A36" s="541" t="s">
        <v>79</v>
      </c>
      <c r="B36" s="109" t="s">
        <v>75</v>
      </c>
      <c r="C36" s="112" t="s">
        <v>26</v>
      </c>
      <c r="D36" s="543" t="s">
        <v>27</v>
      </c>
      <c r="E36" s="544"/>
      <c r="F36" s="543" t="s">
        <v>28</v>
      </c>
      <c r="G36" s="544"/>
      <c r="H36" s="112" t="s">
        <v>29</v>
      </c>
      <c r="I36" s="110" t="s">
        <v>30</v>
      </c>
      <c r="J36" s="110" t="s">
        <v>31</v>
      </c>
    </row>
    <row r="37" spans="1:10" ht="221.15" customHeight="1" thickBot="1" x14ac:dyDescent="0.4">
      <c r="A37" s="542"/>
      <c r="B37" s="249">
        <v>1.36</v>
      </c>
      <c r="C37" s="249">
        <v>1.36</v>
      </c>
      <c r="D37" s="548" t="s">
        <v>474</v>
      </c>
      <c r="E37" s="550"/>
      <c r="F37" s="548" t="s">
        <v>533</v>
      </c>
      <c r="G37" s="550"/>
      <c r="H37" s="251" t="s">
        <v>182</v>
      </c>
      <c r="I37" s="145" t="s">
        <v>241</v>
      </c>
      <c r="J37" s="297" t="s">
        <v>412</v>
      </c>
    </row>
    <row r="38" spans="1:10" s="26" customFormat="1" ht="48.75" customHeight="1" thickBot="1" x14ac:dyDescent="0.4">
      <c r="A38" s="541" t="s">
        <v>80</v>
      </c>
      <c r="B38" s="109" t="s">
        <v>75</v>
      </c>
      <c r="C38" s="112" t="s">
        <v>26</v>
      </c>
      <c r="D38" s="543" t="s">
        <v>27</v>
      </c>
      <c r="E38" s="544"/>
      <c r="F38" s="543" t="s">
        <v>28</v>
      </c>
      <c r="G38" s="544"/>
      <c r="H38" s="112" t="s">
        <v>29</v>
      </c>
      <c r="I38" s="110" t="s">
        <v>30</v>
      </c>
      <c r="J38" s="110" t="s">
        <v>31</v>
      </c>
    </row>
    <row r="39" spans="1:10" ht="409.5" customHeight="1" thickBot="1" x14ac:dyDescent="0.4">
      <c r="A39" s="542"/>
      <c r="B39" s="249">
        <v>1.45</v>
      </c>
      <c r="C39" s="81">
        <v>1.45</v>
      </c>
      <c r="D39" s="548" t="s">
        <v>475</v>
      </c>
      <c r="E39" s="550"/>
      <c r="F39" s="548" t="s">
        <v>534</v>
      </c>
      <c r="G39" s="550"/>
      <c r="H39" s="251" t="s">
        <v>182</v>
      </c>
      <c r="I39" s="145" t="s">
        <v>241</v>
      </c>
      <c r="J39" s="297" t="s">
        <v>429</v>
      </c>
    </row>
    <row r="40" spans="1:10" ht="46.5" customHeight="1" thickBot="1" x14ac:dyDescent="0.4">
      <c r="A40" s="541" t="s">
        <v>81</v>
      </c>
      <c r="B40" s="111" t="s">
        <v>75</v>
      </c>
      <c r="C40" s="139" t="s">
        <v>26</v>
      </c>
      <c r="D40" s="543" t="s">
        <v>27</v>
      </c>
      <c r="E40" s="544"/>
      <c r="F40" s="543" t="s">
        <v>28</v>
      </c>
      <c r="G40" s="544"/>
      <c r="H40" s="112" t="s">
        <v>29</v>
      </c>
      <c r="I40" s="110" t="s">
        <v>30</v>
      </c>
      <c r="J40" s="110" t="s">
        <v>31</v>
      </c>
    </row>
    <row r="41" spans="1:10" ht="387" customHeight="1" thickBot="1" x14ac:dyDescent="0.4">
      <c r="A41" s="542"/>
      <c r="B41" s="252">
        <v>1.54</v>
      </c>
      <c r="C41" s="81">
        <v>1.54</v>
      </c>
      <c r="D41" s="548" t="s">
        <v>469</v>
      </c>
      <c r="E41" s="549"/>
      <c r="F41" s="548" t="s">
        <v>535</v>
      </c>
      <c r="G41" s="550"/>
      <c r="H41" s="251" t="s">
        <v>182</v>
      </c>
      <c r="I41" s="145" t="s">
        <v>241</v>
      </c>
      <c r="J41" s="297" t="s">
        <v>453</v>
      </c>
    </row>
    <row r="42" spans="1:10" ht="48.75" customHeight="1" thickBot="1" x14ac:dyDescent="0.4">
      <c r="A42" s="541" t="s">
        <v>82</v>
      </c>
      <c r="B42" s="112" t="s">
        <v>75</v>
      </c>
      <c r="C42" s="139" t="s">
        <v>26</v>
      </c>
      <c r="D42" s="543" t="s">
        <v>27</v>
      </c>
      <c r="E42" s="544"/>
      <c r="F42" s="543" t="s">
        <v>28</v>
      </c>
      <c r="G42" s="544"/>
      <c r="H42" s="112" t="s">
        <v>29</v>
      </c>
      <c r="I42" s="110" t="s">
        <v>30</v>
      </c>
      <c r="J42" s="110" t="s">
        <v>31</v>
      </c>
    </row>
    <row r="43" spans="1:10" ht="399" customHeight="1" thickBot="1" x14ac:dyDescent="0.4">
      <c r="A43" s="542"/>
      <c r="B43" s="252">
        <v>1.63</v>
      </c>
      <c r="C43" s="81">
        <v>1.63</v>
      </c>
      <c r="D43" s="548" t="s">
        <v>549</v>
      </c>
      <c r="E43" s="549"/>
      <c r="F43" s="548" t="s">
        <v>550</v>
      </c>
      <c r="G43" s="550"/>
      <c r="H43" s="251" t="s">
        <v>182</v>
      </c>
      <c r="I43" s="145" t="s">
        <v>241</v>
      </c>
      <c r="J43" s="297" t="s">
        <v>548</v>
      </c>
    </row>
    <row r="44" spans="1:10" ht="42.75" customHeight="1" thickBot="1" x14ac:dyDescent="0.4">
      <c r="A44" s="541" t="s">
        <v>83</v>
      </c>
      <c r="B44" s="112" t="s">
        <v>75</v>
      </c>
      <c r="C44" s="139" t="s">
        <v>26</v>
      </c>
      <c r="D44" s="543" t="s">
        <v>27</v>
      </c>
      <c r="E44" s="544"/>
      <c r="F44" s="543" t="s">
        <v>28</v>
      </c>
      <c r="G44" s="544"/>
      <c r="H44" s="112" t="s">
        <v>29</v>
      </c>
      <c r="I44" s="110" t="s">
        <v>30</v>
      </c>
      <c r="J44" s="110" t="s">
        <v>31</v>
      </c>
    </row>
    <row r="45" spans="1:10" ht="78.650000000000006" customHeight="1" thickBot="1" x14ac:dyDescent="0.4">
      <c r="A45" s="542"/>
      <c r="B45" s="252">
        <v>1.72</v>
      </c>
      <c r="C45" s="81">
        <f>+J59</f>
        <v>0</v>
      </c>
      <c r="D45" s="545"/>
      <c r="E45" s="546"/>
      <c r="F45" s="545"/>
      <c r="G45" s="546"/>
      <c r="H45" s="79"/>
      <c r="I45" s="79"/>
      <c r="J45" s="79"/>
    </row>
    <row r="46" spans="1:10" ht="45" customHeight="1" thickBot="1" x14ac:dyDescent="0.4">
      <c r="A46" s="541" t="s">
        <v>84</v>
      </c>
      <c r="B46" s="112" t="s">
        <v>75</v>
      </c>
      <c r="C46" s="139" t="s">
        <v>26</v>
      </c>
      <c r="D46" s="543" t="s">
        <v>27</v>
      </c>
      <c r="E46" s="544"/>
      <c r="F46" s="543" t="s">
        <v>28</v>
      </c>
      <c r="G46" s="544"/>
      <c r="H46" s="112" t="s">
        <v>29</v>
      </c>
      <c r="I46" s="110" t="s">
        <v>30</v>
      </c>
      <c r="J46" s="110" t="s">
        <v>31</v>
      </c>
    </row>
    <row r="47" spans="1:10" ht="75.650000000000006" customHeight="1" thickBot="1" x14ac:dyDescent="0.4">
      <c r="A47" s="542"/>
      <c r="B47" s="252">
        <v>1.81</v>
      </c>
      <c r="C47" s="81">
        <v>0</v>
      </c>
      <c r="D47" s="545"/>
      <c r="E47" s="546"/>
      <c r="F47" s="545"/>
      <c r="G47" s="546"/>
      <c r="H47" s="79"/>
      <c r="I47" s="146"/>
      <c r="J47" s="146"/>
    </row>
    <row r="48" spans="1:10" ht="46.5" customHeight="1" thickBot="1" x14ac:dyDescent="0.4">
      <c r="A48" s="541" t="s">
        <v>85</v>
      </c>
      <c r="B48" s="112" t="s">
        <v>75</v>
      </c>
      <c r="C48" s="139" t="s">
        <v>26</v>
      </c>
      <c r="D48" s="543" t="s">
        <v>27</v>
      </c>
      <c r="E48" s="544"/>
      <c r="F48" s="543" t="s">
        <v>28</v>
      </c>
      <c r="G48" s="544"/>
      <c r="H48" s="112" t="s">
        <v>29</v>
      </c>
      <c r="I48" s="110" t="s">
        <v>30</v>
      </c>
      <c r="J48" s="110" t="s">
        <v>31</v>
      </c>
    </row>
    <row r="49" spans="1:13" ht="72" customHeight="1" thickBot="1" x14ac:dyDescent="0.4">
      <c r="A49" s="542"/>
      <c r="B49" s="252">
        <v>1.9</v>
      </c>
      <c r="C49" s="81">
        <f>+L59</f>
        <v>0</v>
      </c>
      <c r="D49" s="545"/>
      <c r="E49" s="546"/>
      <c r="F49" s="547"/>
      <c r="G49" s="547"/>
      <c r="H49" s="79"/>
      <c r="I49" s="79"/>
      <c r="J49" s="79"/>
    </row>
    <row r="50" spans="1:13" ht="48.75" customHeight="1" thickBot="1" x14ac:dyDescent="0.4">
      <c r="A50" s="541" t="s">
        <v>86</v>
      </c>
      <c r="B50" s="112" t="s">
        <v>75</v>
      </c>
      <c r="C50" s="139" t="s">
        <v>26</v>
      </c>
      <c r="D50" s="543" t="s">
        <v>27</v>
      </c>
      <c r="E50" s="544"/>
      <c r="F50" s="543" t="s">
        <v>28</v>
      </c>
      <c r="G50" s="544"/>
      <c r="H50" s="112" t="s">
        <v>29</v>
      </c>
      <c r="I50" s="110" t="s">
        <v>30</v>
      </c>
      <c r="J50" s="110" t="s">
        <v>31</v>
      </c>
    </row>
    <row r="51" spans="1:13" ht="72.650000000000006" customHeight="1" thickBot="1" x14ac:dyDescent="0.4">
      <c r="A51" s="542"/>
      <c r="B51" s="252" t="s">
        <v>244</v>
      </c>
      <c r="C51" s="81">
        <f>+M59</f>
        <v>0</v>
      </c>
      <c r="D51" s="545"/>
      <c r="E51" s="546"/>
      <c r="F51" s="545"/>
      <c r="G51" s="546"/>
      <c r="H51" s="79"/>
      <c r="I51" s="79"/>
      <c r="J51" s="79"/>
    </row>
    <row r="53" spans="1:13" ht="17.5" x14ac:dyDescent="0.35">
      <c r="A53" s="46" t="s">
        <v>101</v>
      </c>
    </row>
    <row r="54" spans="1:13" ht="18" customHeight="1" x14ac:dyDescent="0.35">
      <c r="A54" s="32"/>
    </row>
    <row r="55" spans="1:13" ht="23" x14ac:dyDescent="0.35">
      <c r="A55" s="540" t="s">
        <v>102</v>
      </c>
      <c r="B55" s="33" t="s">
        <v>49</v>
      </c>
      <c r="C55" s="33" t="s">
        <v>50</v>
      </c>
      <c r="D55" s="33" t="s">
        <v>51</v>
      </c>
      <c r="E55" s="33" t="s">
        <v>52</v>
      </c>
      <c r="F55" s="33" t="s">
        <v>54</v>
      </c>
      <c r="G55" s="33" t="s">
        <v>55</v>
      </c>
      <c r="H55" s="33" t="s">
        <v>56</v>
      </c>
      <c r="I55" s="33" t="s">
        <v>57</v>
      </c>
      <c r="J55" s="33" t="s">
        <v>59</v>
      </c>
      <c r="K55" s="33" t="s">
        <v>60</v>
      </c>
      <c r="L55" s="33" t="s">
        <v>61</v>
      </c>
      <c r="M55" s="33" t="s">
        <v>62</v>
      </c>
    </row>
    <row r="56" spans="1:13" ht="24.75" customHeight="1" x14ac:dyDescent="0.35">
      <c r="A56" s="540"/>
      <c r="B56" s="34">
        <v>1</v>
      </c>
      <c r="C56" s="34">
        <v>1.0900000000000001</v>
      </c>
      <c r="D56" s="34">
        <v>1.18</v>
      </c>
      <c r="E56" s="34">
        <v>1.27</v>
      </c>
      <c r="F56" s="34">
        <v>1.36</v>
      </c>
      <c r="G56" s="34">
        <v>1.36</v>
      </c>
      <c r="H56" s="34">
        <v>1.54</v>
      </c>
      <c r="I56" s="34">
        <v>1.63</v>
      </c>
      <c r="J56" s="34"/>
      <c r="K56" s="34"/>
      <c r="L56" s="34"/>
      <c r="M56" s="34"/>
    </row>
    <row r="57" spans="1:13" s="25" customFormat="1" ht="13.4" customHeight="1" x14ac:dyDescent="0.35">
      <c r="A57" s="1"/>
      <c r="B57" s="1"/>
      <c r="C57" s="1"/>
      <c r="D57" s="1"/>
      <c r="E57" s="1"/>
      <c r="F57" s="1"/>
      <c r="G57" s="1"/>
      <c r="H57" s="1"/>
      <c r="I57" s="1"/>
    </row>
    <row r="58" spans="1:13" ht="14.5" thickBot="1" x14ac:dyDescent="0.4"/>
    <row r="59" spans="1:13" ht="44.25" customHeight="1" thickBot="1" x14ac:dyDescent="0.4">
      <c r="A59" s="185" t="s">
        <v>103</v>
      </c>
      <c r="B59" s="172" t="s">
        <v>104</v>
      </c>
      <c r="C59" s="152"/>
      <c r="D59" s="186" t="s">
        <v>105</v>
      </c>
      <c r="E59" s="172" t="s">
        <v>104</v>
      </c>
      <c r="F59" s="152"/>
      <c r="G59" s="186" t="s">
        <v>106</v>
      </c>
      <c r="H59" s="172" t="s">
        <v>107</v>
      </c>
      <c r="I59" s="184"/>
      <c r="J59" s="146"/>
    </row>
    <row r="60" spans="1:13" ht="26.15" customHeight="1" thickBot="1" x14ac:dyDescent="0.4">
      <c r="A60" s="187"/>
      <c r="B60" s="172" t="s">
        <v>108</v>
      </c>
      <c r="C60" s="312" t="s">
        <v>430</v>
      </c>
      <c r="D60" s="188"/>
      <c r="E60" s="172" t="s">
        <v>108</v>
      </c>
      <c r="F60" s="312" t="s">
        <v>432</v>
      </c>
      <c r="G60" s="188"/>
      <c r="H60" s="172" t="s">
        <v>109</v>
      </c>
      <c r="I60" s="314"/>
      <c r="J60" s="146"/>
    </row>
    <row r="61" spans="1:13" ht="33.9" customHeight="1" thickBot="1" x14ac:dyDescent="0.4">
      <c r="A61" s="187"/>
      <c r="B61" s="172" t="s">
        <v>110</v>
      </c>
      <c r="C61" s="312" t="s">
        <v>431</v>
      </c>
      <c r="D61" s="188"/>
      <c r="E61" s="172" t="s">
        <v>110</v>
      </c>
      <c r="F61" s="312" t="s">
        <v>433</v>
      </c>
      <c r="G61" s="188"/>
      <c r="H61" s="172" t="s">
        <v>111</v>
      </c>
      <c r="I61" s="314" t="s">
        <v>436</v>
      </c>
      <c r="J61" s="146"/>
    </row>
    <row r="62" spans="1:13" ht="39.75" customHeight="1" thickBot="1" x14ac:dyDescent="0.4">
      <c r="A62" s="187"/>
      <c r="B62" s="172" t="s">
        <v>104</v>
      </c>
      <c r="C62" s="152"/>
      <c r="D62" s="188"/>
      <c r="E62" s="172" t="s">
        <v>104</v>
      </c>
      <c r="F62" s="312"/>
      <c r="G62" s="188"/>
      <c r="H62" s="172" t="s">
        <v>107</v>
      </c>
      <c r="I62" s="184"/>
      <c r="J62" s="146"/>
    </row>
    <row r="63" spans="1:13" ht="42.9" customHeight="1" thickBot="1" x14ac:dyDescent="0.4">
      <c r="A63" s="187"/>
      <c r="B63" s="172" t="s">
        <v>108</v>
      </c>
      <c r="C63" s="152"/>
      <c r="D63" s="188"/>
      <c r="E63" s="172" t="s">
        <v>108</v>
      </c>
      <c r="F63" s="312" t="s">
        <v>434</v>
      </c>
      <c r="G63" s="188"/>
      <c r="H63" s="172" t="s">
        <v>109</v>
      </c>
      <c r="I63" s="184"/>
      <c r="J63" s="146"/>
    </row>
    <row r="64" spans="1:13" ht="34.5" customHeight="1" thickBot="1" x14ac:dyDescent="0.4">
      <c r="A64" s="189"/>
      <c r="B64" s="172" t="s">
        <v>110</v>
      </c>
      <c r="C64" s="152"/>
      <c r="D64" s="190"/>
      <c r="E64" s="172" t="s">
        <v>110</v>
      </c>
      <c r="F64" s="313" t="s">
        <v>435</v>
      </c>
      <c r="G64" s="190"/>
      <c r="H64" s="172" t="s">
        <v>111</v>
      </c>
      <c r="I64" s="184"/>
      <c r="J64" s="146"/>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F8FC0B20-767B-6F4C-9AE9-75FBCFF1DD5F}"/>
    <hyperlink ref="J31" r:id="rId2" xr:uid="{BCAC8858-E617-9D47-A8CF-12AC7416741F}"/>
    <hyperlink ref="J33" r:id="rId3" xr:uid="{A8CED021-8B89-1B47-9ED4-8CED94588365}"/>
    <hyperlink ref="J35" r:id="rId4" xr:uid="{8251A395-EA70-BC4E-AA85-11A8AAD494DC}"/>
    <hyperlink ref="J37" r:id="rId5" xr:uid="{1639014F-0B4A-ED49-81B7-1EEA1240E382}"/>
    <hyperlink ref="J39" r:id="rId6" xr:uid="{C49E0470-7BF0-1848-98F9-5F65189AA481}"/>
    <hyperlink ref="J41" r:id="rId7" xr:uid="{23B6A72E-A453-AB43-9675-8F2026BFC1C5}"/>
    <hyperlink ref="J43" r:id="rId8" xr:uid="{6359F5C8-6CAD-7547-AD8E-F1764EB636E6}"/>
  </hyperlinks>
  <pageMargins left="0.25" right="0.25" top="0.75" bottom="0.75" header="0.3" footer="0.3"/>
  <pageSetup scale="21" orientation="landscape" r:id="rId9"/>
  <drawing r:id="rId10"/>
  <legacyDrawing r:id="rId1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zoomScale="55" zoomScaleNormal="55" workbookViewId="0">
      <selection activeCell="I15" sqref="I15"/>
    </sheetView>
  </sheetViews>
  <sheetFormatPr baseColWidth="10" defaultColWidth="10.90625" defaultRowHeight="14" x14ac:dyDescent="0.35"/>
  <cols>
    <col min="1" max="1" width="25.453125" style="70" customWidth="1"/>
    <col min="2" max="2" width="29.90625" style="70" customWidth="1"/>
    <col min="3" max="4" width="21.453125" style="70" customWidth="1"/>
    <col min="5" max="5" width="20.453125" style="70" bestFit="1" customWidth="1"/>
    <col min="6" max="6" width="21.90625" style="70" customWidth="1"/>
    <col min="7" max="7" width="20.453125" style="70" bestFit="1" customWidth="1"/>
    <col min="8" max="8" width="21.453125" style="70" customWidth="1"/>
    <col min="9" max="9" width="20.453125" style="70" bestFit="1" customWidth="1"/>
    <col min="10" max="10" width="22.453125" style="70" customWidth="1"/>
    <col min="11" max="11" width="20.453125" style="70" bestFit="1" customWidth="1"/>
    <col min="12" max="12" width="23" style="70" customWidth="1"/>
    <col min="13" max="13" width="20.453125" style="70" bestFit="1" customWidth="1"/>
    <col min="14" max="14" width="22.453125" style="70" customWidth="1"/>
    <col min="15" max="15" width="20.453125" style="70" bestFit="1" customWidth="1"/>
    <col min="16" max="17" width="20.453125" style="70" customWidth="1"/>
    <col min="18" max="18" width="17.453125" style="70" bestFit="1" customWidth="1"/>
    <col min="19" max="19" width="20.453125" style="70" bestFit="1" customWidth="1"/>
    <col min="20" max="20" width="21.08984375" style="70" customWidth="1"/>
    <col min="21" max="21" width="20.453125" style="70" bestFit="1" customWidth="1"/>
    <col min="22" max="22" width="19.90625" style="70" bestFit="1" customWidth="1"/>
    <col min="23" max="23" width="21.90625" style="70" customWidth="1"/>
    <col min="24" max="24" width="17.453125" style="70" bestFit="1" customWidth="1"/>
    <col min="25" max="25" width="20.453125" style="70" bestFit="1" customWidth="1"/>
    <col min="26" max="26" width="20.453125" style="70" customWidth="1"/>
    <col min="27" max="27" width="17.453125" style="70" customWidth="1"/>
    <col min="28" max="28" width="29.453125" style="70" bestFit="1" customWidth="1"/>
    <col min="29" max="29" width="22.90625" style="70" customWidth="1"/>
    <col min="30" max="30" width="17" style="70" customWidth="1"/>
    <col min="31" max="31" width="19.90625" style="70" bestFit="1" customWidth="1"/>
    <col min="32" max="32" width="22" style="70" customWidth="1"/>
    <col min="33" max="36" width="20.453125" style="70" bestFit="1" customWidth="1"/>
    <col min="37" max="16384" width="10.90625" style="70"/>
  </cols>
  <sheetData>
    <row r="1" spans="1:62" s="1" customFormat="1" ht="20.25" customHeight="1" x14ac:dyDescent="0.35">
      <c r="A1" s="551"/>
      <c r="B1" s="587" t="s">
        <v>170</v>
      </c>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9"/>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row>
    <row r="2" spans="1:62" s="1" customFormat="1" ht="18.75" customHeight="1" x14ac:dyDescent="0.35">
      <c r="A2" s="552"/>
      <c r="B2" s="590"/>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2"/>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row>
    <row r="3" spans="1:62" s="1" customFormat="1" ht="14.25" customHeight="1" x14ac:dyDescent="0.35">
      <c r="A3" s="552"/>
      <c r="B3" s="590"/>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2"/>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row>
    <row r="4" spans="1:62" s="1" customFormat="1" ht="33" customHeight="1" thickBot="1" x14ac:dyDescent="0.4">
      <c r="A4" s="553"/>
      <c r="B4" s="593"/>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5"/>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row>
    <row r="5" spans="1:62" s="1" customFormat="1" x14ac:dyDescent="0.35">
      <c r="B5" s="86"/>
      <c r="C5" s="86"/>
      <c r="D5" s="86"/>
      <c r="E5" s="86"/>
      <c r="F5" s="86"/>
      <c r="G5" s="86"/>
      <c r="H5" s="86"/>
      <c r="I5" s="86"/>
      <c r="J5" s="86"/>
      <c r="K5" s="85"/>
      <c r="L5" s="85"/>
      <c r="M5" s="85"/>
      <c r="N5" s="85"/>
      <c r="O5" s="85"/>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row>
    <row r="6" spans="1:62" s="1" customFormat="1" ht="9" customHeight="1" x14ac:dyDescent="0.35">
      <c r="A6" s="5"/>
      <c r="B6" s="86"/>
      <c r="C6" s="86"/>
      <c r="D6" s="86"/>
      <c r="E6" s="86"/>
      <c r="F6" s="86"/>
      <c r="G6" s="86"/>
      <c r="H6" s="86"/>
      <c r="I6" s="86"/>
      <c r="J6" s="86"/>
      <c r="K6" s="86"/>
      <c r="L6" s="86"/>
      <c r="M6" s="86"/>
      <c r="N6" s="86"/>
      <c r="O6" s="86"/>
      <c r="P6" s="2"/>
      <c r="Q6" s="2"/>
      <c r="R6" s="3"/>
      <c r="S6" s="3"/>
      <c r="T6" s="2"/>
      <c r="U6" s="2"/>
      <c r="V6" s="2"/>
      <c r="W6" s="70"/>
      <c r="X6" s="4"/>
      <c r="Y6" s="4"/>
      <c r="Z6" s="4"/>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row>
    <row r="7" spans="1:62" s="1" customFormat="1" ht="15" customHeight="1" thickBot="1" x14ac:dyDescent="0.4">
      <c r="A7" s="6"/>
      <c r="B7" s="86"/>
      <c r="C7" s="86"/>
      <c r="D7" s="86"/>
      <c r="E7" s="86"/>
      <c r="F7" s="86"/>
      <c r="G7" s="86"/>
      <c r="H7" s="86"/>
      <c r="I7" s="86"/>
      <c r="J7" s="86"/>
      <c r="K7" s="86"/>
      <c r="L7" s="86"/>
      <c r="M7" s="86"/>
      <c r="N7" s="86"/>
      <c r="O7" s="86"/>
      <c r="P7" s="2"/>
      <c r="Q7" s="2"/>
      <c r="R7" s="3"/>
      <c r="S7" s="3"/>
      <c r="T7" s="2"/>
      <c r="U7" s="2"/>
      <c r="V7" s="2"/>
      <c r="W7" s="70"/>
      <c r="X7" s="4"/>
      <c r="Y7" s="4"/>
      <c r="Z7" s="114"/>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row>
    <row r="8" spans="1:62" s="1" customFormat="1" ht="15" customHeight="1" thickBot="1" x14ac:dyDescent="0.4">
      <c r="A8" s="560" t="s">
        <v>1</v>
      </c>
      <c r="B8" s="608" t="s">
        <v>171</v>
      </c>
      <c r="C8" s="609"/>
      <c r="D8" s="609"/>
      <c r="E8" s="609"/>
      <c r="F8" s="609"/>
      <c r="G8" s="609"/>
      <c r="H8" s="609"/>
      <c r="I8" s="609"/>
      <c r="J8" s="609"/>
      <c r="K8" s="609"/>
      <c r="L8" s="609"/>
      <c r="M8" s="609"/>
      <c r="N8" s="609"/>
      <c r="O8" s="609"/>
      <c r="P8" s="609"/>
      <c r="Q8" s="609"/>
      <c r="R8" s="609"/>
      <c r="S8" s="609"/>
      <c r="T8" s="609"/>
      <c r="U8" s="609"/>
      <c r="V8" s="609"/>
      <c r="W8" s="609"/>
      <c r="X8" s="609"/>
      <c r="Y8" s="609"/>
      <c r="Z8" s="609"/>
      <c r="AA8" s="614" t="s">
        <v>48</v>
      </c>
      <c r="AB8" s="601">
        <v>2024110010308</v>
      </c>
      <c r="AC8" s="596" t="s">
        <v>95</v>
      </c>
      <c r="AD8" s="597"/>
      <c r="AE8" s="413" t="s">
        <v>161</v>
      </c>
      <c r="AF8" s="415"/>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row>
    <row r="9" spans="1:62" s="1" customFormat="1" ht="15" customHeight="1" thickBot="1" x14ac:dyDescent="0.4">
      <c r="A9" s="561"/>
      <c r="B9" s="610"/>
      <c r="C9" s="611"/>
      <c r="D9" s="611"/>
      <c r="E9" s="611"/>
      <c r="F9" s="611"/>
      <c r="G9" s="611"/>
      <c r="H9" s="611"/>
      <c r="I9" s="611"/>
      <c r="J9" s="611"/>
      <c r="K9" s="611"/>
      <c r="L9" s="611"/>
      <c r="M9" s="611"/>
      <c r="N9" s="611"/>
      <c r="O9" s="611"/>
      <c r="P9" s="611"/>
      <c r="Q9" s="611"/>
      <c r="R9" s="611"/>
      <c r="S9" s="611"/>
      <c r="T9" s="611"/>
      <c r="U9" s="611"/>
      <c r="V9" s="611"/>
      <c r="W9" s="611"/>
      <c r="X9" s="611"/>
      <c r="Y9" s="611"/>
      <c r="Z9" s="611"/>
      <c r="AA9" s="615"/>
      <c r="AB9" s="602"/>
      <c r="AC9" s="596" t="s">
        <v>96</v>
      </c>
      <c r="AD9" s="597"/>
      <c r="AE9" s="413" t="s">
        <v>162</v>
      </c>
      <c r="AF9" s="415"/>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row>
    <row r="10" spans="1:62" s="1" customFormat="1" ht="15" customHeight="1" thickBot="1" x14ac:dyDescent="0.4">
      <c r="A10" s="561"/>
      <c r="B10" s="610"/>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5"/>
      <c r="AB10" s="602"/>
      <c r="AC10" s="596" t="s">
        <v>97</v>
      </c>
      <c r="AD10" s="597"/>
      <c r="AE10" s="617" t="s">
        <v>163</v>
      </c>
      <c r="AF10" s="618"/>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row>
    <row r="11" spans="1:62" s="1" customFormat="1" ht="15" customHeight="1" thickBot="1" x14ac:dyDescent="0.4">
      <c r="A11" s="562"/>
      <c r="B11" s="612"/>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6"/>
      <c r="AB11" s="603"/>
      <c r="AC11" s="596" t="s">
        <v>46</v>
      </c>
      <c r="AD11" s="597"/>
      <c r="AE11" s="413" t="s">
        <v>167</v>
      </c>
      <c r="AF11" s="415"/>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row>
    <row r="12" spans="1:62" s="1" customFormat="1" ht="9" customHeight="1" x14ac:dyDescent="0.35">
      <c r="A12" s="14"/>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row>
    <row r="13" spans="1:62" s="23" customFormat="1" ht="16.5" customHeight="1" thickBot="1" x14ac:dyDescent="0.35">
      <c r="C13" s="88"/>
      <c r="D13" s="88"/>
      <c r="E13" s="88"/>
      <c r="F13" s="88"/>
      <c r="G13" s="88"/>
      <c r="H13" s="88"/>
      <c r="I13" s="88"/>
      <c r="J13" s="88"/>
      <c r="K13" s="87"/>
      <c r="L13" s="87"/>
      <c r="M13" s="87"/>
      <c r="N13" s="87"/>
      <c r="O13" s="87"/>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row>
    <row r="14" spans="1:62" s="72" customFormat="1" ht="21.75" customHeight="1" thickBot="1" x14ac:dyDescent="0.45">
      <c r="A14" s="442" t="s">
        <v>2</v>
      </c>
      <c r="B14" s="148" t="s">
        <v>49</v>
      </c>
      <c r="C14" s="116"/>
      <c r="D14" s="148" t="s">
        <v>50</v>
      </c>
      <c r="E14" s="117"/>
      <c r="F14" s="148" t="s">
        <v>51</v>
      </c>
      <c r="G14" s="117"/>
      <c r="H14" s="148" t="s">
        <v>52</v>
      </c>
      <c r="I14" s="118"/>
      <c r="J14" s="89"/>
      <c r="K14" s="441" t="s">
        <v>3</v>
      </c>
      <c r="L14" s="441"/>
      <c r="M14" s="598" t="s">
        <v>53</v>
      </c>
      <c r="N14" s="598"/>
      <c r="O14" s="598"/>
      <c r="P14" s="121"/>
      <c r="Q14" s="15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row>
    <row r="15" spans="1:62" s="72" customFormat="1" ht="21.75" customHeight="1" thickBot="1" x14ac:dyDescent="0.45">
      <c r="A15" s="442"/>
      <c r="B15" s="149" t="s">
        <v>54</v>
      </c>
      <c r="C15" s="119"/>
      <c r="D15" s="148" t="s">
        <v>55</v>
      </c>
      <c r="E15" s="307">
        <v>45838</v>
      </c>
      <c r="F15" s="148" t="s">
        <v>56</v>
      </c>
      <c r="G15" s="316">
        <v>45869</v>
      </c>
      <c r="H15" s="148" t="s">
        <v>57</v>
      </c>
      <c r="I15" s="118"/>
      <c r="J15" s="89"/>
      <c r="K15" s="441"/>
      <c r="L15" s="441"/>
      <c r="M15" s="598" t="s">
        <v>58</v>
      </c>
      <c r="N15" s="598"/>
      <c r="O15" s="598"/>
      <c r="P15" s="121"/>
      <c r="Q15" s="15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row>
    <row r="16" spans="1:62" s="72" customFormat="1" ht="21.75" customHeight="1" thickBot="1" x14ac:dyDescent="0.45">
      <c r="A16" s="442"/>
      <c r="B16" s="148" t="s">
        <v>59</v>
      </c>
      <c r="C16" s="116"/>
      <c r="D16" s="148" t="s">
        <v>60</v>
      </c>
      <c r="E16" s="120"/>
      <c r="F16" s="148" t="s">
        <v>61</v>
      </c>
      <c r="G16" s="120"/>
      <c r="H16" s="148" t="s">
        <v>62</v>
      </c>
      <c r="I16" s="118"/>
      <c r="K16" s="441"/>
      <c r="L16" s="441"/>
      <c r="M16" s="598" t="s">
        <v>63</v>
      </c>
      <c r="N16" s="598"/>
      <c r="O16" s="598"/>
      <c r="P16" s="121"/>
      <c r="Q16" s="15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row>
    <row r="17" spans="1:62" s="72" customFormat="1" ht="21.75" customHeight="1" thickBot="1" x14ac:dyDescent="0.4">
      <c r="A17" s="1"/>
      <c r="B17" s="1"/>
      <c r="C17" s="1"/>
      <c r="D17" s="1"/>
      <c r="E17" s="1"/>
      <c r="F17" s="1"/>
      <c r="G17" s="89"/>
      <c r="H17" s="89"/>
      <c r="I17" s="89"/>
      <c r="J17" s="89"/>
      <c r="K17" s="90"/>
      <c r="L17" s="90"/>
      <c r="M17" s="88"/>
      <c r="N17" s="88"/>
      <c r="O17" s="88"/>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row>
    <row r="18" spans="1:62" s="1" customFormat="1" ht="48" customHeight="1" thickBot="1" x14ac:dyDescent="0.4">
      <c r="A18" s="391" t="s">
        <v>119</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3"/>
      <c r="AG18" s="107"/>
      <c r="AH18" s="107"/>
      <c r="AI18" s="107"/>
      <c r="AJ18" s="107"/>
      <c r="AK18" s="107"/>
      <c r="AL18" s="107"/>
      <c r="AM18" s="107"/>
      <c r="AN18" s="70"/>
      <c r="AO18" s="70"/>
      <c r="AP18" s="70"/>
      <c r="AQ18" s="70"/>
      <c r="AR18" s="70"/>
      <c r="AS18" s="70"/>
      <c r="AT18" s="70"/>
      <c r="AU18" s="70"/>
      <c r="AV18" s="70"/>
      <c r="AW18" s="70"/>
      <c r="AX18" s="70"/>
      <c r="AY18" s="70"/>
      <c r="AZ18" s="70"/>
      <c r="BA18" s="70"/>
      <c r="BB18" s="70"/>
      <c r="BC18" s="70"/>
      <c r="BD18" s="70"/>
      <c r="BE18" s="70"/>
      <c r="BF18" s="70"/>
      <c r="BG18" s="70"/>
      <c r="BH18" s="70"/>
      <c r="BI18" s="70"/>
      <c r="BJ18" s="70"/>
    </row>
    <row r="19" spans="1:62" s="1" customFormat="1" ht="50.25" customHeight="1" thickBot="1" x14ac:dyDescent="0.4">
      <c r="A19" s="369" t="s">
        <v>120</v>
      </c>
      <c r="B19" s="370"/>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6"/>
      <c r="AG19" s="107"/>
      <c r="AH19" s="107"/>
      <c r="AI19" s="107"/>
      <c r="AJ19" s="107"/>
      <c r="AK19" s="107"/>
      <c r="AL19" s="107"/>
      <c r="AM19" s="107"/>
      <c r="AN19" s="70"/>
      <c r="AO19" s="70"/>
      <c r="AP19" s="70"/>
      <c r="AQ19" s="70"/>
      <c r="AR19" s="70"/>
      <c r="AS19" s="70"/>
      <c r="AT19" s="70"/>
      <c r="AU19" s="70"/>
      <c r="AV19" s="70"/>
      <c r="AW19" s="70"/>
      <c r="AX19" s="70"/>
      <c r="AY19" s="70"/>
      <c r="AZ19" s="70"/>
      <c r="BA19" s="70"/>
      <c r="BB19" s="70"/>
      <c r="BC19" s="70"/>
      <c r="BD19" s="70"/>
      <c r="BE19" s="70"/>
      <c r="BF19" s="70"/>
      <c r="BG19" s="70"/>
      <c r="BH19" s="70"/>
      <c r="BI19" s="70"/>
      <c r="BJ19" s="70"/>
    </row>
    <row r="20" spans="1:62" s="26" customFormat="1" ht="21.75" customHeight="1" thickBot="1" x14ac:dyDescent="0.4">
      <c r="A20" s="385" t="s">
        <v>121</v>
      </c>
      <c r="B20" s="607" t="s">
        <v>122</v>
      </c>
      <c r="C20" s="543" t="s">
        <v>25</v>
      </c>
      <c r="D20" s="604"/>
      <c r="E20" s="604"/>
      <c r="F20" s="604"/>
      <c r="G20" s="604"/>
      <c r="H20" s="604"/>
      <c r="I20" s="604"/>
      <c r="J20" s="604"/>
      <c r="K20" s="604"/>
      <c r="L20" s="604"/>
      <c r="M20" s="604"/>
      <c r="N20" s="544"/>
      <c r="O20" s="580" t="s">
        <v>26</v>
      </c>
      <c r="P20" s="581"/>
      <c r="Q20" s="581"/>
      <c r="R20" s="581"/>
      <c r="S20" s="581"/>
      <c r="T20" s="581"/>
      <c r="U20" s="581"/>
      <c r="V20" s="581"/>
      <c r="W20" s="581"/>
      <c r="X20" s="581"/>
      <c r="Y20" s="581"/>
      <c r="Z20" s="581"/>
      <c r="AA20" s="581"/>
      <c r="AB20" s="581"/>
      <c r="AC20" s="581"/>
      <c r="AD20" s="581"/>
      <c r="AE20" s="581"/>
      <c r="AF20" s="582"/>
      <c r="AG20" s="107"/>
      <c r="AH20" s="107"/>
      <c r="AI20" s="107"/>
      <c r="AJ20" s="107"/>
      <c r="AK20" s="107"/>
      <c r="AL20" s="107"/>
      <c r="AM20" s="107"/>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row>
    <row r="21" spans="1:62" s="26" customFormat="1" ht="21.75" customHeight="1" thickBot="1" x14ac:dyDescent="0.4">
      <c r="A21" s="583"/>
      <c r="B21" s="607"/>
      <c r="C21" s="599" t="s">
        <v>74</v>
      </c>
      <c r="D21" s="600"/>
      <c r="E21" s="599" t="s">
        <v>76</v>
      </c>
      <c r="F21" s="600"/>
      <c r="G21" s="599" t="s">
        <v>77</v>
      </c>
      <c r="H21" s="600"/>
      <c r="I21" s="599" t="s">
        <v>78</v>
      </c>
      <c r="J21" s="600"/>
      <c r="K21" s="599" t="s">
        <v>79</v>
      </c>
      <c r="L21" s="600"/>
      <c r="M21" s="599" t="s">
        <v>80</v>
      </c>
      <c r="N21" s="600"/>
      <c r="O21" s="580" t="s">
        <v>74</v>
      </c>
      <c r="P21" s="581"/>
      <c r="Q21" s="582"/>
      <c r="R21" s="577" t="s">
        <v>76</v>
      </c>
      <c r="S21" s="578"/>
      <c r="T21" s="579"/>
      <c r="U21" s="577" t="s">
        <v>77</v>
      </c>
      <c r="V21" s="578"/>
      <c r="W21" s="579"/>
      <c r="X21" s="577" t="s">
        <v>78</v>
      </c>
      <c r="Y21" s="578"/>
      <c r="Z21" s="579"/>
      <c r="AA21" s="577" t="s">
        <v>79</v>
      </c>
      <c r="AB21" s="578"/>
      <c r="AC21" s="579"/>
      <c r="AD21" s="577" t="s">
        <v>80</v>
      </c>
      <c r="AE21" s="578"/>
      <c r="AF21" s="579"/>
      <c r="AG21" s="107"/>
      <c r="AH21" s="107"/>
      <c r="AI21" s="107"/>
      <c r="AJ21" s="107"/>
      <c r="AK21" s="107"/>
      <c r="AL21" s="107"/>
      <c r="AM21" s="107"/>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row>
    <row r="22" spans="1:62" s="26" customFormat="1" ht="28.5" customHeight="1" thickBot="1" x14ac:dyDescent="0.4">
      <c r="A22" s="583"/>
      <c r="B22" s="607"/>
      <c r="C22" s="112" t="s">
        <v>123</v>
      </c>
      <c r="D22" s="112" t="s">
        <v>124</v>
      </c>
      <c r="E22" s="112" t="s">
        <v>123</v>
      </c>
      <c r="F22" s="112" t="s">
        <v>124</v>
      </c>
      <c r="G22" s="112" t="s">
        <v>123</v>
      </c>
      <c r="H22" s="112" t="s">
        <v>124</v>
      </c>
      <c r="I22" s="112" t="s">
        <v>123</v>
      </c>
      <c r="J22" s="112" t="s">
        <v>124</v>
      </c>
      <c r="K22" s="112" t="s">
        <v>123</v>
      </c>
      <c r="L22" s="112" t="s">
        <v>124</v>
      </c>
      <c r="M22" s="112" t="s">
        <v>123</v>
      </c>
      <c r="N22" s="112" t="s">
        <v>124</v>
      </c>
      <c r="O22" s="113" t="s">
        <v>123</v>
      </c>
      <c r="P22" s="113" t="s">
        <v>125</v>
      </c>
      <c r="Q22" s="113" t="s">
        <v>12</v>
      </c>
      <c r="R22" s="113" t="s">
        <v>123</v>
      </c>
      <c r="S22" s="113" t="s">
        <v>125</v>
      </c>
      <c r="T22" s="113" t="s">
        <v>12</v>
      </c>
      <c r="U22" s="113" t="s">
        <v>123</v>
      </c>
      <c r="V22" s="113" t="s">
        <v>125</v>
      </c>
      <c r="W22" s="113" t="s">
        <v>12</v>
      </c>
      <c r="X22" s="113" t="s">
        <v>123</v>
      </c>
      <c r="Y22" s="113" t="s">
        <v>125</v>
      </c>
      <c r="Z22" s="113" t="s">
        <v>12</v>
      </c>
      <c r="AA22" s="113" t="s">
        <v>123</v>
      </c>
      <c r="AB22" s="113" t="s">
        <v>125</v>
      </c>
      <c r="AC22" s="113" t="s">
        <v>12</v>
      </c>
      <c r="AD22" s="113" t="s">
        <v>123</v>
      </c>
      <c r="AE22" s="113" t="s">
        <v>125</v>
      </c>
      <c r="AF22" s="113" t="s">
        <v>12</v>
      </c>
      <c r="AG22" s="107"/>
      <c r="AH22" s="107"/>
      <c r="AI22" s="107"/>
      <c r="AJ22" s="107"/>
      <c r="AK22" s="107"/>
      <c r="AL22" s="107"/>
      <c r="AM22" s="107"/>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row>
    <row r="23" spans="1:62" s="26" customFormat="1" ht="15.75" customHeight="1" x14ac:dyDescent="0.35">
      <c r="A23" s="583"/>
      <c r="B23" s="67" t="s">
        <v>126</v>
      </c>
      <c r="C23" s="125"/>
      <c r="D23" s="123"/>
      <c r="E23" s="125"/>
      <c r="F23" s="123"/>
      <c r="G23" s="125"/>
      <c r="H23" s="123"/>
      <c r="I23" s="125"/>
      <c r="J23" s="123"/>
      <c r="K23" s="125"/>
      <c r="L23" s="123"/>
      <c r="M23" s="125"/>
      <c r="N23" s="123"/>
      <c r="O23" s="65"/>
      <c r="P23" s="123"/>
      <c r="Q23" s="123"/>
      <c r="R23" s="65"/>
      <c r="S23" s="123"/>
      <c r="T23" s="123"/>
      <c r="U23" s="65"/>
      <c r="V23" s="123"/>
      <c r="W23" s="123"/>
      <c r="X23" s="65"/>
      <c r="Y23" s="123"/>
      <c r="Z23" s="123"/>
      <c r="AA23" s="65"/>
      <c r="AB23" s="123"/>
      <c r="AC23" s="123"/>
      <c r="AD23" s="65"/>
      <c r="AE23" s="158"/>
      <c r="AF23" s="126"/>
      <c r="AG23" s="107"/>
      <c r="AH23" s="107"/>
      <c r="AI23" s="107"/>
      <c r="AJ23" s="107"/>
      <c r="AK23" s="107"/>
      <c r="AL23" s="107"/>
      <c r="AM23" s="107"/>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row>
    <row r="24" spans="1:62" s="26" customFormat="1" ht="15.75" customHeight="1" x14ac:dyDescent="0.35">
      <c r="A24" s="583"/>
      <c r="B24" s="68" t="s">
        <v>127</v>
      </c>
      <c r="C24" s="65"/>
      <c r="D24" s="123"/>
      <c r="E24" s="65"/>
      <c r="F24" s="123"/>
      <c r="G24" s="65"/>
      <c r="H24" s="123"/>
      <c r="I24" s="65"/>
      <c r="J24" s="123"/>
      <c r="K24" s="65"/>
      <c r="L24" s="123"/>
      <c r="M24" s="65"/>
      <c r="N24" s="123"/>
      <c r="O24" s="65"/>
      <c r="P24" s="123"/>
      <c r="Q24" s="123"/>
      <c r="R24" s="65"/>
      <c r="S24" s="123"/>
      <c r="T24" s="123"/>
      <c r="U24" s="65"/>
      <c r="V24" s="123"/>
      <c r="W24" s="123"/>
      <c r="X24" s="65"/>
      <c r="Y24" s="123"/>
      <c r="Z24" s="123"/>
      <c r="AA24" s="65"/>
      <c r="AB24" s="123"/>
      <c r="AC24" s="123"/>
      <c r="AD24" s="65"/>
      <c r="AE24" s="158"/>
      <c r="AF24" s="126"/>
      <c r="AG24" s="107"/>
      <c r="AH24" s="107"/>
      <c r="AI24" s="107"/>
      <c r="AJ24" s="107"/>
      <c r="AK24" s="107"/>
      <c r="AL24" s="107"/>
      <c r="AM24" s="107"/>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row>
    <row r="25" spans="1:62" s="26" customFormat="1" ht="15.75" customHeight="1" x14ac:dyDescent="0.35">
      <c r="A25" s="583"/>
      <c r="B25" s="68" t="s">
        <v>128</v>
      </c>
      <c r="C25" s="65"/>
      <c r="D25" s="123"/>
      <c r="E25" s="65"/>
      <c r="F25" s="123"/>
      <c r="G25" s="65"/>
      <c r="H25" s="123"/>
      <c r="I25" s="65"/>
      <c r="J25" s="123"/>
      <c r="K25" s="65"/>
      <c r="L25" s="123"/>
      <c r="M25" s="65"/>
      <c r="N25" s="123"/>
      <c r="O25" s="65"/>
      <c r="P25" s="123"/>
      <c r="Q25" s="123"/>
      <c r="R25" s="65"/>
      <c r="S25" s="123"/>
      <c r="T25" s="123"/>
      <c r="U25" s="65"/>
      <c r="V25" s="123"/>
      <c r="W25" s="123"/>
      <c r="X25" s="65"/>
      <c r="Y25" s="123"/>
      <c r="Z25" s="123"/>
      <c r="AA25" s="65"/>
      <c r="AB25" s="123"/>
      <c r="AC25" s="123"/>
      <c r="AD25" s="65"/>
      <c r="AE25" s="158"/>
      <c r="AF25" s="126"/>
      <c r="AG25" s="107"/>
      <c r="AH25" s="107"/>
      <c r="AI25" s="107"/>
      <c r="AJ25" s="107"/>
      <c r="AK25" s="107"/>
      <c r="AL25" s="107"/>
      <c r="AM25" s="107"/>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row>
    <row r="26" spans="1:62" s="26" customFormat="1" ht="15.75" customHeight="1" x14ac:dyDescent="0.35">
      <c r="A26" s="583"/>
      <c r="B26" s="68" t="s">
        <v>129</v>
      </c>
      <c r="C26" s="65"/>
      <c r="D26" s="123"/>
      <c r="E26" s="65"/>
      <c r="F26" s="123"/>
      <c r="G26" s="65"/>
      <c r="H26" s="123"/>
      <c r="I26" s="65"/>
      <c r="J26" s="123"/>
      <c r="K26" s="65"/>
      <c r="L26" s="123"/>
      <c r="M26" s="65"/>
      <c r="N26" s="123"/>
      <c r="O26" s="65"/>
      <c r="P26" s="123"/>
      <c r="Q26" s="123"/>
      <c r="R26" s="65"/>
      <c r="S26" s="123"/>
      <c r="T26" s="123"/>
      <c r="U26" s="65"/>
      <c r="V26" s="123"/>
      <c r="W26" s="123"/>
      <c r="X26" s="65"/>
      <c r="Y26" s="123"/>
      <c r="Z26" s="123"/>
      <c r="AA26" s="65"/>
      <c r="AB26" s="123"/>
      <c r="AC26" s="123"/>
      <c r="AD26" s="65"/>
      <c r="AE26" s="158"/>
      <c r="AF26" s="126"/>
      <c r="AG26" s="107"/>
      <c r="AH26" s="107"/>
      <c r="AI26" s="107"/>
      <c r="AJ26" s="107"/>
      <c r="AK26" s="107"/>
      <c r="AL26" s="107"/>
      <c r="AM26" s="107"/>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row>
    <row r="27" spans="1:62" s="26" customFormat="1" ht="15.75" customHeight="1" x14ac:dyDescent="0.35">
      <c r="A27" s="583"/>
      <c r="B27" s="68" t="s">
        <v>130</v>
      </c>
      <c r="C27" s="65"/>
      <c r="D27" s="123"/>
      <c r="E27" s="65"/>
      <c r="F27" s="123"/>
      <c r="G27" s="65"/>
      <c r="H27" s="123"/>
      <c r="I27" s="65"/>
      <c r="J27" s="123"/>
      <c r="K27" s="65"/>
      <c r="L27" s="123"/>
      <c r="M27" s="65"/>
      <c r="N27" s="123"/>
      <c r="O27" s="65"/>
      <c r="P27" s="123"/>
      <c r="Q27" s="123"/>
      <c r="R27" s="65"/>
      <c r="S27" s="123"/>
      <c r="T27" s="123"/>
      <c r="U27" s="65"/>
      <c r="V27" s="123"/>
      <c r="W27" s="123"/>
      <c r="X27" s="65"/>
      <c r="Y27" s="123"/>
      <c r="Z27" s="123"/>
      <c r="AA27" s="65"/>
      <c r="AB27" s="123"/>
      <c r="AC27" s="123"/>
      <c r="AD27" s="65"/>
      <c r="AE27" s="158"/>
      <c r="AF27" s="126"/>
      <c r="AG27" s="107"/>
      <c r="AH27" s="107"/>
      <c r="AI27" s="107"/>
      <c r="AJ27" s="107"/>
      <c r="AK27" s="107"/>
      <c r="AL27" s="107"/>
      <c r="AM27" s="107"/>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row>
    <row r="28" spans="1:62" s="26" customFormat="1" ht="15.75" customHeight="1" x14ac:dyDescent="0.35">
      <c r="A28" s="583"/>
      <c r="B28" s="68" t="s">
        <v>131</v>
      </c>
      <c r="C28" s="65"/>
      <c r="D28" s="123"/>
      <c r="E28" s="65"/>
      <c r="F28" s="123"/>
      <c r="G28" s="65"/>
      <c r="H28" s="123"/>
      <c r="I28" s="65"/>
      <c r="J28" s="123"/>
      <c r="K28" s="65"/>
      <c r="L28" s="123"/>
      <c r="M28" s="65"/>
      <c r="N28" s="123"/>
      <c r="O28" s="65"/>
      <c r="P28" s="123"/>
      <c r="Q28" s="123"/>
      <c r="R28" s="65"/>
      <c r="S28" s="123"/>
      <c r="T28" s="123"/>
      <c r="U28" s="65"/>
      <c r="V28" s="123"/>
      <c r="W28" s="123"/>
      <c r="X28" s="65"/>
      <c r="Y28" s="123"/>
      <c r="Z28" s="123"/>
      <c r="AA28" s="65"/>
      <c r="AB28" s="123"/>
      <c r="AC28" s="123"/>
      <c r="AD28" s="65"/>
      <c r="AE28" s="158"/>
      <c r="AF28" s="126"/>
      <c r="AG28" s="107"/>
      <c r="AH28" s="107"/>
      <c r="AI28" s="107"/>
      <c r="AJ28" s="107"/>
      <c r="AK28" s="107"/>
      <c r="AL28" s="107"/>
      <c r="AM28" s="107"/>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row>
    <row r="29" spans="1:62" s="26" customFormat="1" ht="15.75" customHeight="1" x14ac:dyDescent="0.35">
      <c r="A29" s="583"/>
      <c r="B29" s="68" t="s">
        <v>132</v>
      </c>
      <c r="C29" s="65"/>
      <c r="D29" s="123"/>
      <c r="E29" s="65"/>
      <c r="F29" s="123"/>
      <c r="G29" s="65"/>
      <c r="H29" s="123"/>
      <c r="I29" s="65"/>
      <c r="J29" s="123"/>
      <c r="K29" s="65"/>
      <c r="L29" s="123"/>
      <c r="M29" s="65"/>
      <c r="N29" s="123"/>
      <c r="O29" s="65"/>
      <c r="P29" s="123"/>
      <c r="Q29" s="123"/>
      <c r="R29" s="65"/>
      <c r="S29" s="123"/>
      <c r="T29" s="123"/>
      <c r="U29" s="65"/>
      <c r="V29" s="123"/>
      <c r="W29" s="123"/>
      <c r="X29" s="65"/>
      <c r="Y29" s="123"/>
      <c r="Z29" s="123"/>
      <c r="AA29" s="65"/>
      <c r="AB29" s="123"/>
      <c r="AC29" s="123"/>
      <c r="AD29" s="65"/>
      <c r="AE29" s="158"/>
      <c r="AF29" s="126"/>
      <c r="AG29" s="107"/>
      <c r="AH29" s="107"/>
      <c r="AI29" s="107"/>
      <c r="AJ29" s="107"/>
      <c r="AK29" s="107"/>
      <c r="AL29" s="107"/>
      <c r="AM29" s="107"/>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row>
    <row r="30" spans="1:62" s="26" customFormat="1" ht="15.75" customHeight="1" x14ac:dyDescent="0.35">
      <c r="A30" s="583"/>
      <c r="B30" s="68" t="s">
        <v>133</v>
      </c>
      <c r="C30" s="65"/>
      <c r="D30" s="123"/>
      <c r="E30" s="65"/>
      <c r="F30" s="123"/>
      <c r="G30" s="65"/>
      <c r="H30" s="123"/>
      <c r="I30" s="65"/>
      <c r="J30" s="123"/>
      <c r="K30" s="65"/>
      <c r="L30" s="123"/>
      <c r="M30" s="65"/>
      <c r="N30" s="123"/>
      <c r="O30" s="65"/>
      <c r="P30" s="123"/>
      <c r="Q30" s="123"/>
      <c r="R30" s="65"/>
      <c r="S30" s="123"/>
      <c r="T30" s="123"/>
      <c r="U30" s="65"/>
      <c r="V30" s="123"/>
      <c r="W30" s="123"/>
      <c r="X30" s="65"/>
      <c r="Y30" s="123"/>
      <c r="Z30" s="123"/>
      <c r="AA30" s="65"/>
      <c r="AB30" s="123"/>
      <c r="AC30" s="123"/>
      <c r="AD30" s="65"/>
      <c r="AE30" s="158"/>
      <c r="AF30" s="126"/>
      <c r="AG30" s="107"/>
      <c r="AH30" s="107"/>
      <c r="AI30" s="107"/>
      <c r="AJ30" s="107"/>
      <c r="AK30" s="107"/>
      <c r="AL30" s="107"/>
      <c r="AM30" s="107"/>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row>
    <row r="31" spans="1:62" s="26" customFormat="1" ht="15.75" customHeight="1" x14ac:dyDescent="0.35">
      <c r="A31" s="583"/>
      <c r="B31" s="68" t="s">
        <v>134</v>
      </c>
      <c r="C31" s="65"/>
      <c r="D31" s="123"/>
      <c r="E31" s="65"/>
      <c r="F31" s="123"/>
      <c r="G31" s="65"/>
      <c r="H31" s="123"/>
      <c r="I31" s="65"/>
      <c r="J31" s="123"/>
      <c r="K31" s="65"/>
      <c r="L31" s="123"/>
      <c r="M31" s="65"/>
      <c r="N31" s="123"/>
      <c r="O31" s="65"/>
      <c r="P31" s="123"/>
      <c r="Q31" s="123"/>
      <c r="R31" s="65"/>
      <c r="S31" s="123"/>
      <c r="T31" s="123"/>
      <c r="U31" s="65"/>
      <c r="V31" s="123"/>
      <c r="W31" s="123"/>
      <c r="X31" s="65"/>
      <c r="Y31" s="123"/>
      <c r="Z31" s="123"/>
      <c r="AA31" s="65"/>
      <c r="AB31" s="123"/>
      <c r="AC31" s="123"/>
      <c r="AD31" s="65"/>
      <c r="AE31" s="158"/>
      <c r="AF31" s="126"/>
      <c r="AG31" s="107"/>
      <c r="AH31" s="107"/>
      <c r="AI31" s="107"/>
      <c r="AJ31" s="107"/>
      <c r="AK31" s="107"/>
      <c r="AL31" s="107"/>
      <c r="AM31" s="107"/>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row>
    <row r="32" spans="1:62" s="26" customFormat="1" ht="15.75" customHeight="1" x14ac:dyDescent="0.35">
      <c r="A32" s="583"/>
      <c r="B32" s="68" t="s">
        <v>135</v>
      </c>
      <c r="C32" s="65"/>
      <c r="D32" s="123"/>
      <c r="E32" s="65"/>
      <c r="F32" s="123"/>
      <c r="G32" s="65"/>
      <c r="H32" s="123"/>
      <c r="I32" s="65"/>
      <c r="J32" s="123"/>
      <c r="K32" s="65"/>
      <c r="L32" s="123"/>
      <c r="M32" s="65"/>
      <c r="N32" s="123"/>
      <c r="O32" s="65"/>
      <c r="P32" s="123"/>
      <c r="Q32" s="123"/>
      <c r="R32" s="65"/>
      <c r="S32" s="123"/>
      <c r="T32" s="123"/>
      <c r="U32" s="65"/>
      <c r="V32" s="123"/>
      <c r="W32" s="123"/>
      <c r="X32" s="65"/>
      <c r="Y32" s="123"/>
      <c r="Z32" s="123"/>
      <c r="AA32" s="65"/>
      <c r="AB32" s="123"/>
      <c r="AC32" s="123"/>
      <c r="AD32" s="65"/>
      <c r="AE32" s="158"/>
      <c r="AF32" s="126"/>
      <c r="AG32" s="107"/>
      <c r="AH32" s="107"/>
      <c r="AI32" s="107"/>
      <c r="AJ32" s="107"/>
      <c r="AK32" s="107"/>
      <c r="AL32" s="107"/>
      <c r="AM32" s="107"/>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row>
    <row r="33" spans="1:62" s="26" customFormat="1" ht="15.75" customHeight="1" x14ac:dyDescent="0.35">
      <c r="A33" s="583"/>
      <c r="B33" s="68" t="s">
        <v>136</v>
      </c>
      <c r="C33" s="65"/>
      <c r="D33" s="123"/>
      <c r="E33" s="65"/>
      <c r="F33" s="123"/>
      <c r="G33" s="65"/>
      <c r="H33" s="123"/>
      <c r="I33" s="65"/>
      <c r="J33" s="123"/>
      <c r="K33" s="65"/>
      <c r="L33" s="123"/>
      <c r="M33" s="65"/>
      <c r="N33" s="123"/>
      <c r="O33" s="65"/>
      <c r="P33" s="123"/>
      <c r="Q33" s="123"/>
      <c r="R33" s="65"/>
      <c r="S33" s="123"/>
      <c r="T33" s="123"/>
      <c r="U33" s="65"/>
      <c r="V33" s="123"/>
      <c r="W33" s="123"/>
      <c r="X33" s="65"/>
      <c r="Y33" s="123"/>
      <c r="Z33" s="123"/>
      <c r="AA33" s="65"/>
      <c r="AB33" s="123"/>
      <c r="AC33" s="123"/>
      <c r="AD33" s="65"/>
      <c r="AE33" s="158"/>
      <c r="AF33" s="126"/>
      <c r="AG33" s="107"/>
      <c r="AH33" s="107"/>
      <c r="AI33" s="107"/>
      <c r="AJ33" s="107"/>
      <c r="AK33" s="107"/>
      <c r="AL33" s="107"/>
      <c r="AM33" s="107"/>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row>
    <row r="34" spans="1:62" s="26" customFormat="1" ht="15.75" customHeight="1" x14ac:dyDescent="0.35">
      <c r="A34" s="583"/>
      <c r="B34" s="68" t="s">
        <v>137</v>
      </c>
      <c r="C34" s="65"/>
      <c r="D34" s="123"/>
      <c r="E34" s="65"/>
      <c r="F34" s="123"/>
      <c r="G34" s="65"/>
      <c r="H34" s="123"/>
      <c r="I34" s="65"/>
      <c r="J34" s="123"/>
      <c r="K34" s="65"/>
      <c r="L34" s="123"/>
      <c r="M34" s="65"/>
      <c r="N34" s="123"/>
      <c r="O34" s="65"/>
      <c r="P34" s="123"/>
      <c r="Q34" s="123"/>
      <c r="R34" s="65"/>
      <c r="S34" s="123"/>
      <c r="T34" s="123"/>
      <c r="U34" s="65"/>
      <c r="V34" s="123"/>
      <c r="W34" s="123"/>
      <c r="X34" s="65"/>
      <c r="Y34" s="123"/>
      <c r="Z34" s="123"/>
      <c r="AA34" s="65"/>
      <c r="AB34" s="123"/>
      <c r="AC34" s="123"/>
      <c r="AD34" s="65"/>
      <c r="AE34" s="158"/>
      <c r="AF34" s="126"/>
      <c r="AG34" s="107"/>
      <c r="AH34" s="107"/>
      <c r="AI34" s="107"/>
      <c r="AJ34" s="107"/>
      <c r="AK34" s="107"/>
      <c r="AL34" s="107"/>
      <c r="AM34" s="107"/>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row>
    <row r="35" spans="1:62" s="26" customFormat="1" ht="15.75" customHeight="1" x14ac:dyDescent="0.35">
      <c r="A35" s="583"/>
      <c r="B35" s="68" t="s">
        <v>138</v>
      </c>
      <c r="C35" s="65"/>
      <c r="D35" s="123"/>
      <c r="E35" s="65"/>
      <c r="F35" s="123"/>
      <c r="G35" s="65"/>
      <c r="H35" s="123"/>
      <c r="I35" s="65"/>
      <c r="J35" s="123"/>
      <c r="K35" s="65"/>
      <c r="L35" s="123"/>
      <c r="M35" s="65"/>
      <c r="N35" s="123"/>
      <c r="O35" s="65"/>
      <c r="P35" s="123"/>
      <c r="Q35" s="123"/>
      <c r="R35" s="65"/>
      <c r="S35" s="123"/>
      <c r="T35" s="123"/>
      <c r="U35" s="65"/>
      <c r="V35" s="123"/>
      <c r="W35" s="123"/>
      <c r="X35" s="65"/>
      <c r="Y35" s="123"/>
      <c r="Z35" s="123"/>
      <c r="AA35" s="65"/>
      <c r="AB35" s="123"/>
      <c r="AC35" s="123"/>
      <c r="AD35" s="65"/>
      <c r="AE35" s="158"/>
      <c r="AF35" s="126"/>
      <c r="AG35" s="107"/>
      <c r="AH35" s="107"/>
      <c r="AI35" s="107"/>
      <c r="AJ35" s="107"/>
      <c r="AK35" s="107"/>
      <c r="AL35" s="107"/>
      <c r="AM35" s="107"/>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row>
    <row r="36" spans="1:62" s="26" customFormat="1" ht="15.75" customHeight="1" x14ac:dyDescent="0.35">
      <c r="A36" s="583"/>
      <c r="B36" s="68" t="s">
        <v>139</v>
      </c>
      <c r="C36" s="65"/>
      <c r="D36" s="123"/>
      <c r="E36" s="65"/>
      <c r="F36" s="123"/>
      <c r="G36" s="65"/>
      <c r="H36" s="123"/>
      <c r="I36" s="65"/>
      <c r="J36" s="123"/>
      <c r="K36" s="65"/>
      <c r="L36" s="123"/>
      <c r="M36" s="65"/>
      <c r="N36" s="123"/>
      <c r="O36" s="65"/>
      <c r="P36" s="123"/>
      <c r="Q36" s="123"/>
      <c r="R36" s="65"/>
      <c r="S36" s="123"/>
      <c r="T36" s="123"/>
      <c r="U36" s="65"/>
      <c r="V36" s="123"/>
      <c r="W36" s="123"/>
      <c r="X36" s="65"/>
      <c r="Y36" s="123"/>
      <c r="Z36" s="123"/>
      <c r="AA36" s="65"/>
      <c r="AB36" s="123"/>
      <c r="AC36" s="123"/>
      <c r="AD36" s="65"/>
      <c r="AE36" s="158"/>
      <c r="AF36" s="126"/>
      <c r="AG36" s="107"/>
      <c r="AH36" s="107"/>
      <c r="AI36" s="107"/>
      <c r="AJ36" s="107"/>
      <c r="AK36" s="107"/>
      <c r="AL36" s="107"/>
      <c r="AM36" s="107"/>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row>
    <row r="37" spans="1:62" s="26" customFormat="1" ht="15.75" customHeight="1" x14ac:dyDescent="0.35">
      <c r="A37" s="583"/>
      <c r="B37" s="68" t="s">
        <v>140</v>
      </c>
      <c r="C37" s="65"/>
      <c r="D37" s="123"/>
      <c r="E37" s="65"/>
      <c r="F37" s="123"/>
      <c r="G37" s="65"/>
      <c r="H37" s="123"/>
      <c r="I37" s="65"/>
      <c r="J37" s="123"/>
      <c r="K37" s="65"/>
      <c r="L37" s="123"/>
      <c r="M37" s="65"/>
      <c r="N37" s="123"/>
      <c r="O37" s="65"/>
      <c r="P37" s="123"/>
      <c r="Q37" s="123"/>
      <c r="R37" s="65"/>
      <c r="S37" s="123"/>
      <c r="T37" s="123"/>
      <c r="U37" s="65"/>
      <c r="V37" s="123"/>
      <c r="W37" s="123"/>
      <c r="X37" s="65"/>
      <c r="Y37" s="123"/>
      <c r="Z37" s="123"/>
      <c r="AA37" s="65"/>
      <c r="AB37" s="123"/>
      <c r="AC37" s="123"/>
      <c r="AD37" s="65"/>
      <c r="AE37" s="158"/>
      <c r="AF37" s="126"/>
      <c r="AG37" s="107"/>
      <c r="AH37" s="107"/>
      <c r="AI37" s="107"/>
      <c r="AJ37" s="107"/>
      <c r="AK37" s="107"/>
      <c r="AL37" s="107"/>
      <c r="AM37" s="107"/>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row>
    <row r="38" spans="1:62" s="26" customFormat="1" ht="15.75" customHeight="1" x14ac:dyDescent="0.35">
      <c r="A38" s="583"/>
      <c r="B38" s="68" t="s">
        <v>141</v>
      </c>
      <c r="C38" s="65"/>
      <c r="D38" s="123"/>
      <c r="E38" s="65"/>
      <c r="F38" s="123"/>
      <c r="G38" s="65"/>
      <c r="H38" s="123"/>
      <c r="I38" s="65"/>
      <c r="J38" s="123"/>
      <c r="K38" s="65"/>
      <c r="L38" s="123"/>
      <c r="M38" s="65"/>
      <c r="N38" s="123"/>
      <c r="O38" s="65"/>
      <c r="P38" s="123"/>
      <c r="Q38" s="123"/>
      <c r="R38" s="65"/>
      <c r="S38" s="123"/>
      <c r="T38" s="123"/>
      <c r="U38" s="65"/>
      <c r="V38" s="123"/>
      <c r="W38" s="123"/>
      <c r="X38" s="65"/>
      <c r="Y38" s="123"/>
      <c r="Z38" s="123"/>
      <c r="AA38" s="65"/>
      <c r="AB38" s="123"/>
      <c r="AC38" s="123"/>
      <c r="AD38" s="65"/>
      <c r="AE38" s="158"/>
      <c r="AF38" s="126"/>
      <c r="AG38" s="107"/>
      <c r="AH38" s="107"/>
      <c r="AI38" s="107"/>
      <c r="AJ38" s="107"/>
      <c r="AK38" s="107"/>
      <c r="AL38" s="107"/>
      <c r="AM38" s="107"/>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row>
    <row r="39" spans="1:62" s="26" customFormat="1" ht="15.75" customHeight="1" x14ac:dyDescent="0.35">
      <c r="A39" s="583"/>
      <c r="B39" s="68" t="s">
        <v>142</v>
      </c>
      <c r="C39" s="65"/>
      <c r="D39" s="123"/>
      <c r="E39" s="65"/>
      <c r="F39" s="123"/>
      <c r="G39" s="65"/>
      <c r="H39" s="123"/>
      <c r="I39" s="65"/>
      <c r="J39" s="123"/>
      <c r="K39" s="65"/>
      <c r="L39" s="123"/>
      <c r="M39" s="65"/>
      <c r="N39" s="123"/>
      <c r="O39" s="65"/>
      <c r="P39" s="123"/>
      <c r="Q39" s="123"/>
      <c r="R39" s="65"/>
      <c r="S39" s="123"/>
      <c r="T39" s="123"/>
      <c r="U39" s="65"/>
      <c r="V39" s="123"/>
      <c r="W39" s="123"/>
      <c r="X39" s="65"/>
      <c r="Y39" s="123"/>
      <c r="Z39" s="123"/>
      <c r="AA39" s="65"/>
      <c r="AB39" s="123"/>
      <c r="AC39" s="123"/>
      <c r="AD39" s="65"/>
      <c r="AE39" s="158"/>
      <c r="AF39" s="126"/>
      <c r="AG39" s="107"/>
      <c r="AH39" s="107"/>
      <c r="AI39" s="107"/>
      <c r="AJ39" s="107"/>
      <c r="AK39" s="107"/>
      <c r="AL39" s="107"/>
      <c r="AM39" s="107"/>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row>
    <row r="40" spans="1:62" s="26" customFormat="1" ht="15.75" customHeight="1" x14ac:dyDescent="0.35">
      <c r="A40" s="583"/>
      <c r="B40" s="68" t="s">
        <v>143</v>
      </c>
      <c r="C40" s="65"/>
      <c r="D40" s="123"/>
      <c r="E40" s="65"/>
      <c r="F40" s="123"/>
      <c r="G40" s="65"/>
      <c r="H40" s="123"/>
      <c r="I40" s="65"/>
      <c r="J40" s="123"/>
      <c r="K40" s="65"/>
      <c r="L40" s="123"/>
      <c r="M40" s="65"/>
      <c r="N40" s="123"/>
      <c r="O40" s="65"/>
      <c r="P40" s="123"/>
      <c r="Q40" s="123"/>
      <c r="R40" s="65"/>
      <c r="S40" s="123"/>
      <c r="T40" s="123"/>
      <c r="U40" s="65"/>
      <c r="V40" s="123"/>
      <c r="W40" s="123"/>
      <c r="X40" s="65"/>
      <c r="Y40" s="123"/>
      <c r="Z40" s="123"/>
      <c r="AA40" s="65"/>
      <c r="AB40" s="123"/>
      <c r="AC40" s="123"/>
      <c r="AD40" s="65"/>
      <c r="AE40" s="158"/>
      <c r="AF40" s="126"/>
      <c r="AG40" s="107"/>
      <c r="AH40" s="107"/>
      <c r="AI40" s="107"/>
      <c r="AJ40" s="107"/>
      <c r="AK40" s="107"/>
      <c r="AL40" s="107"/>
      <c r="AM40" s="107"/>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row>
    <row r="41" spans="1:62" s="26" customFormat="1" ht="15.75" customHeight="1" x14ac:dyDescent="0.35">
      <c r="A41" s="583"/>
      <c r="B41" s="68" t="s">
        <v>144</v>
      </c>
      <c r="C41" s="65"/>
      <c r="D41" s="123"/>
      <c r="E41" s="65"/>
      <c r="F41" s="123"/>
      <c r="G41" s="65"/>
      <c r="H41" s="123"/>
      <c r="I41" s="65"/>
      <c r="J41" s="123"/>
      <c r="K41" s="65"/>
      <c r="L41" s="123"/>
      <c r="M41" s="65"/>
      <c r="N41" s="123"/>
      <c r="O41" s="65"/>
      <c r="P41" s="123"/>
      <c r="Q41" s="123"/>
      <c r="R41" s="65"/>
      <c r="S41" s="123"/>
      <c r="T41" s="123"/>
      <c r="U41" s="65"/>
      <c r="V41" s="123"/>
      <c r="W41" s="123"/>
      <c r="X41" s="65"/>
      <c r="Y41" s="123"/>
      <c r="Z41" s="123"/>
      <c r="AA41" s="65"/>
      <c r="AB41" s="123"/>
      <c r="AC41" s="123"/>
      <c r="AD41" s="65"/>
      <c r="AE41" s="158"/>
      <c r="AF41" s="126"/>
      <c r="AG41" s="107"/>
      <c r="AH41" s="107"/>
      <c r="AI41" s="107"/>
      <c r="AJ41" s="107"/>
      <c r="AK41" s="107"/>
      <c r="AL41" s="107"/>
      <c r="AM41" s="107"/>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row>
    <row r="42" spans="1:62" s="26" customFormat="1" ht="15.75" customHeight="1" x14ac:dyDescent="0.35">
      <c r="A42" s="583"/>
      <c r="B42" s="68" t="s">
        <v>145</v>
      </c>
      <c r="C42" s="65"/>
      <c r="D42" s="123"/>
      <c r="E42" s="65"/>
      <c r="F42" s="123"/>
      <c r="G42" s="65"/>
      <c r="H42" s="123"/>
      <c r="I42" s="65"/>
      <c r="J42" s="123"/>
      <c r="K42" s="65"/>
      <c r="L42" s="123"/>
      <c r="M42" s="65"/>
      <c r="N42" s="123"/>
      <c r="O42" s="65"/>
      <c r="P42" s="123"/>
      <c r="Q42" s="123"/>
      <c r="R42" s="65"/>
      <c r="S42" s="123"/>
      <c r="T42" s="123"/>
      <c r="U42" s="65"/>
      <c r="V42" s="123"/>
      <c r="W42" s="123"/>
      <c r="X42" s="65"/>
      <c r="Y42" s="123"/>
      <c r="Z42" s="123"/>
      <c r="AA42" s="65"/>
      <c r="AB42" s="123"/>
      <c r="AC42" s="123"/>
      <c r="AD42" s="65"/>
      <c r="AE42" s="158"/>
      <c r="AF42" s="126"/>
      <c r="AG42" s="107"/>
      <c r="AH42" s="107"/>
      <c r="AI42" s="107"/>
      <c r="AJ42" s="107"/>
      <c r="AK42" s="107"/>
      <c r="AL42" s="107"/>
      <c r="AM42" s="107"/>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row>
    <row r="43" spans="1:62" s="26" customFormat="1" ht="29.25" customHeight="1" thickBot="1" x14ac:dyDescent="0.4">
      <c r="A43" s="386"/>
      <c r="B43" s="66" t="s">
        <v>100</v>
      </c>
      <c r="C43" s="122"/>
      <c r="D43" s="124"/>
      <c r="E43" s="122"/>
      <c r="F43" s="124"/>
      <c r="G43" s="122"/>
      <c r="H43" s="124"/>
      <c r="I43" s="122"/>
      <c r="J43" s="124"/>
      <c r="K43" s="122"/>
      <c r="L43" s="124"/>
      <c r="M43" s="122"/>
      <c r="N43" s="124"/>
      <c r="O43" s="122"/>
      <c r="P43" s="124"/>
      <c r="Q43" s="124"/>
      <c r="R43" s="122"/>
      <c r="S43" s="124"/>
      <c r="T43" s="124"/>
      <c r="U43" s="122"/>
      <c r="V43" s="124"/>
      <c r="W43" s="124"/>
      <c r="X43" s="122"/>
      <c r="Y43" s="124"/>
      <c r="Z43" s="124"/>
      <c r="AA43" s="122"/>
      <c r="AB43" s="124"/>
      <c r="AC43" s="124"/>
      <c r="AD43" s="122"/>
      <c r="AE43" s="159"/>
      <c r="AF43" s="127"/>
      <c r="AG43" s="107"/>
      <c r="AH43" s="107"/>
      <c r="AI43" s="107"/>
      <c r="AJ43" s="107"/>
      <c r="AK43" s="107"/>
      <c r="AL43" s="107"/>
      <c r="AM43" s="107"/>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row>
    <row r="44" spans="1:62" s="1" customFormat="1" ht="24" customHeight="1" thickBot="1" x14ac:dyDescent="0.4">
      <c r="K44" s="85"/>
      <c r="L44" s="85"/>
      <c r="M44" s="85"/>
      <c r="N44" s="85"/>
      <c r="O44" s="85"/>
      <c r="AG44" s="107"/>
      <c r="AH44" s="107"/>
      <c r="AI44" s="107"/>
      <c r="AJ44" s="107"/>
      <c r="AK44" s="107"/>
      <c r="AL44" s="107"/>
      <c r="AM44" s="107"/>
      <c r="AN44" s="70"/>
      <c r="AO44" s="70"/>
      <c r="AP44" s="70"/>
      <c r="AQ44" s="70"/>
      <c r="AR44" s="70"/>
      <c r="AS44" s="70"/>
      <c r="AT44" s="70"/>
      <c r="AU44" s="70"/>
      <c r="AV44" s="70"/>
      <c r="AW44" s="70"/>
      <c r="AX44" s="70"/>
      <c r="AY44" s="70"/>
      <c r="AZ44" s="70"/>
      <c r="BA44" s="70"/>
      <c r="BB44" s="70"/>
      <c r="BC44" s="70"/>
      <c r="BD44" s="70"/>
      <c r="BE44" s="70"/>
      <c r="BF44" s="70"/>
      <c r="BG44" s="70"/>
      <c r="BH44" s="70"/>
      <c r="BI44" s="70"/>
      <c r="BJ44" s="70"/>
    </row>
    <row r="45" spans="1:62" s="1" customFormat="1" ht="24" customHeight="1" thickBot="1" x14ac:dyDescent="0.4">
      <c r="A45" s="385" t="s">
        <v>146</v>
      </c>
      <c r="B45" s="584" t="s">
        <v>122</v>
      </c>
      <c r="C45" s="543" t="s">
        <v>25</v>
      </c>
      <c r="D45" s="604"/>
      <c r="E45" s="604"/>
      <c r="F45" s="604"/>
      <c r="G45" s="604"/>
      <c r="H45" s="604"/>
      <c r="I45" s="604"/>
      <c r="J45" s="604"/>
      <c r="K45" s="604"/>
      <c r="L45" s="604"/>
      <c r="M45" s="604"/>
      <c r="N45" s="544"/>
      <c r="O45" s="580" t="s">
        <v>26</v>
      </c>
      <c r="P45" s="581"/>
      <c r="Q45" s="581"/>
      <c r="R45" s="581"/>
      <c r="S45" s="581"/>
      <c r="T45" s="581"/>
      <c r="U45" s="581"/>
      <c r="V45" s="581"/>
      <c r="W45" s="581"/>
      <c r="X45" s="581"/>
      <c r="Y45" s="581"/>
      <c r="Z45" s="581"/>
      <c r="AA45" s="581"/>
      <c r="AB45" s="581"/>
      <c r="AC45" s="581"/>
      <c r="AD45" s="581"/>
      <c r="AE45" s="581"/>
      <c r="AF45" s="582"/>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row>
    <row r="46" spans="1:62" s="1" customFormat="1" ht="24" customHeight="1" thickBot="1" x14ac:dyDescent="0.4">
      <c r="A46" s="583"/>
      <c r="B46" s="585"/>
      <c r="C46" s="543" t="s">
        <v>81</v>
      </c>
      <c r="D46" s="544"/>
      <c r="E46" s="543" t="s">
        <v>82</v>
      </c>
      <c r="F46" s="544"/>
      <c r="G46" s="543" t="s">
        <v>83</v>
      </c>
      <c r="H46" s="544"/>
      <c r="I46" s="543" t="s">
        <v>84</v>
      </c>
      <c r="J46" s="544"/>
      <c r="K46" s="543" t="s">
        <v>118</v>
      </c>
      <c r="L46" s="544"/>
      <c r="M46" s="543" t="s">
        <v>86</v>
      </c>
      <c r="N46" s="544"/>
      <c r="O46" s="580" t="s">
        <v>81</v>
      </c>
      <c r="P46" s="581"/>
      <c r="Q46" s="582"/>
      <c r="R46" s="580" t="s">
        <v>82</v>
      </c>
      <c r="S46" s="581"/>
      <c r="T46" s="582"/>
      <c r="U46" s="580" t="s">
        <v>83</v>
      </c>
      <c r="V46" s="581"/>
      <c r="W46" s="582"/>
      <c r="X46" s="580" t="s">
        <v>84</v>
      </c>
      <c r="Y46" s="581"/>
      <c r="Z46" s="582"/>
      <c r="AA46" s="580" t="s">
        <v>118</v>
      </c>
      <c r="AB46" s="581"/>
      <c r="AC46" s="582"/>
      <c r="AD46" s="580" t="s">
        <v>86</v>
      </c>
      <c r="AE46" s="581"/>
      <c r="AF46" s="582"/>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row>
    <row r="47" spans="1:62" s="1" customFormat="1" ht="29.25" customHeight="1" thickBot="1" x14ac:dyDescent="0.4">
      <c r="A47" s="583"/>
      <c r="B47" s="586"/>
      <c r="C47" s="128" t="s">
        <v>123</v>
      </c>
      <c r="D47" s="110" t="s">
        <v>124</v>
      </c>
      <c r="E47" s="128" t="s">
        <v>123</v>
      </c>
      <c r="F47" s="110" t="s">
        <v>124</v>
      </c>
      <c r="G47" s="128" t="s">
        <v>123</v>
      </c>
      <c r="H47" s="110" t="s">
        <v>124</v>
      </c>
      <c r="I47" s="128" t="s">
        <v>123</v>
      </c>
      <c r="J47" s="110" t="s">
        <v>124</v>
      </c>
      <c r="K47" s="128" t="s">
        <v>123</v>
      </c>
      <c r="L47" s="110" t="s">
        <v>124</v>
      </c>
      <c r="M47" s="128" t="s">
        <v>123</v>
      </c>
      <c r="N47" s="110" t="s">
        <v>124</v>
      </c>
      <c r="O47" s="113" t="s">
        <v>123</v>
      </c>
      <c r="P47" s="113" t="s">
        <v>125</v>
      </c>
      <c r="Q47" s="113" t="s">
        <v>12</v>
      </c>
      <c r="R47" s="113" t="s">
        <v>123</v>
      </c>
      <c r="S47" s="113" t="s">
        <v>125</v>
      </c>
      <c r="T47" s="113" t="s">
        <v>12</v>
      </c>
      <c r="U47" s="113" t="s">
        <v>123</v>
      </c>
      <c r="V47" s="113" t="s">
        <v>125</v>
      </c>
      <c r="W47" s="113" t="s">
        <v>12</v>
      </c>
      <c r="X47" s="113" t="s">
        <v>123</v>
      </c>
      <c r="Y47" s="113" t="s">
        <v>125</v>
      </c>
      <c r="Z47" s="113" t="s">
        <v>12</v>
      </c>
      <c r="AA47" s="113" t="s">
        <v>123</v>
      </c>
      <c r="AB47" s="113" t="s">
        <v>125</v>
      </c>
      <c r="AC47" s="113" t="s">
        <v>12</v>
      </c>
      <c r="AD47" s="113" t="s">
        <v>123</v>
      </c>
      <c r="AE47" s="113" t="s">
        <v>125</v>
      </c>
      <c r="AF47" s="113" t="s">
        <v>12</v>
      </c>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row>
    <row r="48" spans="1:62" s="1" customFormat="1" ht="16.5" x14ac:dyDescent="0.35">
      <c r="A48" s="583"/>
      <c r="B48" s="168" t="s">
        <v>126</v>
      </c>
      <c r="C48" s="65"/>
      <c r="D48" s="126"/>
      <c r="E48" s="65"/>
      <c r="F48" s="126"/>
      <c r="G48" s="65"/>
      <c r="H48" s="126"/>
      <c r="I48" s="65"/>
      <c r="J48" s="126"/>
      <c r="K48" s="65"/>
      <c r="L48" s="126"/>
      <c r="M48" s="65"/>
      <c r="N48" s="126"/>
      <c r="O48" s="65"/>
      <c r="P48" s="123"/>
      <c r="Q48" s="126"/>
      <c r="R48" s="65"/>
      <c r="S48" s="123"/>
      <c r="T48" s="126"/>
      <c r="U48" s="65"/>
      <c r="V48" s="123"/>
      <c r="W48" s="126"/>
      <c r="X48" s="65"/>
      <c r="Y48" s="123"/>
      <c r="Z48" s="126"/>
      <c r="AA48" s="65"/>
      <c r="AB48" s="123"/>
      <c r="AC48" s="126"/>
      <c r="AD48" s="65"/>
      <c r="AE48" s="158"/>
      <c r="AF48" s="126"/>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row>
    <row r="49" spans="1:62" s="1" customFormat="1" ht="16.5" x14ac:dyDescent="0.35">
      <c r="A49" s="583"/>
      <c r="B49" s="169" t="s">
        <v>127</v>
      </c>
      <c r="C49" s="65"/>
      <c r="D49" s="126"/>
      <c r="E49" s="65"/>
      <c r="F49" s="126"/>
      <c r="G49" s="65"/>
      <c r="H49" s="126"/>
      <c r="I49" s="65"/>
      <c r="J49" s="126"/>
      <c r="K49" s="65"/>
      <c r="L49" s="126"/>
      <c r="M49" s="65"/>
      <c r="N49" s="126"/>
      <c r="O49" s="65"/>
      <c r="P49" s="123"/>
      <c r="Q49" s="126"/>
      <c r="R49" s="65"/>
      <c r="S49" s="123"/>
      <c r="T49" s="126"/>
      <c r="U49" s="65"/>
      <c r="V49" s="123"/>
      <c r="W49" s="126"/>
      <c r="X49" s="65"/>
      <c r="Y49" s="123"/>
      <c r="Z49" s="126"/>
      <c r="AA49" s="65"/>
      <c r="AB49" s="123"/>
      <c r="AC49" s="126"/>
      <c r="AD49" s="65"/>
      <c r="AE49" s="158"/>
      <c r="AF49" s="126"/>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row>
    <row r="50" spans="1:62" s="1" customFormat="1" ht="16.5" x14ac:dyDescent="0.35">
      <c r="A50" s="583"/>
      <c r="B50" s="169" t="s">
        <v>128</v>
      </c>
      <c r="C50" s="65"/>
      <c r="D50" s="126"/>
      <c r="E50" s="65"/>
      <c r="F50" s="126"/>
      <c r="G50" s="65"/>
      <c r="H50" s="126"/>
      <c r="I50" s="65"/>
      <c r="J50" s="126"/>
      <c r="K50" s="65"/>
      <c r="L50" s="126"/>
      <c r="M50" s="65"/>
      <c r="N50" s="126"/>
      <c r="O50" s="65"/>
      <c r="P50" s="123"/>
      <c r="Q50" s="126"/>
      <c r="R50" s="65"/>
      <c r="S50" s="123"/>
      <c r="T50" s="126"/>
      <c r="U50" s="65"/>
      <c r="V50" s="123"/>
      <c r="W50" s="126"/>
      <c r="X50" s="65"/>
      <c r="Y50" s="123"/>
      <c r="Z50" s="126"/>
      <c r="AA50" s="65"/>
      <c r="AB50" s="123"/>
      <c r="AC50" s="126"/>
      <c r="AD50" s="65"/>
      <c r="AE50" s="158"/>
      <c r="AF50" s="126"/>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row>
    <row r="51" spans="1:62" s="1" customFormat="1" ht="16.5" x14ac:dyDescent="0.35">
      <c r="A51" s="583"/>
      <c r="B51" s="169" t="s">
        <v>129</v>
      </c>
      <c r="C51" s="65"/>
      <c r="D51" s="126"/>
      <c r="E51" s="65"/>
      <c r="F51" s="126"/>
      <c r="G51" s="65"/>
      <c r="H51" s="126"/>
      <c r="I51" s="65"/>
      <c r="J51" s="126"/>
      <c r="K51" s="65"/>
      <c r="L51" s="126"/>
      <c r="M51" s="65"/>
      <c r="N51" s="126"/>
      <c r="O51" s="65"/>
      <c r="P51" s="123"/>
      <c r="Q51" s="126"/>
      <c r="R51" s="65"/>
      <c r="S51" s="123"/>
      <c r="T51" s="126"/>
      <c r="U51" s="65"/>
      <c r="V51" s="123"/>
      <c r="W51" s="126"/>
      <c r="X51" s="65"/>
      <c r="Y51" s="123"/>
      <c r="Z51" s="126"/>
      <c r="AA51" s="65"/>
      <c r="AB51" s="123"/>
      <c r="AC51" s="126"/>
      <c r="AD51" s="65"/>
      <c r="AE51" s="158"/>
      <c r="AF51" s="126"/>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row>
    <row r="52" spans="1:62" s="1" customFormat="1" ht="16.5" x14ac:dyDescent="0.35">
      <c r="A52" s="583"/>
      <c r="B52" s="169" t="s">
        <v>130</v>
      </c>
      <c r="C52" s="65"/>
      <c r="D52" s="126"/>
      <c r="E52" s="65"/>
      <c r="F52" s="126"/>
      <c r="G52" s="65"/>
      <c r="H52" s="126"/>
      <c r="I52" s="65"/>
      <c r="J52" s="126"/>
      <c r="K52" s="65"/>
      <c r="L52" s="126"/>
      <c r="M52" s="65"/>
      <c r="N52" s="126"/>
      <c r="O52" s="65"/>
      <c r="P52" s="123"/>
      <c r="Q52" s="126"/>
      <c r="R52" s="65"/>
      <c r="S52" s="123"/>
      <c r="T52" s="126"/>
      <c r="U52" s="65"/>
      <c r="V52" s="123"/>
      <c r="W52" s="126"/>
      <c r="X52" s="65"/>
      <c r="Y52" s="123"/>
      <c r="Z52" s="126"/>
      <c r="AA52" s="65"/>
      <c r="AB52" s="123"/>
      <c r="AC52" s="126"/>
      <c r="AD52" s="65"/>
      <c r="AE52" s="158"/>
      <c r="AF52" s="126"/>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row>
    <row r="53" spans="1:62" s="1" customFormat="1" ht="16.5" x14ac:dyDescent="0.35">
      <c r="A53" s="583"/>
      <c r="B53" s="169" t="s">
        <v>131</v>
      </c>
      <c r="C53" s="65"/>
      <c r="D53" s="126"/>
      <c r="E53" s="65"/>
      <c r="F53" s="126"/>
      <c r="G53" s="65"/>
      <c r="H53" s="126"/>
      <c r="I53" s="65"/>
      <c r="J53" s="126"/>
      <c r="K53" s="65"/>
      <c r="L53" s="126"/>
      <c r="M53" s="65"/>
      <c r="N53" s="126"/>
      <c r="O53" s="65"/>
      <c r="P53" s="123"/>
      <c r="Q53" s="126"/>
      <c r="R53" s="65"/>
      <c r="S53" s="123"/>
      <c r="T53" s="126"/>
      <c r="U53" s="65"/>
      <c r="V53" s="123"/>
      <c r="W53" s="126"/>
      <c r="X53" s="65"/>
      <c r="Y53" s="123"/>
      <c r="Z53" s="126"/>
      <c r="AA53" s="65"/>
      <c r="AB53" s="123"/>
      <c r="AC53" s="126"/>
      <c r="AD53" s="65"/>
      <c r="AE53" s="158"/>
      <c r="AF53" s="126"/>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row>
    <row r="54" spans="1:62" s="1" customFormat="1" ht="16.5" x14ac:dyDescent="0.35">
      <c r="A54" s="583"/>
      <c r="B54" s="169" t="s">
        <v>132</v>
      </c>
      <c r="C54" s="65"/>
      <c r="D54" s="126"/>
      <c r="E54" s="65"/>
      <c r="F54" s="126"/>
      <c r="G54" s="65"/>
      <c r="H54" s="126"/>
      <c r="I54" s="65"/>
      <c r="J54" s="126"/>
      <c r="K54" s="65"/>
      <c r="L54" s="126"/>
      <c r="M54" s="65"/>
      <c r="N54" s="126"/>
      <c r="O54" s="65"/>
      <c r="P54" s="123"/>
      <c r="Q54" s="126"/>
      <c r="R54" s="65"/>
      <c r="S54" s="123"/>
      <c r="T54" s="126"/>
      <c r="U54" s="65"/>
      <c r="V54" s="123"/>
      <c r="W54" s="126"/>
      <c r="X54" s="65"/>
      <c r="Y54" s="123"/>
      <c r="Z54" s="126"/>
      <c r="AA54" s="65"/>
      <c r="AB54" s="123"/>
      <c r="AC54" s="126"/>
      <c r="AD54" s="65"/>
      <c r="AE54" s="158"/>
      <c r="AF54" s="126"/>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row>
    <row r="55" spans="1:62" s="1" customFormat="1" ht="16.5" x14ac:dyDescent="0.35">
      <c r="A55" s="583"/>
      <c r="B55" s="169" t="s">
        <v>133</v>
      </c>
      <c r="C55" s="65"/>
      <c r="D55" s="126"/>
      <c r="E55" s="65"/>
      <c r="F55" s="126"/>
      <c r="G55" s="65"/>
      <c r="H55" s="126"/>
      <c r="I55" s="65"/>
      <c r="J55" s="126"/>
      <c r="K55" s="65"/>
      <c r="L55" s="126"/>
      <c r="M55" s="65"/>
      <c r="N55" s="126"/>
      <c r="O55" s="65"/>
      <c r="P55" s="123"/>
      <c r="Q55" s="126"/>
      <c r="R55" s="65"/>
      <c r="S55" s="123"/>
      <c r="T55" s="126"/>
      <c r="U55" s="65"/>
      <c r="V55" s="123"/>
      <c r="W55" s="126"/>
      <c r="X55" s="65"/>
      <c r="Y55" s="123"/>
      <c r="Z55" s="126"/>
      <c r="AA55" s="65"/>
      <c r="AB55" s="123"/>
      <c r="AC55" s="126"/>
      <c r="AD55" s="65"/>
      <c r="AE55" s="158"/>
      <c r="AF55" s="126"/>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row>
    <row r="56" spans="1:62" s="1" customFormat="1" ht="16.5" x14ac:dyDescent="0.35">
      <c r="A56" s="583"/>
      <c r="B56" s="169" t="s">
        <v>134</v>
      </c>
      <c r="C56" s="65"/>
      <c r="D56" s="126"/>
      <c r="E56" s="65"/>
      <c r="F56" s="126"/>
      <c r="G56" s="65"/>
      <c r="H56" s="126"/>
      <c r="I56" s="65"/>
      <c r="J56" s="126"/>
      <c r="K56" s="65"/>
      <c r="L56" s="126"/>
      <c r="M56" s="65"/>
      <c r="N56" s="126"/>
      <c r="O56" s="65"/>
      <c r="P56" s="123"/>
      <c r="Q56" s="126"/>
      <c r="R56" s="65"/>
      <c r="S56" s="123"/>
      <c r="T56" s="126"/>
      <c r="U56" s="65"/>
      <c r="V56" s="123"/>
      <c r="W56" s="126"/>
      <c r="X56" s="65"/>
      <c r="Y56" s="123"/>
      <c r="Z56" s="126"/>
      <c r="AA56" s="65"/>
      <c r="AB56" s="123"/>
      <c r="AC56" s="126"/>
      <c r="AD56" s="65"/>
      <c r="AE56" s="158"/>
      <c r="AF56" s="126"/>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row>
    <row r="57" spans="1:62" s="1" customFormat="1" ht="16.5" x14ac:dyDescent="0.35">
      <c r="A57" s="583"/>
      <c r="B57" s="169" t="s">
        <v>135</v>
      </c>
      <c r="C57" s="65"/>
      <c r="D57" s="126"/>
      <c r="E57" s="65"/>
      <c r="F57" s="126"/>
      <c r="G57" s="65"/>
      <c r="H57" s="126"/>
      <c r="I57" s="65"/>
      <c r="J57" s="126"/>
      <c r="K57" s="65"/>
      <c r="L57" s="126"/>
      <c r="M57" s="65"/>
      <c r="N57" s="126"/>
      <c r="O57" s="65"/>
      <c r="P57" s="123"/>
      <c r="Q57" s="126"/>
      <c r="R57" s="65"/>
      <c r="S57" s="123"/>
      <c r="T57" s="126"/>
      <c r="U57" s="65"/>
      <c r="V57" s="123"/>
      <c r="W57" s="126"/>
      <c r="X57" s="65"/>
      <c r="Y57" s="123"/>
      <c r="Z57" s="126"/>
      <c r="AA57" s="65"/>
      <c r="AB57" s="123"/>
      <c r="AC57" s="126"/>
      <c r="AD57" s="65"/>
      <c r="AE57" s="158"/>
      <c r="AF57" s="126"/>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row>
    <row r="58" spans="1:62" s="1" customFormat="1" ht="16.5" x14ac:dyDescent="0.35">
      <c r="A58" s="583"/>
      <c r="B58" s="169" t="s">
        <v>136</v>
      </c>
      <c r="C58" s="65"/>
      <c r="D58" s="126"/>
      <c r="E58" s="65"/>
      <c r="F58" s="126"/>
      <c r="G58" s="65"/>
      <c r="H58" s="126"/>
      <c r="I58" s="65"/>
      <c r="J58" s="126"/>
      <c r="K58" s="65"/>
      <c r="L58" s="126"/>
      <c r="M58" s="65"/>
      <c r="N58" s="126"/>
      <c r="O58" s="65"/>
      <c r="P58" s="123"/>
      <c r="Q58" s="126"/>
      <c r="R58" s="65"/>
      <c r="S58" s="123"/>
      <c r="T58" s="126"/>
      <c r="U58" s="65"/>
      <c r="V58" s="123"/>
      <c r="W58" s="126"/>
      <c r="X58" s="65"/>
      <c r="Y58" s="123"/>
      <c r="Z58" s="126"/>
      <c r="AA58" s="65"/>
      <c r="AB58" s="123"/>
      <c r="AC58" s="126"/>
      <c r="AD58" s="65"/>
      <c r="AE58" s="158"/>
      <c r="AF58" s="126"/>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row>
    <row r="59" spans="1:62" s="1" customFormat="1" ht="16.5" x14ac:dyDescent="0.35">
      <c r="A59" s="583"/>
      <c r="B59" s="169" t="s">
        <v>137</v>
      </c>
      <c r="C59" s="65"/>
      <c r="D59" s="126"/>
      <c r="E59" s="65"/>
      <c r="F59" s="126"/>
      <c r="G59" s="65"/>
      <c r="H59" s="126"/>
      <c r="I59" s="65"/>
      <c r="J59" s="126"/>
      <c r="K59" s="65"/>
      <c r="L59" s="126"/>
      <c r="M59" s="65"/>
      <c r="N59" s="126"/>
      <c r="O59" s="65"/>
      <c r="P59" s="123"/>
      <c r="Q59" s="126"/>
      <c r="R59" s="65"/>
      <c r="S59" s="123"/>
      <c r="T59" s="126"/>
      <c r="U59" s="65"/>
      <c r="V59" s="123"/>
      <c r="W59" s="126"/>
      <c r="X59" s="65"/>
      <c r="Y59" s="123"/>
      <c r="Z59" s="126"/>
      <c r="AA59" s="65"/>
      <c r="AB59" s="123"/>
      <c r="AC59" s="126"/>
      <c r="AD59" s="65"/>
      <c r="AE59" s="158"/>
      <c r="AF59" s="126"/>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row>
    <row r="60" spans="1:62" s="1" customFormat="1" ht="16.5" x14ac:dyDescent="0.35">
      <c r="A60" s="583"/>
      <c r="B60" s="169" t="s">
        <v>138</v>
      </c>
      <c r="C60" s="65"/>
      <c r="D60" s="126"/>
      <c r="E60" s="65"/>
      <c r="F60" s="126"/>
      <c r="G60" s="65"/>
      <c r="H60" s="126"/>
      <c r="I60" s="65"/>
      <c r="J60" s="126"/>
      <c r="K60" s="65"/>
      <c r="L60" s="126"/>
      <c r="M60" s="65"/>
      <c r="N60" s="126"/>
      <c r="O60" s="65"/>
      <c r="P60" s="123"/>
      <c r="Q60" s="126"/>
      <c r="R60" s="65"/>
      <c r="S60" s="123"/>
      <c r="T60" s="126"/>
      <c r="U60" s="65"/>
      <c r="V60" s="123"/>
      <c r="W60" s="126"/>
      <c r="X60" s="65"/>
      <c r="Y60" s="123"/>
      <c r="Z60" s="126"/>
      <c r="AA60" s="65"/>
      <c r="AB60" s="123"/>
      <c r="AC60" s="126"/>
      <c r="AD60" s="65"/>
      <c r="AE60" s="158"/>
      <c r="AF60" s="126"/>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row>
    <row r="61" spans="1:62" s="1" customFormat="1" ht="16.5" x14ac:dyDescent="0.35">
      <c r="A61" s="583"/>
      <c r="B61" s="169" t="s">
        <v>139</v>
      </c>
      <c r="C61" s="65"/>
      <c r="D61" s="126"/>
      <c r="E61" s="65"/>
      <c r="F61" s="126"/>
      <c r="G61" s="65"/>
      <c r="H61" s="126"/>
      <c r="I61" s="65"/>
      <c r="J61" s="126"/>
      <c r="K61" s="65"/>
      <c r="L61" s="126"/>
      <c r="M61" s="65"/>
      <c r="N61" s="126"/>
      <c r="O61" s="65"/>
      <c r="P61" s="123"/>
      <c r="Q61" s="126"/>
      <c r="R61" s="65"/>
      <c r="S61" s="123"/>
      <c r="T61" s="126"/>
      <c r="U61" s="65"/>
      <c r="V61" s="123"/>
      <c r="W61" s="126"/>
      <c r="X61" s="65"/>
      <c r="Y61" s="123"/>
      <c r="Z61" s="126"/>
      <c r="AA61" s="65"/>
      <c r="AB61" s="123"/>
      <c r="AC61" s="126"/>
      <c r="AD61" s="65"/>
      <c r="AE61" s="158"/>
      <c r="AF61" s="126"/>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row>
    <row r="62" spans="1:62" s="1" customFormat="1" ht="16.5" x14ac:dyDescent="0.35">
      <c r="A62" s="583"/>
      <c r="B62" s="169" t="s">
        <v>140</v>
      </c>
      <c r="C62" s="65"/>
      <c r="D62" s="126"/>
      <c r="E62" s="65"/>
      <c r="F62" s="126"/>
      <c r="G62" s="65"/>
      <c r="H62" s="126"/>
      <c r="I62" s="65"/>
      <c r="J62" s="126"/>
      <c r="K62" s="65"/>
      <c r="L62" s="126"/>
      <c r="M62" s="65"/>
      <c r="N62" s="126"/>
      <c r="O62" s="65"/>
      <c r="P62" s="123"/>
      <c r="Q62" s="126"/>
      <c r="R62" s="65"/>
      <c r="S62" s="123"/>
      <c r="T62" s="126"/>
      <c r="U62" s="65"/>
      <c r="V62" s="123"/>
      <c r="W62" s="126"/>
      <c r="X62" s="65"/>
      <c r="Y62" s="123"/>
      <c r="Z62" s="126"/>
      <c r="AA62" s="65"/>
      <c r="AB62" s="123"/>
      <c r="AC62" s="126"/>
      <c r="AD62" s="65"/>
      <c r="AE62" s="158"/>
      <c r="AF62" s="126"/>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row>
    <row r="63" spans="1:62" s="1" customFormat="1" ht="16.5" x14ac:dyDescent="0.35">
      <c r="A63" s="583"/>
      <c r="B63" s="169" t="s">
        <v>141</v>
      </c>
      <c r="C63" s="65"/>
      <c r="D63" s="126"/>
      <c r="E63" s="65"/>
      <c r="F63" s="126"/>
      <c r="G63" s="65"/>
      <c r="H63" s="126"/>
      <c r="I63" s="65"/>
      <c r="J63" s="126"/>
      <c r="K63" s="65"/>
      <c r="L63" s="126"/>
      <c r="M63" s="65"/>
      <c r="N63" s="126"/>
      <c r="O63" s="65"/>
      <c r="P63" s="123"/>
      <c r="Q63" s="126"/>
      <c r="R63" s="65"/>
      <c r="S63" s="123"/>
      <c r="T63" s="126"/>
      <c r="U63" s="65"/>
      <c r="V63" s="123"/>
      <c r="W63" s="126"/>
      <c r="X63" s="65"/>
      <c r="Y63" s="123"/>
      <c r="Z63" s="126"/>
      <c r="AA63" s="65"/>
      <c r="AB63" s="123"/>
      <c r="AC63" s="126"/>
      <c r="AD63" s="65"/>
      <c r="AE63" s="158"/>
      <c r="AF63" s="126"/>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row>
    <row r="64" spans="1:62" s="1" customFormat="1" ht="16.5" x14ac:dyDescent="0.35">
      <c r="A64" s="583"/>
      <c r="B64" s="169" t="s">
        <v>142</v>
      </c>
      <c r="C64" s="65"/>
      <c r="D64" s="126"/>
      <c r="E64" s="65"/>
      <c r="F64" s="126"/>
      <c r="G64" s="65"/>
      <c r="H64" s="126"/>
      <c r="I64" s="65"/>
      <c r="J64" s="126"/>
      <c r="K64" s="65"/>
      <c r="L64" s="126"/>
      <c r="M64" s="65"/>
      <c r="N64" s="126"/>
      <c r="O64" s="65"/>
      <c r="P64" s="123"/>
      <c r="Q64" s="126"/>
      <c r="R64" s="65"/>
      <c r="S64" s="123"/>
      <c r="T64" s="126"/>
      <c r="U64" s="65"/>
      <c r="V64" s="123"/>
      <c r="W64" s="126"/>
      <c r="X64" s="65"/>
      <c r="Y64" s="123"/>
      <c r="Z64" s="126"/>
      <c r="AA64" s="65"/>
      <c r="AB64" s="123"/>
      <c r="AC64" s="126"/>
      <c r="AD64" s="65"/>
      <c r="AE64" s="158"/>
      <c r="AF64" s="126"/>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row>
    <row r="65" spans="1:62" s="1" customFormat="1" ht="16.5" x14ac:dyDescent="0.35">
      <c r="A65" s="583"/>
      <c r="B65" s="169" t="s">
        <v>143</v>
      </c>
      <c r="C65" s="65"/>
      <c r="D65" s="126"/>
      <c r="E65" s="65"/>
      <c r="F65" s="126"/>
      <c r="G65" s="65"/>
      <c r="H65" s="126"/>
      <c r="I65" s="65"/>
      <c r="J65" s="126"/>
      <c r="K65" s="65"/>
      <c r="L65" s="126"/>
      <c r="M65" s="65"/>
      <c r="N65" s="126"/>
      <c r="O65" s="65"/>
      <c r="P65" s="123"/>
      <c r="Q65" s="126"/>
      <c r="R65" s="65"/>
      <c r="S65" s="123"/>
      <c r="T65" s="126"/>
      <c r="U65" s="65"/>
      <c r="V65" s="123"/>
      <c r="W65" s="126"/>
      <c r="X65" s="65"/>
      <c r="Y65" s="123"/>
      <c r="Z65" s="126"/>
      <c r="AA65" s="65"/>
      <c r="AB65" s="123"/>
      <c r="AC65" s="126"/>
      <c r="AD65" s="65"/>
      <c r="AE65" s="158"/>
      <c r="AF65" s="126"/>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row>
    <row r="66" spans="1:62" s="1" customFormat="1" ht="16.5" x14ac:dyDescent="0.35">
      <c r="A66" s="583"/>
      <c r="B66" s="169" t="s">
        <v>144</v>
      </c>
      <c r="C66" s="65"/>
      <c r="D66" s="126"/>
      <c r="E66" s="65"/>
      <c r="F66" s="126"/>
      <c r="G66" s="65"/>
      <c r="H66" s="126"/>
      <c r="I66" s="65"/>
      <c r="J66" s="126"/>
      <c r="K66" s="65"/>
      <c r="L66" s="126"/>
      <c r="M66" s="65"/>
      <c r="N66" s="126"/>
      <c r="O66" s="65"/>
      <c r="P66" s="123"/>
      <c r="Q66" s="126"/>
      <c r="R66" s="65"/>
      <c r="S66" s="123"/>
      <c r="T66" s="126"/>
      <c r="U66" s="65"/>
      <c r="V66" s="123"/>
      <c r="W66" s="126"/>
      <c r="X66" s="65"/>
      <c r="Y66" s="123"/>
      <c r="Z66" s="126"/>
      <c r="AA66" s="65"/>
      <c r="AB66" s="123"/>
      <c r="AC66" s="126"/>
      <c r="AD66" s="65"/>
      <c r="AE66" s="158"/>
      <c r="AF66" s="126"/>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row>
    <row r="67" spans="1:62" s="1" customFormat="1" ht="16.5" x14ac:dyDescent="0.35">
      <c r="A67" s="583"/>
      <c r="B67" s="170" t="s">
        <v>145</v>
      </c>
      <c r="C67" s="162"/>
      <c r="D67" s="164"/>
      <c r="E67" s="162"/>
      <c r="F67" s="164"/>
      <c r="G67" s="162"/>
      <c r="H67" s="164"/>
      <c r="I67" s="162"/>
      <c r="J67" s="164"/>
      <c r="K67" s="162"/>
      <c r="L67" s="164"/>
      <c r="M67" s="162"/>
      <c r="N67" s="164"/>
      <c r="O67" s="162"/>
      <c r="P67" s="163"/>
      <c r="Q67" s="164"/>
      <c r="R67" s="162"/>
      <c r="S67" s="163"/>
      <c r="T67" s="164"/>
      <c r="U67" s="162"/>
      <c r="V67" s="163"/>
      <c r="W67" s="164"/>
      <c r="X67" s="162"/>
      <c r="Y67" s="163"/>
      <c r="Z67" s="164"/>
      <c r="AA67" s="162"/>
      <c r="AB67" s="163"/>
      <c r="AC67" s="164"/>
      <c r="AD67" s="162"/>
      <c r="AE67" s="163"/>
      <c r="AF67" s="164"/>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row>
    <row r="68" spans="1:62" s="1" customFormat="1" ht="17" thickBot="1" x14ac:dyDescent="0.4">
      <c r="A68" s="386"/>
      <c r="B68" s="159" t="s">
        <v>100</v>
      </c>
      <c r="C68" s="99"/>
      <c r="D68" s="165"/>
      <c r="E68" s="99"/>
      <c r="F68" s="165"/>
      <c r="G68" s="99"/>
      <c r="H68" s="165"/>
      <c r="I68" s="99"/>
      <c r="J68" s="165"/>
      <c r="K68" s="166"/>
      <c r="L68" s="167"/>
      <c r="M68" s="166"/>
      <c r="N68" s="167"/>
      <c r="O68" s="166"/>
      <c r="P68" s="100"/>
      <c r="Q68" s="165"/>
      <c r="R68" s="99"/>
      <c r="S68" s="100"/>
      <c r="T68" s="165"/>
      <c r="U68" s="99"/>
      <c r="V68" s="100"/>
      <c r="W68" s="165"/>
      <c r="X68" s="99"/>
      <c r="Y68" s="100"/>
      <c r="Z68" s="165"/>
      <c r="AA68" s="99"/>
      <c r="AB68" s="100"/>
      <c r="AC68" s="165"/>
      <c r="AD68" s="99"/>
      <c r="AE68" s="100"/>
      <c r="AF68" s="165"/>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6"/>
  <sheetViews>
    <sheetView topLeftCell="G6" zoomScale="87" zoomScaleNormal="80" workbookViewId="0">
      <selection activeCell="J9" sqref="J9"/>
    </sheetView>
  </sheetViews>
  <sheetFormatPr baseColWidth="10" defaultColWidth="11.453125" defaultRowHeight="14.5" x14ac:dyDescent="0.35"/>
  <cols>
    <col min="1" max="1" width="15.453125" style="92" customWidth="1"/>
    <col min="2" max="2" width="35.453125" style="92" customWidth="1"/>
    <col min="3" max="3" width="27.90625" style="92" customWidth="1"/>
    <col min="4" max="4" width="13.453125" style="92" customWidth="1"/>
    <col min="5" max="5" width="35" style="92" customWidth="1"/>
    <col min="6" max="6" width="22.08984375" style="92" customWidth="1"/>
    <col min="7" max="8" width="13.453125" style="92" customWidth="1"/>
    <col min="9" max="9" width="13.453125" style="93" customWidth="1"/>
    <col min="10" max="10" width="13.08984375" style="93" customWidth="1"/>
    <col min="11" max="11" width="11.453125" style="93" customWidth="1"/>
    <col min="12" max="12" width="10.08984375" style="93" customWidth="1"/>
    <col min="13" max="13" width="10.08984375" style="92" customWidth="1"/>
    <col min="14" max="14" width="55.08984375" style="92" customWidth="1"/>
    <col min="15" max="16" width="10.08984375" style="92" customWidth="1"/>
    <col min="17" max="17" width="57.453125" style="92" customWidth="1"/>
    <col min="18" max="19" width="10.08984375" style="92" customWidth="1"/>
    <col min="20" max="20" width="58.453125" style="92" customWidth="1"/>
    <col min="21" max="22" width="10.08984375" style="92" customWidth="1"/>
    <col min="23" max="23" width="47.453125" style="92" customWidth="1"/>
    <col min="24" max="25" width="10.453125" style="92" customWidth="1"/>
    <col min="26" max="26" width="46.90625" style="92" customWidth="1"/>
    <col min="27" max="28" width="10.453125" style="92" customWidth="1"/>
    <col min="29" max="29" width="51.453125" style="92" customWidth="1"/>
    <col min="30" max="31" width="10.453125" style="92" customWidth="1"/>
    <col min="32" max="32" width="58.453125" style="92" customWidth="1"/>
    <col min="33" max="34" width="10.453125" style="92" customWidth="1"/>
    <col min="35" max="35" width="58.453125" style="92" customWidth="1"/>
    <col min="36" max="37" width="10.453125" style="92" customWidth="1"/>
    <col min="38" max="38" width="13.453125" style="92" customWidth="1"/>
    <col min="39" max="40" width="10.453125" style="92" customWidth="1"/>
    <col min="41" max="41" width="13.453125" style="92" customWidth="1"/>
    <col min="42" max="43" width="10.453125" style="92" customWidth="1"/>
    <col min="44" max="44" width="12" style="92" customWidth="1"/>
    <col min="45" max="46" width="10.453125" style="92" customWidth="1"/>
    <col min="47" max="47" width="12.453125" style="92" customWidth="1"/>
    <col min="48" max="48" width="14" style="92" customWidth="1"/>
    <col min="49" max="50" width="12" style="92" customWidth="1"/>
    <col min="51" max="91" width="11.453125" style="96"/>
    <col min="92" max="16384" width="11.453125" style="92"/>
  </cols>
  <sheetData>
    <row r="1" spans="1:91" s="72" customFormat="1" ht="25.5" customHeight="1" thickBot="1" x14ac:dyDescent="0.4">
      <c r="A1" s="439"/>
      <c r="B1" s="619"/>
      <c r="C1" s="624" t="s">
        <v>43</v>
      </c>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413" t="s">
        <v>161</v>
      </c>
      <c r="AW1" s="414"/>
      <c r="AX1" s="415"/>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88"/>
      <c r="CB1" s="88"/>
      <c r="CC1" s="88"/>
      <c r="CD1" s="88"/>
      <c r="CE1" s="88"/>
      <c r="CF1" s="88"/>
      <c r="CG1" s="88"/>
      <c r="CH1" s="88"/>
      <c r="CI1" s="88"/>
      <c r="CJ1" s="88"/>
      <c r="CK1" s="88"/>
      <c r="CL1" s="88"/>
      <c r="CM1" s="88"/>
    </row>
    <row r="2" spans="1:91" s="72" customFormat="1" ht="25.5" customHeight="1" thickBot="1" x14ac:dyDescent="0.4">
      <c r="A2" s="439"/>
      <c r="B2" s="619"/>
      <c r="C2" s="625" t="s">
        <v>44</v>
      </c>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413" t="s">
        <v>162</v>
      </c>
      <c r="AW2" s="414"/>
      <c r="AX2" s="415"/>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88"/>
      <c r="CB2" s="88"/>
      <c r="CC2" s="88"/>
      <c r="CD2" s="88"/>
      <c r="CE2" s="88"/>
      <c r="CF2" s="88"/>
      <c r="CG2" s="88"/>
      <c r="CH2" s="88"/>
      <c r="CI2" s="88"/>
      <c r="CJ2" s="88"/>
      <c r="CK2" s="88"/>
      <c r="CL2" s="88"/>
      <c r="CM2" s="88"/>
    </row>
    <row r="3" spans="1:91" s="72" customFormat="1" ht="25.5" customHeight="1" thickBot="1" x14ac:dyDescent="0.4">
      <c r="A3" s="439"/>
      <c r="B3" s="619"/>
      <c r="C3" s="625" t="s">
        <v>0</v>
      </c>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625"/>
      <c r="AK3" s="625"/>
      <c r="AL3" s="625"/>
      <c r="AM3" s="625"/>
      <c r="AN3" s="625"/>
      <c r="AO3" s="625"/>
      <c r="AP3" s="625"/>
      <c r="AQ3" s="625"/>
      <c r="AR3" s="625"/>
      <c r="AS3" s="625"/>
      <c r="AT3" s="625"/>
      <c r="AU3" s="625"/>
      <c r="AV3" s="413" t="s">
        <v>163</v>
      </c>
      <c r="AW3" s="414"/>
      <c r="AX3" s="415"/>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88"/>
      <c r="CB3" s="88"/>
      <c r="CC3" s="88"/>
      <c r="CD3" s="88"/>
      <c r="CE3" s="88"/>
      <c r="CF3" s="88"/>
      <c r="CG3" s="88"/>
      <c r="CH3" s="88"/>
      <c r="CI3" s="88"/>
      <c r="CJ3" s="88"/>
      <c r="CK3" s="88"/>
      <c r="CL3" s="88"/>
      <c r="CM3" s="88"/>
    </row>
    <row r="4" spans="1:91" s="72" customFormat="1" ht="25.5" customHeight="1" thickBot="1" x14ac:dyDescent="0.4">
      <c r="A4" s="440"/>
      <c r="B4" s="620"/>
      <c r="C4" s="621" t="s">
        <v>147</v>
      </c>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3"/>
      <c r="AV4" s="413" t="s">
        <v>168</v>
      </c>
      <c r="AW4" s="414"/>
      <c r="AX4" s="415"/>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88"/>
      <c r="CB4" s="88"/>
      <c r="CC4" s="88"/>
      <c r="CD4" s="88"/>
      <c r="CE4" s="88"/>
      <c r="CF4" s="88"/>
      <c r="CG4" s="88"/>
      <c r="CH4" s="88"/>
      <c r="CI4" s="88"/>
      <c r="CJ4" s="88"/>
      <c r="CK4" s="88"/>
      <c r="CL4" s="88"/>
      <c r="CM4" s="88"/>
    </row>
    <row r="5" spans="1:91" s="72" customFormat="1" ht="11.4" customHeight="1" thickBot="1" x14ac:dyDescent="0.4">
      <c r="A5" s="73"/>
      <c r="B5" s="192"/>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75"/>
      <c r="AW5" s="75"/>
      <c r="AX5" s="75"/>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88"/>
      <c r="CB5" s="88"/>
      <c r="CC5" s="88"/>
      <c r="CD5" s="88"/>
      <c r="CE5" s="88"/>
      <c r="CF5" s="88"/>
      <c r="CG5" s="88"/>
      <c r="CH5" s="88"/>
      <c r="CI5" s="88"/>
      <c r="CJ5" s="88"/>
      <c r="CK5" s="88"/>
      <c r="CL5" s="88"/>
      <c r="CM5" s="88"/>
    </row>
    <row r="6" spans="1:91" s="1" customFormat="1" ht="40.4" customHeight="1" thickBot="1" x14ac:dyDescent="0.4">
      <c r="A6" s="425" t="s">
        <v>47</v>
      </c>
      <c r="B6" s="427"/>
      <c r="C6" s="534" t="s">
        <v>171</v>
      </c>
      <c r="D6" s="535"/>
      <c r="E6" s="535"/>
      <c r="F6" s="535"/>
      <c r="G6" s="535"/>
      <c r="H6" s="535"/>
      <c r="I6" s="535"/>
      <c r="J6" s="535"/>
      <c r="K6" s="536"/>
      <c r="M6" s="157"/>
      <c r="N6" s="183" t="s">
        <v>48</v>
      </c>
      <c r="O6" s="537">
        <v>2024110010308</v>
      </c>
      <c r="P6" s="649"/>
      <c r="Q6" s="538"/>
    </row>
    <row r="7" spans="1:91" s="88" customFormat="1" ht="10.4" customHeight="1" thickBot="1" x14ac:dyDescent="0.4">
      <c r="A7" s="97"/>
      <c r="B7" s="91"/>
      <c r="C7" s="91"/>
      <c r="D7" s="91"/>
      <c r="E7" s="91"/>
      <c r="F7" s="91"/>
      <c r="G7" s="91"/>
      <c r="H7" s="91"/>
      <c r="I7" s="91"/>
      <c r="J7" s="91"/>
      <c r="K7" s="91"/>
      <c r="L7" s="91"/>
      <c r="M7" s="98"/>
      <c r="N7" s="98"/>
      <c r="O7" s="98"/>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row>
    <row r="8" spans="1:91" s="72" customFormat="1" ht="21.75" customHeight="1" thickBot="1" x14ac:dyDescent="0.4">
      <c r="A8" s="529" t="s">
        <v>2</v>
      </c>
      <c r="B8" s="529"/>
      <c r="C8" s="135" t="s">
        <v>49</v>
      </c>
      <c r="D8" s="304">
        <v>45688</v>
      </c>
      <c r="E8" s="133" t="s">
        <v>50</v>
      </c>
      <c r="F8" s="305">
        <v>45716</v>
      </c>
      <c r="G8" s="133" t="s">
        <v>51</v>
      </c>
      <c r="H8" s="304">
        <v>45747</v>
      </c>
      <c r="I8" s="153" t="s">
        <v>52</v>
      </c>
      <c r="J8" s="304">
        <v>45777</v>
      </c>
      <c r="K8" s="154"/>
      <c r="L8" s="155"/>
      <c r="M8" s="137"/>
      <c r="N8" s="630" t="s">
        <v>3</v>
      </c>
      <c r="O8" s="631"/>
      <c r="P8" s="632"/>
      <c r="Q8" s="598" t="s">
        <v>53</v>
      </c>
      <c r="R8" s="598"/>
      <c r="S8" s="598"/>
      <c r="T8" s="626"/>
      <c r="U8" s="627"/>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88"/>
      <c r="CB8" s="88"/>
      <c r="CC8" s="88"/>
      <c r="CD8" s="88"/>
      <c r="CE8" s="88"/>
      <c r="CF8" s="88"/>
      <c r="CG8" s="88"/>
      <c r="CH8" s="88"/>
      <c r="CI8" s="88"/>
      <c r="CJ8" s="88"/>
      <c r="CK8" s="88"/>
      <c r="CL8" s="88"/>
      <c r="CM8" s="88"/>
    </row>
    <row r="9" spans="1:91" s="72" customFormat="1" ht="21.75" customHeight="1" thickBot="1" x14ac:dyDescent="0.35">
      <c r="A9" s="529"/>
      <c r="B9" s="529"/>
      <c r="C9" s="135" t="s">
        <v>54</v>
      </c>
      <c r="D9" s="302">
        <v>45808</v>
      </c>
      <c r="E9" s="133" t="s">
        <v>55</v>
      </c>
      <c r="F9" s="336">
        <v>45838</v>
      </c>
      <c r="G9" s="133" t="s">
        <v>56</v>
      </c>
      <c r="H9" s="306">
        <v>45869</v>
      </c>
      <c r="I9" s="153" t="s">
        <v>57</v>
      </c>
      <c r="J9" s="335">
        <v>45900</v>
      </c>
      <c r="K9" s="154"/>
      <c r="L9" s="155"/>
      <c r="M9" s="137"/>
      <c r="N9" s="633"/>
      <c r="O9" s="634"/>
      <c r="P9" s="635"/>
      <c r="Q9" s="598" t="s">
        <v>58</v>
      </c>
      <c r="R9" s="598"/>
      <c r="S9" s="598"/>
      <c r="T9" s="626"/>
      <c r="U9" s="627"/>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88"/>
      <c r="CB9" s="88"/>
      <c r="CC9" s="88"/>
      <c r="CD9" s="88"/>
      <c r="CE9" s="88"/>
      <c r="CF9" s="88"/>
      <c r="CG9" s="88"/>
      <c r="CH9" s="88"/>
      <c r="CI9" s="88"/>
      <c r="CJ9" s="88"/>
      <c r="CK9" s="88"/>
      <c r="CL9" s="88"/>
      <c r="CM9" s="88"/>
    </row>
    <row r="10" spans="1:91" s="72" customFormat="1" ht="21.75" customHeight="1" thickBot="1" x14ac:dyDescent="0.35">
      <c r="A10" s="529"/>
      <c r="B10" s="529"/>
      <c r="C10" s="133" t="s">
        <v>59</v>
      </c>
      <c r="D10" s="130"/>
      <c r="E10" s="133" t="s">
        <v>60</v>
      </c>
      <c r="F10" s="130"/>
      <c r="G10" s="133" t="s">
        <v>61</v>
      </c>
      <c r="H10" s="136"/>
      <c r="I10" s="153" t="s">
        <v>62</v>
      </c>
      <c r="J10" s="134"/>
      <c r="K10" s="154"/>
      <c r="L10" s="155"/>
      <c r="M10" s="137"/>
      <c r="N10" s="636"/>
      <c r="O10" s="637"/>
      <c r="P10" s="638"/>
      <c r="Q10" s="598" t="s">
        <v>63</v>
      </c>
      <c r="R10" s="598"/>
      <c r="S10" s="598"/>
      <c r="T10" s="628" t="s">
        <v>173</v>
      </c>
      <c r="U10" s="629"/>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88"/>
      <c r="CB10" s="88"/>
      <c r="CC10" s="88"/>
      <c r="CD10" s="88"/>
      <c r="CE10" s="88"/>
      <c r="CF10" s="88"/>
      <c r="CG10" s="88"/>
      <c r="CH10" s="88"/>
      <c r="CI10" s="88"/>
      <c r="CJ10" s="88"/>
      <c r="CK10" s="88"/>
      <c r="CL10" s="88"/>
      <c r="CM10" s="88"/>
    </row>
    <row r="11" spans="1:91" s="88" customFormat="1" ht="18" customHeight="1" thickBot="1" x14ac:dyDescent="0.4">
      <c r="I11" s="156"/>
      <c r="J11" s="156"/>
      <c r="K11" s="156"/>
      <c r="L11" s="156"/>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row>
    <row r="12" spans="1:91" ht="23.4" customHeight="1" thickBot="1" x14ac:dyDescent="0.4">
      <c r="A12" s="651" t="s">
        <v>34</v>
      </c>
      <c r="B12" s="642" t="s">
        <v>35</v>
      </c>
      <c r="C12" s="653" t="s">
        <v>148</v>
      </c>
      <c r="D12" s="653" t="s">
        <v>36</v>
      </c>
      <c r="E12" s="653" t="s">
        <v>37</v>
      </c>
      <c r="F12" s="653" t="s">
        <v>38</v>
      </c>
      <c r="G12" s="642" t="s">
        <v>39</v>
      </c>
      <c r="H12" s="642" t="s">
        <v>40</v>
      </c>
      <c r="I12" s="655" t="s">
        <v>149</v>
      </c>
      <c r="J12" s="655" t="s">
        <v>150</v>
      </c>
      <c r="K12" s="644" t="s">
        <v>41</v>
      </c>
      <c r="L12" s="657" t="s">
        <v>49</v>
      </c>
      <c r="M12" s="640"/>
      <c r="N12" s="641"/>
      <c r="O12" s="639" t="s">
        <v>50</v>
      </c>
      <c r="P12" s="640"/>
      <c r="Q12" s="641"/>
      <c r="R12" s="639" t="s">
        <v>51</v>
      </c>
      <c r="S12" s="640"/>
      <c r="T12" s="641"/>
      <c r="U12" s="639" t="s">
        <v>52</v>
      </c>
      <c r="V12" s="640"/>
      <c r="W12" s="641"/>
      <c r="X12" s="639" t="s">
        <v>54</v>
      </c>
      <c r="Y12" s="640"/>
      <c r="Z12" s="641"/>
      <c r="AA12" s="639" t="s">
        <v>55</v>
      </c>
      <c r="AB12" s="640"/>
      <c r="AC12" s="641"/>
      <c r="AD12" s="639" t="s">
        <v>56</v>
      </c>
      <c r="AE12" s="640"/>
      <c r="AF12" s="641"/>
      <c r="AG12" s="639" t="s">
        <v>57</v>
      </c>
      <c r="AH12" s="640"/>
      <c r="AI12" s="641"/>
      <c r="AJ12" s="639" t="s">
        <v>59</v>
      </c>
      <c r="AK12" s="640"/>
      <c r="AL12" s="641"/>
      <c r="AM12" s="639" t="s">
        <v>60</v>
      </c>
      <c r="AN12" s="640"/>
      <c r="AO12" s="641"/>
      <c r="AP12" s="639" t="s">
        <v>61</v>
      </c>
      <c r="AQ12" s="640"/>
      <c r="AR12" s="641"/>
      <c r="AS12" s="639" t="s">
        <v>62</v>
      </c>
      <c r="AT12" s="640"/>
      <c r="AU12" s="641"/>
      <c r="AV12" s="648" t="s">
        <v>151</v>
      </c>
      <c r="AW12" s="650" t="s">
        <v>152</v>
      </c>
      <c r="AX12" s="647" t="s">
        <v>270</v>
      </c>
      <c r="AY12" s="646"/>
      <c r="AZ12" s="646"/>
      <c r="BA12" s="646"/>
      <c r="BB12" s="646"/>
      <c r="BC12" s="646"/>
      <c r="BD12" s="646"/>
      <c r="BE12" s="646"/>
      <c r="BF12" s="646"/>
      <c r="BG12" s="646"/>
    </row>
    <row r="13" spans="1:91" s="93" customFormat="1" ht="36.75" customHeight="1" thickBot="1" x14ac:dyDescent="0.4">
      <c r="A13" s="652"/>
      <c r="B13" s="643"/>
      <c r="C13" s="654"/>
      <c r="D13" s="654"/>
      <c r="E13" s="654"/>
      <c r="F13" s="654"/>
      <c r="G13" s="643"/>
      <c r="H13" s="643"/>
      <c r="I13" s="656"/>
      <c r="J13" s="656"/>
      <c r="K13" s="645"/>
      <c r="L13" s="138" t="s">
        <v>153</v>
      </c>
      <c r="M13" s="131" t="s">
        <v>154</v>
      </c>
      <c r="N13" s="131" t="s">
        <v>42</v>
      </c>
      <c r="O13" s="138" t="s">
        <v>153</v>
      </c>
      <c r="P13" s="131" t="s">
        <v>154</v>
      </c>
      <c r="Q13" s="131" t="s">
        <v>42</v>
      </c>
      <c r="R13" s="138" t="s">
        <v>153</v>
      </c>
      <c r="S13" s="131" t="s">
        <v>154</v>
      </c>
      <c r="T13" s="131" t="s">
        <v>42</v>
      </c>
      <c r="U13" s="138" t="s">
        <v>153</v>
      </c>
      <c r="V13" s="131" t="s">
        <v>154</v>
      </c>
      <c r="W13" s="131" t="s">
        <v>42</v>
      </c>
      <c r="X13" s="138" t="s">
        <v>153</v>
      </c>
      <c r="Y13" s="131" t="s">
        <v>154</v>
      </c>
      <c r="Z13" s="131" t="s">
        <v>42</v>
      </c>
      <c r="AA13" s="138" t="s">
        <v>153</v>
      </c>
      <c r="AB13" s="131" t="s">
        <v>154</v>
      </c>
      <c r="AC13" s="131" t="s">
        <v>42</v>
      </c>
      <c r="AD13" s="138" t="s">
        <v>153</v>
      </c>
      <c r="AE13" s="131" t="s">
        <v>154</v>
      </c>
      <c r="AF13" s="131" t="s">
        <v>42</v>
      </c>
      <c r="AG13" s="138" t="s">
        <v>153</v>
      </c>
      <c r="AH13" s="131" t="s">
        <v>154</v>
      </c>
      <c r="AI13" s="131" t="s">
        <v>42</v>
      </c>
      <c r="AJ13" s="138" t="s">
        <v>153</v>
      </c>
      <c r="AK13" s="131" t="s">
        <v>154</v>
      </c>
      <c r="AL13" s="131" t="s">
        <v>42</v>
      </c>
      <c r="AM13" s="138" t="s">
        <v>153</v>
      </c>
      <c r="AN13" s="131" t="s">
        <v>154</v>
      </c>
      <c r="AO13" s="131" t="s">
        <v>42</v>
      </c>
      <c r="AP13" s="138" t="s">
        <v>153</v>
      </c>
      <c r="AQ13" s="131" t="s">
        <v>154</v>
      </c>
      <c r="AR13" s="131" t="s">
        <v>42</v>
      </c>
      <c r="AS13" s="138" t="s">
        <v>153</v>
      </c>
      <c r="AT13" s="131" t="s">
        <v>154</v>
      </c>
      <c r="AU13" s="131" t="s">
        <v>42</v>
      </c>
      <c r="AV13" s="648" t="s">
        <v>151</v>
      </c>
      <c r="AW13" s="650" t="s">
        <v>152</v>
      </c>
      <c r="AX13" s="647" t="s">
        <v>270</v>
      </c>
      <c r="AY13" s="646"/>
      <c r="AZ13" s="646"/>
      <c r="BA13" s="646"/>
      <c r="BB13" s="646"/>
      <c r="BC13" s="646"/>
      <c r="BD13" s="646"/>
      <c r="BE13" s="646"/>
      <c r="BF13" s="646"/>
      <c r="BG13" s="646"/>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row>
    <row r="14" spans="1:91" ht="153" customHeight="1" x14ac:dyDescent="0.35">
      <c r="A14" s="173" t="s">
        <v>250</v>
      </c>
      <c r="B14" s="174" t="s">
        <v>251</v>
      </c>
      <c r="C14" s="174" t="s">
        <v>247</v>
      </c>
      <c r="D14" s="175">
        <v>14</v>
      </c>
      <c r="E14" s="174" t="s">
        <v>252</v>
      </c>
      <c r="F14" s="175">
        <v>2</v>
      </c>
      <c r="G14" s="175" t="s">
        <v>253</v>
      </c>
      <c r="H14" s="175" t="s">
        <v>254</v>
      </c>
      <c r="I14" s="176">
        <v>13521</v>
      </c>
      <c r="J14" s="176">
        <v>20650</v>
      </c>
      <c r="K14" s="263">
        <v>3500</v>
      </c>
      <c r="L14" s="177">
        <v>150</v>
      </c>
      <c r="M14" s="264">
        <v>290</v>
      </c>
      <c r="N14" s="265" t="s">
        <v>255</v>
      </c>
      <c r="O14" s="178">
        <v>200</v>
      </c>
      <c r="P14" s="266">
        <v>294</v>
      </c>
      <c r="Q14" s="267" t="s">
        <v>256</v>
      </c>
      <c r="R14" s="178">
        <v>250</v>
      </c>
      <c r="S14" s="266">
        <v>373</v>
      </c>
      <c r="T14" s="267" t="s">
        <v>257</v>
      </c>
      <c r="U14" s="178">
        <v>350</v>
      </c>
      <c r="V14" s="266">
        <v>339</v>
      </c>
      <c r="W14" s="267" t="s">
        <v>258</v>
      </c>
      <c r="X14" s="178">
        <v>350</v>
      </c>
      <c r="Y14" s="266">
        <v>341</v>
      </c>
      <c r="Z14" s="298" t="s">
        <v>414</v>
      </c>
      <c r="AA14" s="178">
        <v>450</v>
      </c>
      <c r="AB14" s="266">
        <v>404</v>
      </c>
      <c r="AC14" s="298" t="s">
        <v>439</v>
      </c>
      <c r="AD14" s="178">
        <v>450</v>
      </c>
      <c r="AE14" s="266">
        <v>323</v>
      </c>
      <c r="AF14" s="298" t="s">
        <v>455</v>
      </c>
      <c r="AG14" s="178">
        <v>350</v>
      </c>
      <c r="AH14" s="266">
        <v>286</v>
      </c>
      <c r="AI14" s="298" t="s">
        <v>551</v>
      </c>
      <c r="AJ14" s="178">
        <v>350</v>
      </c>
      <c r="AK14" s="179"/>
      <c r="AL14" s="179"/>
      <c r="AM14" s="178">
        <v>250</v>
      </c>
      <c r="AN14" s="179"/>
      <c r="AO14" s="179"/>
      <c r="AP14" s="178">
        <v>200</v>
      </c>
      <c r="AQ14" s="179"/>
      <c r="AR14" s="179"/>
      <c r="AS14" s="178">
        <v>150</v>
      </c>
      <c r="AT14" s="179"/>
      <c r="AU14" s="179"/>
      <c r="AV14" s="94">
        <f t="shared" ref="AV14:AW16" si="0">+L14+O14+R14+U14+X14+AA14+AD14+AG14+AJ14+AM14+AP14+AS14</f>
        <v>3500</v>
      </c>
      <c r="AW14" s="132">
        <f t="shared" si="0"/>
        <v>2650</v>
      </c>
      <c r="AX14" s="268" t="s">
        <v>259</v>
      </c>
    </row>
    <row r="15" spans="1:91" ht="147" customHeight="1" x14ac:dyDescent="0.35">
      <c r="A15" s="173" t="s">
        <v>250</v>
      </c>
      <c r="B15" s="174" t="s">
        <v>251</v>
      </c>
      <c r="C15" s="174" t="s">
        <v>247</v>
      </c>
      <c r="D15" s="175">
        <v>15</v>
      </c>
      <c r="E15" s="174" t="s">
        <v>260</v>
      </c>
      <c r="F15" s="175">
        <v>1</v>
      </c>
      <c r="G15" s="175" t="s">
        <v>253</v>
      </c>
      <c r="H15" s="175" t="s">
        <v>254</v>
      </c>
      <c r="I15" s="176">
        <v>8570</v>
      </c>
      <c r="J15" s="176">
        <v>20178</v>
      </c>
      <c r="K15" s="263">
        <v>2300</v>
      </c>
      <c r="L15" s="177">
        <v>100</v>
      </c>
      <c r="M15" s="264">
        <v>192</v>
      </c>
      <c r="N15" s="265" t="s">
        <v>261</v>
      </c>
      <c r="O15" s="178">
        <v>140</v>
      </c>
      <c r="P15" s="266">
        <v>182</v>
      </c>
      <c r="Q15" s="267" t="s">
        <v>262</v>
      </c>
      <c r="R15" s="178">
        <v>180</v>
      </c>
      <c r="S15" s="266">
        <v>194</v>
      </c>
      <c r="T15" s="267" t="s">
        <v>263</v>
      </c>
      <c r="U15" s="178">
        <v>200</v>
      </c>
      <c r="V15" s="266">
        <v>217</v>
      </c>
      <c r="W15" s="267" t="s">
        <v>264</v>
      </c>
      <c r="X15" s="178">
        <v>230</v>
      </c>
      <c r="Y15" s="266">
        <v>215</v>
      </c>
      <c r="Z15" s="298" t="s">
        <v>413</v>
      </c>
      <c r="AA15" s="178">
        <v>300</v>
      </c>
      <c r="AB15" s="266">
        <v>208</v>
      </c>
      <c r="AC15" s="298" t="s">
        <v>438</v>
      </c>
      <c r="AD15" s="178">
        <v>300</v>
      </c>
      <c r="AE15" s="266">
        <v>216</v>
      </c>
      <c r="AF15" s="298" t="s">
        <v>456</v>
      </c>
      <c r="AG15" s="178">
        <v>230</v>
      </c>
      <c r="AH15" s="266">
        <v>178</v>
      </c>
      <c r="AI15" s="298" t="s">
        <v>552</v>
      </c>
      <c r="AJ15" s="178">
        <v>200</v>
      </c>
      <c r="AK15" s="179"/>
      <c r="AL15" s="179"/>
      <c r="AM15" s="178">
        <v>180</v>
      </c>
      <c r="AN15" s="179"/>
      <c r="AO15" s="179"/>
      <c r="AP15" s="178">
        <v>140</v>
      </c>
      <c r="AQ15" s="179"/>
      <c r="AR15" s="179"/>
      <c r="AS15" s="178">
        <v>100</v>
      </c>
      <c r="AT15" s="179"/>
      <c r="AU15" s="179"/>
      <c r="AV15" s="94">
        <f t="shared" si="0"/>
        <v>2300</v>
      </c>
      <c r="AW15" s="132">
        <f t="shared" si="0"/>
        <v>1602</v>
      </c>
      <c r="AX15" s="268" t="s">
        <v>259</v>
      </c>
    </row>
    <row r="16" spans="1:91" ht="132" customHeight="1" x14ac:dyDescent="0.35">
      <c r="A16" s="173" t="s">
        <v>250</v>
      </c>
      <c r="B16" s="174" t="s">
        <v>251</v>
      </c>
      <c r="C16" s="174" t="s">
        <v>247</v>
      </c>
      <c r="D16" s="175">
        <v>16</v>
      </c>
      <c r="E16" s="174" t="s">
        <v>265</v>
      </c>
      <c r="F16" s="175">
        <v>3</v>
      </c>
      <c r="G16" s="175" t="s">
        <v>253</v>
      </c>
      <c r="H16" s="175" t="s">
        <v>254</v>
      </c>
      <c r="I16" s="176">
        <v>20697</v>
      </c>
      <c r="J16" s="176">
        <v>22950</v>
      </c>
      <c r="K16" s="263">
        <v>4000</v>
      </c>
      <c r="L16" s="177">
        <v>150</v>
      </c>
      <c r="M16" s="264">
        <v>283</v>
      </c>
      <c r="N16" s="265" t="s">
        <v>266</v>
      </c>
      <c r="O16" s="178">
        <v>250</v>
      </c>
      <c r="P16" s="266">
        <v>322</v>
      </c>
      <c r="Q16" s="267" t="s">
        <v>267</v>
      </c>
      <c r="R16" s="178">
        <v>250</v>
      </c>
      <c r="S16" s="266">
        <v>456</v>
      </c>
      <c r="T16" s="267" t="s">
        <v>268</v>
      </c>
      <c r="U16" s="178">
        <v>350</v>
      </c>
      <c r="V16" s="266">
        <v>387</v>
      </c>
      <c r="W16" s="267" t="s">
        <v>269</v>
      </c>
      <c r="X16" s="178">
        <v>450</v>
      </c>
      <c r="Y16" s="266">
        <v>394</v>
      </c>
      <c r="Z16" s="298" t="s">
        <v>415</v>
      </c>
      <c r="AA16" s="178">
        <v>550</v>
      </c>
      <c r="AB16" s="266">
        <v>388</v>
      </c>
      <c r="AC16" s="298" t="s">
        <v>440</v>
      </c>
      <c r="AD16" s="178">
        <v>550</v>
      </c>
      <c r="AE16" s="266">
        <v>480</v>
      </c>
      <c r="AF16" s="298" t="s">
        <v>468</v>
      </c>
      <c r="AG16" s="178">
        <v>450</v>
      </c>
      <c r="AH16" s="266">
        <v>368</v>
      </c>
      <c r="AI16" s="298" t="s">
        <v>553</v>
      </c>
      <c r="AJ16" s="178">
        <v>350</v>
      </c>
      <c r="AK16" s="179"/>
      <c r="AL16" s="179"/>
      <c r="AM16" s="178">
        <v>250</v>
      </c>
      <c r="AN16" s="179"/>
      <c r="AO16" s="179"/>
      <c r="AP16" s="178">
        <v>250</v>
      </c>
      <c r="AQ16" s="179"/>
      <c r="AR16" s="179"/>
      <c r="AS16" s="178">
        <v>150</v>
      </c>
      <c r="AT16" s="179"/>
      <c r="AU16" s="179"/>
      <c r="AV16" s="94">
        <f t="shared" si="0"/>
        <v>4000</v>
      </c>
      <c r="AW16" s="132">
        <f t="shared" si="0"/>
        <v>3078</v>
      </c>
      <c r="AX16" s="268" t="s">
        <v>259</v>
      </c>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8"/>
  <sheetViews>
    <sheetView topLeftCell="A6" zoomScaleNormal="100" workbookViewId="0">
      <selection activeCell="D17" sqref="D17:E17"/>
    </sheetView>
  </sheetViews>
  <sheetFormatPr baseColWidth="10" defaultColWidth="11.453125" defaultRowHeight="15" customHeight="1" x14ac:dyDescent="0.35"/>
  <cols>
    <col min="1" max="1" width="17.453125" customWidth="1"/>
    <col min="2" max="2" width="15.453125" customWidth="1"/>
    <col min="3" max="3" width="25.453125" customWidth="1"/>
    <col min="4" max="4" width="56.453125" customWidth="1"/>
    <col min="5" max="5" width="34" customWidth="1"/>
  </cols>
  <sheetData>
    <row r="1" spans="1:84" ht="22.5" customHeight="1" thickBot="1" x14ac:dyDescent="0.4">
      <c r="A1" s="490"/>
      <c r="B1" s="662" t="s">
        <v>43</v>
      </c>
      <c r="C1" s="662"/>
      <c r="D1" s="662"/>
      <c r="E1" s="413" t="s">
        <v>161</v>
      </c>
      <c r="F1" s="414"/>
      <c r="G1" s="415"/>
    </row>
    <row r="2" spans="1:84" ht="22.5" customHeight="1" thickBot="1" x14ac:dyDescent="0.4">
      <c r="A2" s="490"/>
      <c r="B2" s="663" t="s">
        <v>44</v>
      </c>
      <c r="C2" s="663"/>
      <c r="D2" s="663"/>
      <c r="E2" s="413" t="s">
        <v>162</v>
      </c>
      <c r="F2" s="414"/>
      <c r="G2" s="415"/>
    </row>
    <row r="3" spans="1:84" ht="31.5" customHeight="1" thickBot="1" x14ac:dyDescent="0.4">
      <c r="A3" s="490"/>
      <c r="B3" s="664" t="s">
        <v>0</v>
      </c>
      <c r="C3" s="665"/>
      <c r="D3" s="666"/>
      <c r="E3" s="413" t="s">
        <v>163</v>
      </c>
      <c r="F3" s="414"/>
      <c r="G3" s="415"/>
    </row>
    <row r="4" spans="1:84" ht="22.5" customHeight="1" thickBot="1" x14ac:dyDescent="0.4">
      <c r="A4" s="490"/>
      <c r="B4" s="667" t="s">
        <v>155</v>
      </c>
      <c r="C4" s="668"/>
      <c r="D4" s="669"/>
      <c r="E4" s="413" t="s">
        <v>169</v>
      </c>
      <c r="F4" s="414"/>
      <c r="G4" s="415"/>
    </row>
    <row r="5" spans="1:84" ht="14.5" x14ac:dyDescent="0.35">
      <c r="A5" s="49"/>
      <c r="B5" s="49"/>
      <c r="C5" s="193"/>
      <c r="D5" s="193"/>
      <c r="E5" s="193"/>
      <c r="F5" s="194"/>
      <c r="G5" s="194"/>
      <c r="H5" s="194"/>
      <c r="I5" s="194"/>
      <c r="J5" s="194"/>
      <c r="K5" s="194"/>
    </row>
    <row r="6" spans="1:84" ht="74.150000000000006" customHeight="1" x14ac:dyDescent="0.35">
      <c r="A6" s="567" t="s">
        <v>47</v>
      </c>
      <c r="B6" s="567"/>
      <c r="C6" s="570" t="s">
        <v>171</v>
      </c>
      <c r="D6" s="570"/>
      <c r="E6" s="269" t="s">
        <v>275</v>
      </c>
      <c r="F6" s="7"/>
      <c r="G6" s="7"/>
      <c r="H6" s="7"/>
      <c r="I6" s="7"/>
      <c r="J6" s="7"/>
      <c r="K6" s="7"/>
      <c r="L6" s="1"/>
      <c r="M6" s="157"/>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thickBot="1" x14ac:dyDescent="0.4">
      <c r="A7" s="49"/>
      <c r="B7" s="49"/>
      <c r="C7" s="49"/>
      <c r="D7" s="49"/>
      <c r="E7" s="49"/>
      <c r="F7" s="194"/>
      <c r="G7" s="194"/>
      <c r="H7" s="194"/>
      <c r="I7" s="194"/>
      <c r="J7" s="194"/>
      <c r="K7" s="194"/>
    </row>
    <row r="8" spans="1:84" ht="45.75" customHeight="1" thickBot="1" x14ac:dyDescent="0.4">
      <c r="A8" s="560" t="s">
        <v>156</v>
      </c>
      <c r="B8" s="670"/>
      <c r="C8" s="670"/>
      <c r="D8" s="670"/>
      <c r="E8" s="671"/>
    </row>
    <row r="9" spans="1:84" ht="42.5" thickBot="1" x14ac:dyDescent="0.4">
      <c r="A9" s="270" t="s">
        <v>157</v>
      </c>
      <c r="B9" s="270" t="s">
        <v>158</v>
      </c>
      <c r="C9" s="19" t="s">
        <v>159</v>
      </c>
      <c r="D9" s="672" t="s">
        <v>160</v>
      </c>
      <c r="E9" s="427"/>
    </row>
    <row r="10" spans="1:84" ht="99.9" customHeight="1" x14ac:dyDescent="0.35">
      <c r="A10" s="50">
        <v>45713</v>
      </c>
      <c r="B10" s="271">
        <v>45713</v>
      </c>
      <c r="C10" s="272" t="s">
        <v>276</v>
      </c>
      <c r="D10" s="673" t="s">
        <v>277</v>
      </c>
      <c r="E10" s="674"/>
    </row>
    <row r="11" spans="1:84" ht="99" customHeight="1" x14ac:dyDescent="0.35">
      <c r="A11" s="50">
        <v>45735</v>
      </c>
      <c r="B11" s="273">
        <v>45743</v>
      </c>
      <c r="C11" s="62" t="s">
        <v>276</v>
      </c>
      <c r="D11" s="673" t="s">
        <v>278</v>
      </c>
      <c r="E11" s="674"/>
    </row>
    <row r="12" spans="1:84" ht="71.150000000000006" customHeight="1" x14ac:dyDescent="0.35">
      <c r="A12" s="50">
        <v>45748</v>
      </c>
      <c r="B12" s="50">
        <v>45751</v>
      </c>
      <c r="C12" s="62" t="s">
        <v>279</v>
      </c>
      <c r="D12" s="675" t="s">
        <v>280</v>
      </c>
      <c r="E12" s="676"/>
    </row>
    <row r="13" spans="1:84" ht="87" customHeight="1" x14ac:dyDescent="0.35">
      <c r="A13" s="50">
        <v>45770</v>
      </c>
      <c r="B13" s="274">
        <v>45775</v>
      </c>
      <c r="C13" s="62" t="s">
        <v>276</v>
      </c>
      <c r="D13" s="677" t="s">
        <v>281</v>
      </c>
      <c r="E13" s="678"/>
    </row>
    <row r="14" spans="1:84" ht="126" customHeight="1" x14ac:dyDescent="0.35">
      <c r="A14" s="331">
        <v>45874</v>
      </c>
      <c r="B14" s="332">
        <v>45881</v>
      </c>
      <c r="C14" s="62" t="s">
        <v>457</v>
      </c>
      <c r="D14" s="658" t="s">
        <v>537</v>
      </c>
      <c r="E14" s="659"/>
    </row>
    <row r="15" spans="1:84" ht="14.5" x14ac:dyDescent="0.35">
      <c r="A15" s="52"/>
      <c r="B15" s="51"/>
      <c r="C15" s="62"/>
      <c r="D15" s="658"/>
      <c r="E15" s="659"/>
    </row>
    <row r="16" spans="1:84" ht="14.5" x14ac:dyDescent="0.35">
      <c r="A16" s="52"/>
      <c r="B16" s="51"/>
      <c r="C16" s="63"/>
      <c r="D16" s="658"/>
      <c r="E16" s="659"/>
    </row>
    <row r="17" spans="1:5" ht="14.5" x14ac:dyDescent="0.35">
      <c r="A17" s="52"/>
      <c r="B17" s="51"/>
      <c r="C17" s="63"/>
      <c r="D17" s="658"/>
      <c r="E17" s="659"/>
    </row>
    <row r="18" spans="1:5" ht="14.5" x14ac:dyDescent="0.35">
      <c r="A18" s="53"/>
      <c r="B18" s="51"/>
      <c r="C18" s="62"/>
      <c r="D18" s="658"/>
      <c r="E18" s="659"/>
    </row>
    <row r="19" spans="1:5" ht="14.5" x14ac:dyDescent="0.35">
      <c r="A19" s="54"/>
      <c r="B19" s="55"/>
      <c r="C19" s="64"/>
      <c r="D19" s="658"/>
      <c r="E19" s="659"/>
    </row>
    <row r="20" spans="1:5" ht="14.5" x14ac:dyDescent="0.35">
      <c r="A20" s="54"/>
      <c r="B20" s="55"/>
      <c r="C20" s="64"/>
      <c r="D20" s="658"/>
      <c r="E20" s="659"/>
    </row>
    <row r="21" spans="1:5" ht="14.5" x14ac:dyDescent="0.35">
      <c r="A21" s="56"/>
      <c r="B21" s="57"/>
      <c r="C21" s="59"/>
      <c r="D21" s="658"/>
      <c r="E21" s="659"/>
    </row>
    <row r="22" spans="1:5" ht="14.5" x14ac:dyDescent="0.35">
      <c r="A22" s="58"/>
      <c r="B22" s="59"/>
      <c r="C22" s="59"/>
      <c r="D22" s="658"/>
      <c r="E22" s="659"/>
    </row>
    <row r="23" spans="1:5" ht="14.5" x14ac:dyDescent="0.35">
      <c r="A23" s="58"/>
      <c r="B23" s="59"/>
      <c r="C23" s="59"/>
      <c r="D23" s="658"/>
      <c r="E23" s="659"/>
    </row>
    <row r="24" spans="1:5" ht="14.5" x14ac:dyDescent="0.35">
      <c r="A24" s="58"/>
      <c r="B24" s="59"/>
      <c r="C24" s="59"/>
      <c r="D24" s="658"/>
      <c r="E24" s="659"/>
    </row>
    <row r="25" spans="1:5" ht="14.5" x14ac:dyDescent="0.35">
      <c r="A25" s="58"/>
      <c r="B25" s="59"/>
      <c r="C25" s="59"/>
      <c r="D25" s="658"/>
      <c r="E25" s="659"/>
    </row>
    <row r="26" spans="1:5" ht="14.5" x14ac:dyDescent="0.35">
      <c r="A26" s="58"/>
      <c r="B26" s="59"/>
      <c r="C26" s="59"/>
      <c r="D26" s="658"/>
      <c r="E26" s="659"/>
    </row>
    <row r="27" spans="1:5" ht="14.5" x14ac:dyDescent="0.35">
      <c r="A27" s="58"/>
      <c r="B27" s="59"/>
      <c r="C27" s="59"/>
      <c r="D27" s="658"/>
      <c r="E27" s="659"/>
    </row>
    <row r="28" spans="1:5" ht="14.5" x14ac:dyDescent="0.35">
      <c r="A28" s="58"/>
      <c r="B28" s="59"/>
      <c r="C28" s="59"/>
      <c r="D28" s="658"/>
      <c r="E28" s="659"/>
    </row>
    <row r="29" spans="1:5" ht="14.5" x14ac:dyDescent="0.35">
      <c r="A29" s="58"/>
      <c r="B29" s="59"/>
      <c r="C29" s="59"/>
      <c r="D29" s="658"/>
      <c r="E29" s="659"/>
    </row>
    <row r="30" spans="1:5" ht="14.5" x14ac:dyDescent="0.35">
      <c r="A30" s="58"/>
      <c r="B30" s="59"/>
      <c r="C30" s="59"/>
      <c r="D30" s="658"/>
      <c r="E30" s="659"/>
    </row>
    <row r="31" spans="1:5" ht="14.5" x14ac:dyDescent="0.35">
      <c r="A31" s="58"/>
      <c r="B31" s="59"/>
      <c r="C31" s="59"/>
      <c r="D31" s="658"/>
      <c r="E31" s="659"/>
    </row>
    <row r="32" spans="1:5" ht="14.5" x14ac:dyDescent="0.35">
      <c r="A32" s="58"/>
      <c r="B32" s="59"/>
      <c r="C32" s="59"/>
      <c r="D32" s="658"/>
      <c r="E32" s="659"/>
    </row>
    <row r="33" spans="1:5" ht="14.5" x14ac:dyDescent="0.35">
      <c r="A33" s="58"/>
      <c r="B33" s="59"/>
      <c r="C33" s="59"/>
      <c r="D33" s="658"/>
      <c r="E33" s="659"/>
    </row>
    <row r="34" spans="1:5" ht="14.5" x14ac:dyDescent="0.35">
      <c r="A34" s="58"/>
      <c r="B34" s="59"/>
      <c r="C34" s="59"/>
      <c r="D34" s="658"/>
      <c r="E34" s="659"/>
    </row>
    <row r="35" spans="1:5" ht="14.5" x14ac:dyDescent="0.35">
      <c r="A35" s="58"/>
      <c r="B35" s="59"/>
      <c r="C35" s="59"/>
      <c r="D35" s="658"/>
      <c r="E35" s="659"/>
    </row>
    <row r="36" spans="1:5" ht="14.5" x14ac:dyDescent="0.35">
      <c r="A36" s="58"/>
      <c r="B36" s="59"/>
      <c r="C36" s="59"/>
      <c r="D36" s="658"/>
      <c r="E36" s="659"/>
    </row>
    <row r="37" spans="1:5" ht="15" customHeight="1" x14ac:dyDescent="0.35">
      <c r="A37" s="58"/>
      <c r="B37" s="59"/>
      <c r="C37" s="59"/>
      <c r="D37" s="658"/>
      <c r="E37" s="659"/>
    </row>
    <row r="38" spans="1:5" ht="15" customHeight="1" thickBot="1" x14ac:dyDescent="0.4">
      <c r="A38" s="60"/>
      <c r="B38" s="61"/>
      <c r="C38" s="61"/>
      <c r="D38" s="660"/>
      <c r="E38" s="661"/>
    </row>
  </sheetData>
  <mergeCells count="42">
    <mergeCell ref="D24:E24"/>
    <mergeCell ref="D25:E25"/>
    <mergeCell ref="D26:E26"/>
    <mergeCell ref="D27:E27"/>
    <mergeCell ref="D28:E28"/>
    <mergeCell ref="D34:E34"/>
    <mergeCell ref="D35:E35"/>
    <mergeCell ref="D36:E36"/>
    <mergeCell ref="D29:E29"/>
    <mergeCell ref="D30:E30"/>
    <mergeCell ref="D31:E31"/>
    <mergeCell ref="D32:E32"/>
    <mergeCell ref="D33:E33"/>
    <mergeCell ref="D23:E23"/>
    <mergeCell ref="D14:E14"/>
    <mergeCell ref="D15:E15"/>
    <mergeCell ref="D16:E16"/>
    <mergeCell ref="D17:E17"/>
    <mergeCell ref="D18:E18"/>
    <mergeCell ref="D19:E19"/>
    <mergeCell ref="D20:E20"/>
    <mergeCell ref="D11:E11"/>
    <mergeCell ref="D12:E12"/>
    <mergeCell ref="D13:E13"/>
    <mergeCell ref="D21:E21"/>
    <mergeCell ref="D22:E22"/>
    <mergeCell ref="D37:E37"/>
    <mergeCell ref="D38:E38"/>
    <mergeCell ref="A1:A4"/>
    <mergeCell ref="B1:D1"/>
    <mergeCell ref="B2:D2"/>
    <mergeCell ref="B3:D3"/>
    <mergeCell ref="B4:D4"/>
    <mergeCell ref="A6:B6"/>
    <mergeCell ref="E1:G1"/>
    <mergeCell ref="E2:G2"/>
    <mergeCell ref="E3:G3"/>
    <mergeCell ref="E4:G4"/>
    <mergeCell ref="C6:D6"/>
    <mergeCell ref="A8:E8"/>
    <mergeCell ref="D9:E9"/>
    <mergeCell ref="D10:E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PRODUCTO_MGA</vt:lpstr>
      <vt:lpstr>META_PDD</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2025-09-11T19:37:51Z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