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ngarcia\Downloads\"/>
    </mc:Choice>
  </mc:AlternateContent>
  <xr:revisionPtr revIDLastSave="0" documentId="13_ncr:1_{0B9AFF9D-7098-475C-B90A-563621390F60}" xr6:coauthVersionLast="47" xr6:coauthVersionMax="47" xr10:uidLastSave="{00000000-0000-0000-0000-000000000000}"/>
  <bookViews>
    <workbookView xWindow="-120" yWindow="-120" windowWidth="29040" windowHeight="15720" tabRatio="731" activeTab="1" xr2:uid="{00000000-000D-0000-FFFF-FFFF00000000}"/>
  </bookViews>
  <sheets>
    <sheet name="Instructivo" sheetId="48" state="hidden" r:id="rId1"/>
    <sheet name="ACTIVIDAD_1" sheetId="20" r:id="rId2"/>
    <sheet name="ACTIVIDAD_2" sheetId="49" r:id="rId3"/>
    <sheet name="ACTIVIDAD_3" sheetId="50" r:id="rId4"/>
    <sheet name="META_PDD" sheetId="38" r:id="rId5"/>
    <sheet name="PRODUCTO_MGA" sheetId="47" r:id="rId6"/>
    <sheet name="PMR" sheetId="46" r:id="rId7"/>
    <sheet name="TERRITORIALIZACIÓN" sheetId="41" r:id="rId8"/>
    <sheet name="CONTROL DE CAMBIOS" sheetId="40" r:id="rId9"/>
  </sheets>
  <externalReferences>
    <externalReference r:id="rId10"/>
    <externalReference r:id="rId11"/>
  </externalReferences>
  <definedNames>
    <definedName name="_xlnm._FilterDatabase" localSheetId="6" hidden="1">PMR!$A$12:$AX$14</definedName>
    <definedName name="_xlnm.Print_Area" localSheetId="1">ACTIVIDAD_1!$A$1:$O$31</definedName>
    <definedName name="_xlnm.Print_Area" localSheetId="4">META_PDD!$A$6:$X$20</definedName>
    <definedName name="_xlnm.Print_Area" localSheetId="5">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B62" i="20" l="1"/>
  <c r="K26" i="47"/>
  <c r="K24" i="47"/>
  <c r="AF44" i="41" s="1"/>
  <c r="J26" i="47"/>
  <c r="J24" i="47"/>
  <c r="AF38" i="41" l="1"/>
  <c r="AF41" i="41"/>
  <c r="AF42" i="41"/>
  <c r="AF28" i="41"/>
  <c r="AF32" i="41"/>
  <c r="AF33" i="41"/>
  <c r="AF39" i="41"/>
  <c r="AF25" i="41"/>
  <c r="AF43" i="41"/>
  <c r="AF24" i="41"/>
  <c r="AF29" i="41"/>
  <c r="AF30" i="41"/>
  <c r="AF31" i="41"/>
  <c r="AF40" i="41"/>
  <c r="AF26" i="41"/>
  <c r="AF27" i="41"/>
  <c r="AF34" i="41"/>
  <c r="AF36" i="41"/>
  <c r="AF37" i="41"/>
  <c r="AF35" i="41"/>
  <c r="AD44" i="41"/>
  <c r="AW14" i="46"/>
  <c r="N27" i="49" l="1"/>
  <c r="N29" i="49"/>
  <c r="O29" i="49" l="1"/>
  <c r="AC25" i="41"/>
  <c r="AC26" i="41"/>
  <c r="AC27" i="41"/>
  <c r="AC28" i="41"/>
  <c r="AC29" i="41"/>
  <c r="AC30" i="41"/>
  <c r="AC31" i="41"/>
  <c r="AC32" i="41"/>
  <c r="AC33" i="41"/>
  <c r="AC34" i="41"/>
  <c r="AC35" i="41"/>
  <c r="AC36" i="41"/>
  <c r="AC37" i="41"/>
  <c r="AC38" i="41"/>
  <c r="AC39" i="41"/>
  <c r="AC40" i="41"/>
  <c r="AC41" i="41"/>
  <c r="AC42" i="41"/>
  <c r="AC43" i="41"/>
  <c r="AC24" i="41"/>
  <c r="Z75" i="41"/>
  <c r="F26" i="47"/>
  <c r="H26" i="47"/>
  <c r="G26" i="47"/>
  <c r="H24" i="47"/>
  <c r="N29" i="50"/>
  <c r="N28" i="50"/>
  <c r="N27" i="50"/>
  <c r="N26" i="50"/>
  <c r="N25" i="50"/>
  <c r="N24" i="50"/>
  <c r="N28" i="49"/>
  <c r="O28" i="49" s="1"/>
  <c r="N26" i="49"/>
  <c r="N25" i="49"/>
  <c r="N24" i="49"/>
  <c r="N29" i="20"/>
  <c r="N28" i="20"/>
  <c r="N27" i="20"/>
  <c r="N26" i="20"/>
  <c r="N25" i="20"/>
  <c r="N24" i="20"/>
  <c r="AA44" i="41"/>
  <c r="AC44" i="41" s="1"/>
  <c r="F24" i="47"/>
  <c r="L15" i="47"/>
  <c r="Y44" i="41"/>
  <c r="Z43" i="41"/>
  <c r="Z44" i="41" s="1"/>
  <c r="X44" i="41"/>
  <c r="O26" i="50" l="1"/>
  <c r="O28" i="20"/>
  <c r="O25" i="50"/>
  <c r="O28" i="50"/>
  <c r="O29" i="50"/>
  <c r="O26" i="20"/>
  <c r="O25" i="20"/>
  <c r="O26" i="49"/>
  <c r="O25" i="49"/>
  <c r="O29" i="20"/>
  <c r="AV14" i="46"/>
  <c r="W44" i="41"/>
  <c r="V44" i="41"/>
  <c r="V41" i="41" s="1"/>
  <c r="V38" i="41" s="1"/>
  <c r="V35" i="41" s="1"/>
  <c r="R44" i="41"/>
  <c r="W43" i="41"/>
  <c r="V43" i="41"/>
  <c r="V40" i="41" s="1"/>
  <c r="V37" i="41" s="1"/>
  <c r="V34" i="41" s="1"/>
  <c r="T43" i="41"/>
  <c r="S43" i="41"/>
  <c r="W42" i="41"/>
  <c r="V42" i="41"/>
  <c r="V39" i="41" s="1"/>
  <c r="V36" i="41" s="1"/>
  <c r="V33" i="41" s="1"/>
  <c r="T42" i="41"/>
  <c r="S42" i="41"/>
  <c r="W41" i="41"/>
  <c r="T41" i="41"/>
  <c r="S41" i="41"/>
  <c r="W40" i="41"/>
  <c r="T40" i="41"/>
  <c r="S40" i="41"/>
  <c r="W39" i="41"/>
  <c r="T39" i="41"/>
  <c r="S39" i="41"/>
  <c r="W38" i="41"/>
  <c r="T38" i="41"/>
  <c r="S38" i="41"/>
  <c r="W37" i="41"/>
  <c r="T37" i="41"/>
  <c r="S37" i="41"/>
  <c r="W36" i="41"/>
  <c r="T36" i="41"/>
  <c r="S36" i="41"/>
  <c r="W35" i="41"/>
  <c r="T35" i="41"/>
  <c r="S35" i="41"/>
  <c r="W34" i="41"/>
  <c r="T34" i="41"/>
  <c r="S34" i="41"/>
  <c r="W33" i="41"/>
  <c r="T33" i="41"/>
  <c r="S33" i="41"/>
  <c r="W32" i="41"/>
  <c r="T32" i="41"/>
  <c r="S32" i="41"/>
  <c r="W31" i="41"/>
  <c r="T31" i="41"/>
  <c r="S31" i="41"/>
  <c r="W30" i="41"/>
  <c r="T30" i="41"/>
  <c r="V30" i="41" s="1"/>
  <c r="S30" i="41"/>
  <c r="W29" i="41"/>
  <c r="T29" i="41"/>
  <c r="S29" i="41"/>
  <c r="W28" i="41"/>
  <c r="T28" i="41"/>
  <c r="S28" i="41"/>
  <c r="W27" i="41"/>
  <c r="T27" i="41"/>
  <c r="S27" i="41"/>
  <c r="W26" i="41"/>
  <c r="T26" i="41"/>
  <c r="S26" i="41"/>
  <c r="W25" i="41"/>
  <c r="T25" i="41"/>
  <c r="S25" i="41"/>
  <c r="W24" i="41"/>
  <c r="V24" i="41"/>
  <c r="T24" i="41"/>
  <c r="S24" i="41"/>
  <c r="I18" i="47"/>
  <c r="H18" i="47"/>
  <c r="G18" i="47"/>
  <c r="E18" i="47"/>
  <c r="D18" i="47"/>
  <c r="K15" i="47"/>
  <c r="J15" i="47"/>
  <c r="I15" i="47"/>
  <c r="H15" i="47"/>
  <c r="G15" i="47"/>
  <c r="E15" i="47"/>
  <c r="D15" i="47"/>
  <c r="S44" i="41" l="1"/>
  <c r="V31" i="41"/>
  <c r="V32" i="41"/>
  <c r="V29" i="41" s="1"/>
  <c r="T44" i="41"/>
  <c r="V25" i="41"/>
  <c r="B52" i="38" l="1"/>
  <c r="C51" i="38"/>
  <c r="C49" i="38"/>
  <c r="C47" i="38"/>
  <c r="C45" i="38"/>
  <c r="C43" i="38"/>
  <c r="C41" i="38"/>
  <c r="C29" i="38"/>
  <c r="F26" i="38"/>
  <c r="B34" i="50"/>
  <c r="I116" i="50"/>
  <c r="H116" i="50"/>
  <c r="G116" i="50"/>
  <c r="F116" i="50"/>
  <c r="E116" i="50"/>
  <c r="D116" i="50"/>
  <c r="C116" i="50"/>
  <c r="B116" i="50"/>
  <c r="B62" i="50"/>
  <c r="B34" i="49"/>
  <c r="B34" i="20"/>
  <c r="I116" i="49" l="1"/>
  <c r="H116" i="49"/>
  <c r="G116" i="49"/>
  <c r="F116" i="49"/>
  <c r="E116" i="49"/>
  <c r="D116" i="49"/>
  <c r="C116" i="49"/>
  <c r="B116" i="49"/>
  <c r="B62" i="49"/>
  <c r="F36" i="49"/>
  <c r="I116" i="20"/>
  <c r="H116" i="20"/>
  <c r="G116" i="20"/>
  <c r="F116" i="20"/>
  <c r="E116" i="20"/>
  <c r="D116" i="20"/>
  <c r="C116" i="20"/>
  <c r="B116" i="20"/>
  <c r="F36" i="20"/>
  <c r="V27" i="41"/>
  <c r="V28" i="41"/>
  <c r="V26"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685A2F-CE75-4EB9-BC6B-576578538AE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57215A40-A78A-4FC9-8746-BDDBE708EB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<sst xmlns="http://schemas.openxmlformats.org/spreadsheetml/2006/main" count="1892" uniqueCount="447">
  <si>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</si>
  <si>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</si>
  <si>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</si>
  <si>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</si>
  <si>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</si>
  <si>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</si>
  <si>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</si>
  <si>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</si>
  <si>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</si>
  <si>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</si>
  <si>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</si>
  <si>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</si>
  <si>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</si>
  <si>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</si>
  <si>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</si>
  <si>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</si>
  <si>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</si>
  <si>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</si>
  <si>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</si>
  <si>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</si>
  <si>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</si>
  <si>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</si>
  <si>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</si>
  <si>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</si>
  <si>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</si>
  <si>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</si>
  <si>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</si>
  <si>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</si>
  <si>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</si>
  <si>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</si>
  <si>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</si>
  <si>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</si>
  <si>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</si>
  <si>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</si>
  <si>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</si>
  <si>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</si>
  <si>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</si>
  <si>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</si>
  <si>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</si>
  <si>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</si>
  <si>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</si>
  <si>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</si>
  <si>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</si>
  <si>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</si>
  <si>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</si>
  <si>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</si>
  <si>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</si>
  <si>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</si>
  <si>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</si>
  <si>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</si>
  <si>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</si>
  <si>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</si>
  <si>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</si>
  <si>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</si>
  <si>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</si>
  <si>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</si>
  <si>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</si>
  <si>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</si>
  <si>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</si>
  <si>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</si>
  <si>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</si>
  <si>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</si>
  <si>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</si>
  <si>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</si>
  <si>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</si>
  <si>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</si>
  <si>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</si>
  <si>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</si>
  <si>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</si>
  <si>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</si>
  <si>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</si>
  <si>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</si>
  <si>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</si>
  <si>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</si>
  <si>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</si>
  <si>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</si>
  <si>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</si>
  <si>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</si>
  <si>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</si>
  <si>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</si>
  <si>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</si>
  <si>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</si>
  <si>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</si>
  <si>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</si>
  <si>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</si>
  <si>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</si>
  <si>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</si>
  <si>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</si>
  <si>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</si>
  <si>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</si>
  <si>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</si>
  <si>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</si>
  <si>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</si>
  <si>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</si>
  <si>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</si>
  <si>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</si>
  <si>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</si>
  <si>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</si>
  <si>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</si>
  <si>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</si>
  <si>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</si>
  <si>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</si>
  <si>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</si>
  <si>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</si>
  <si>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</si>
  <si>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</si>
  <si>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</si>
  <si>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</si>
  <si>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</si>
  <si>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</si>
  <si>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</si>
  <si>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</si>
  <si>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</si>
  <si>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</si>
  <si>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</si>
  <si>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</si>
  <si>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</si>
  <si>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</si>
  <si>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</si>
  <si>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</si>
  <si>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</si>
  <si>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</si>
  <si>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</si>
  <si>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</si>
  <si>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</si>
  <si>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</si>
  <si>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</si>
  <si>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</si>
  <si>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</si>
  <si>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</si>
  <si>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</si>
  <si>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</si>
  <si>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</si>
  <si>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</si>
  <si>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</si>
  <si>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</si>
  <si>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</si>
  <si>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</si>
  <si>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</si>
  <si>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</si>
  <si>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</si>
  <si>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</si>
  <si>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</si>
  <si>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</si>
  <si>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</si>
  <si>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</si>
  <si>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</si>
  <si>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</si>
  <si>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</si>
  <si>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FIN INSTRUCTIVO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</si>
  <si>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</si>
  <si>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</si>
  <si>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</si>
  <si>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</si>
  <si>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</si>
  <si>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</si>
  <si>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</si>
  <si>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</si>
  <si>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</si>
  <si>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</si>
  <si>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</si>
  <si>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</si>
  <si>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</si>
  <si>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</si>
  <si>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</si>
  <si>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</si>
  <si>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</si>
  <si>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</si>
  <si>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</si>
  <si>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</si>
  <si>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</si>
  <si>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</si>
  <si>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</si>
  <si>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</si>
  <si>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</si>
  <si>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</si>
  <si>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</si>
  <si>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</si>
  <si>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</si>
  <si>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</si>
  <si>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</si>
  <si>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</si>
  <si>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</si>
  <si>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</si>
  <si>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</si>
  <si>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</si>
  <si>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</si>
  <si>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</si>
  <si>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</si>
  <si>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</si>
  <si>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</si>
  <si>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</si>
  <si>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</si>
  <si>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</si>
  <si>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</si>
  <si>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</si>
  <si>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</si>
  <si>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</si>
  <si>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</si>
  <si>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</si>
  <si>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</si>
  <si>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</si>
  <si>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</si>
  <si>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</si>
  <si>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</si>
  <si>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</si>
  <si>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</si>
  <si>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</si>
  <si>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</si>
  <si>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</si>
  <si>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</si>
  <si>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</si>
  <si>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</si>
  <si>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</si>
  <si>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</si>
  <si>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</si>
  <si>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</si>
  <si>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</si>
  <si>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</si>
  <si>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</si>
  <si>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</si>
  <si>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</si>
  <si>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</si>
  <si>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</si>
  <si>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</si>
  <si>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</si>
  <si>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</si>
  <si>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</si>
  <si>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</si>
  <si>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</si>
  <si>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</si>
  <si>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</si>
  <si>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</si>
  <si>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</si>
  <si>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</si>
  <si>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</si>
  <si>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</si>
  <si>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</si>
  <si>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</si>
  <si>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</si>
  <si>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</si>
  <si>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</si>
  <si>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</si>
  <si>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</si>
  <si>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</si>
  <si>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</si>
  <si>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</si>
  <si>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</si>
  <si>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</si>
  <si>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</si>
  <si>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</si>
  <si>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</si>
  <si>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</si>
  <si>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</si>
  <si>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</si>
  <si>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</si>
  <si>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</si>
  <si>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</si>
  <si>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</si>
  <si>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</si>
  <si>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</si>
  <si>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</si>
  <si>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</si>
  <si>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</si>
  <si>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HOJA CONTROL DE CAMBIOS</t>
  </si>
  <si>
    <t xml:space="preserve">Diligencie la fecha en la que se realizó la solicitud de modificación al plan de acción </t>
  </si>
  <si>
    <t>Diligencie la fecha en la que el cambio solicitado al plan de acción es aprobado</t>
  </si>
  <si>
    <t>Descripción de la información modificada y/o ajustada en el plan de acción</t>
  </si>
  <si>
    <t>Justificación del motivo que genera la modificación y/o ajuste en el plan de acción</t>
  </si>
  <si>
    <t xml:space="preserve"> REPORTE ACTIVIDADES VIGENCIA (Ejecución vigencia)</t>
  </si>
  <si>
    <t xml:space="preserve">Código: DE-FO-5	</t>
  </si>
  <si>
    <t>Versión: 14</t>
  </si>
  <si>
    <t>Fecha de Emisión: 28/04/2025</t>
  </si>
  <si>
    <t>Página 2 de 7</t>
  </si>
  <si>
    <t>Página 3 de 7</t>
  </si>
  <si>
    <t>Página 4 de 7</t>
  </si>
  <si>
    <t>Página 5 de 7</t>
  </si>
  <si>
    <t>Página 6 de 7</t>
  </si>
  <si>
    <t>Página 7 de 7</t>
  </si>
  <si>
    <t>SECRETARÍA DISTRITAL DE LA MUJER
DIRECCINAMIENTO ESTRATÉGICO
PROGRAMACIÓN, ACTUALIZACIÓN  Y SEGUIMIENTO PLAN DE ACCIÓN DE PROYECTOS DE INVERSIÓN
TERRITORIALIZACIÓN</t>
  </si>
  <si>
    <t>8190 - Desarrollo de capacidades digitales para potenciar la inclusión social de las mujeres en zonas urbanas y rurales en Bogotá D.C.</t>
  </si>
  <si>
    <t>X</t>
  </si>
  <si>
    <t>Diseñar 4 contenidos nuevos de formación en capacidades digitales con enfoque de género y diferencial</t>
  </si>
  <si>
    <t>Servicios de Educación Informal</t>
  </si>
  <si>
    <t>3. Bogotá confia en su potencial</t>
  </si>
  <si>
    <t>Numero de contenidos nuevos de formación en capacidades digitales con enfoque de género y diferencial diseñados</t>
  </si>
  <si>
    <t>Formar 27.000 mujeres en habilidades digitales a través de los Centros de Inclusión Digital – CID, en zonas rurales y urbanas.</t>
  </si>
  <si>
    <t>3.17. Formación para el trabajo y acceso a oportunidades educativas</t>
  </si>
  <si>
    <t>Suma</t>
  </si>
  <si>
    <t>No se presentan avances acorde a lo programado</t>
  </si>
  <si>
    <t>No se presentan avances y logros acumulados acorde con lo programado</t>
  </si>
  <si>
    <t xml:space="preserve">No se presentan retrasos acorde con la ejecución </t>
  </si>
  <si>
    <t>No se presentan beneficios acorde con la ejecución</t>
  </si>
  <si>
    <r>
      <t xml:space="preserve">Como parte de los avances en el diseño de contenidos nuevos de formación en capacidades digitales con enfoque de género y diferencial, se estableció el tema del curso nuevo que será desarrollado, y la población con la cual se ejecutará un piloto de dicho curso.
Al respecto, el tema del curso a diseñar será: </t>
    </r>
    <r>
      <rPr>
        <b/>
        <i/>
        <sz val="13"/>
        <color theme="1"/>
        <rFont val="Arial"/>
        <family val="2"/>
      </rPr>
      <t>Memoria y herramientas Trasmedias</t>
    </r>
    <r>
      <rPr>
        <sz val="13"/>
        <color theme="1"/>
        <rFont val="Arial"/>
        <family val="2"/>
      </rPr>
      <t xml:space="preserve">. El desarrollo del curso se hará en articulación con el Instituto Distrital de las Artes – IDARTES, buscando implementarlo en una institución educativa que se defina previamente. El curso tendrá un piloto con las mujeres víctimas del conflicto armado en Bogotá, para validar los contenidos. </t>
    </r>
  </si>
  <si>
    <t xml:space="preserve">Como parte de los avances y logros acumulados para el diseño de contenidos nuevos para el diseño de capacidades digitales de las mujeres, se cuenta con la definición de la temática a abordada, y la población objeto del curso </t>
  </si>
  <si>
    <t xml:space="preserve">El diseño de este curso beneficia a las mujeres que participen del mismo, en donde a partir de los relatos se recupere la memoraría, se construya conocimiento colectivo a través de las experiencias y la palabra, además se comparta con otras personas mediante herramientas trasmediales, buscando que las historias de violencia no se repitan. </t>
  </si>
  <si>
    <t>Debido a que El curso de memoria y herramientas transmedia depende en gran medida del convenio con el Instituto Distrital para las Artes-IDARTES, el cual aún no se ha concretado por parte de la entidad, se tomó la decisión de desarrollar un nuevo curso,que no dependa de un tercero. Este nuevo curso tendrá como objetivo de fortalecer sus capacidades digitales y potenciar sus iniciativas productivas. A través de esta formación, las participantes podrán escalar sus negocios, optimizar su gestión y generar nuevas oportunidades de crecimiento para sus emprendimientos. La estructura inical de contenido propuesta es e la siguiente, la cual tendrá un componente trasversal, al redredor de la construcción de relato de vida: 
Módulo 1 – Herramientas para creación de marca 
Módulo 2 – WhatsApp Business parte 1 
Módulo 3 - WhatsApp Business parte 2 
Módulo 4 – Redes sociales y emprendimiento. 
Módulo 5 – Publicidad y redes sociales. 
Módulo 6 – Seguridad digital para los emprendimientos.</t>
  </si>
  <si>
    <t>Se tiene estructura de un curso nuevo, y su consolidación pedende unicamente del equipo de formación y sus habilidades. Además se tendrá en cuenta el apoyo del equipo de Emprendimiento y Empleabiliad de la Subsecretaría de Cuidado y Plíticas de Igualdad, así como de las mujeres que participan en esta estrategia. Tendrá un componente de contrucción de relato de vida, dirigido de manera especial a mujeres víctimas del conflicto armado.</t>
  </si>
  <si>
    <t xml:space="preserve">Este curso permitirá potenciar los emprendimientos de las mujeres, y particupalmente permitirá que las mujeres víctimas del conflicto armado encuentren una posibilidad de subsistencia a partir de ideas de negocio que surgen de sus saberes. </t>
  </si>
  <si>
    <t>Durante el mes de abril se realizó el ajuste a la propuesta de contenido del curso Habilidades Digitales para el Emprendimiento de las Mujeres, a partir de la socialización del contenido con la líder de la estrategia de autonomía económica de la SDMujer. Posteriormente, el equipo base de formación consolidó la propuesta, quedando estructurada de la siguiente manera: 
Módulo 1 – Mi emprendimiento mi historia 
Módulo 2 - Identidad del emprendimiento  
Módulo 3 – WhatsApp Bussines 
Módulo 4 - Estrategias y herramientas de divulgación en redes sociales 
Módulo 5 - Herramientas para fotografías de productos</t>
  </si>
  <si>
    <t>No se presentan evidencias acorde con la programación de la ejecucución</t>
  </si>
  <si>
    <t>En el marco de la conmemoración del 8 de marzo por el Día Internacional de los Derechos de la Mujer Trabajadora, se llevó a cabo la primera jornada de reconocimiento del año a las mujeres que participaron en los procesos de formación en los Centros De Inclusión Digital y otras estrategias de formación o capacitación de la Secretaría Distrital de la Mujer. Este evento contó con la asistencia de más de 250 mujeres, en el marco del evento de conmemoración se resaltó la importancia del reconocimiento de los derechos de las mujeres trabajadoras, la importancia de los trabajos de cuidado, y de la participación política de las mujeres</t>
  </si>
  <si>
    <t>Se cuenta con la definición de cinco módulos de formación para el desarrollo de capacidades digitales de las mujeres y el uso de herramientas de Tecnología de la Información y la Comunicación TIC en el fortalecimiento de sus emprendimientos. El diseño de contenidos nuevos, ha contado con la articulación del equipo de Emprendimiento y Empleabilidad de la Subsecretaría de Cuidado y Políticas de Igualdad, así como de las mujeres que participan en esta estrategia. Asimismo, con el equipo de enfoque diferencial para la incorporación de este en los contenidos.</t>
  </si>
  <si>
    <t>El contar con nuevos contenidos para las mujeres, favorece la vinculación a los procesos de desarrollo de capacidades, propiciando su participación. Ahora, el poder diseñarlos con las voces de las mujeres garantiza que se responda a las necesidades en sus territorios y sus vidas cotidianas</t>
  </si>
  <si>
    <t>Servicio de promoción a la participación ciudadana</t>
  </si>
  <si>
    <t>Implementar 7 cursos con enfoque de género y diferencial para el desarrollo de capacidades digitales de las mujeres en zonas rurales de la ciudad</t>
  </si>
  <si>
    <t>Numero de cursos con enfoque de género y diferencial para el desarrollo de capacidades digitales de las mujeres en zonas rurales de la ciudad implementados</t>
  </si>
  <si>
    <t>No se presentan retrasos acorde con la ejecución</t>
  </si>
  <si>
    <t xml:space="preserve">En el proceso de Implementar cursos con enfoque de género y diferencial para el desarrollo de capacidades digitales de las mujeres en zonas rurales de la ciudad, se avanzó las articulaciones con las otras dependencias para abrir espacios de concertación en la zona rural, a partir de lo cual se realizó una visita a las veredas de Nazaret, Santa Rosa y Sopas en Sumapaz con el fin de concertar el inicio de procesos de formación en la ruralidad.
Asimismo, se establecido como primer ciclo de formación el tema de habilidades digitales, esto como resultado de las concertaciones. </t>
  </si>
  <si>
    <t>Como parte de los avances y logros acumulados para implementar procesos de desarrollo de capacidades digitales con enfoque de género y diferencial en zonas rurales, se cuenta con espacios de articulación y concertación en la localidad de Sumapaz, esto permite garantizar la vinculación de mujeres campesinas y rurales</t>
  </si>
  <si>
    <t xml:space="preserve">Las mujeres de la zona rural de Sumapaz se ven beneficiadas con las concertaciones de procesos de formación al generar espacios de confianza y dialogo con la comunidad, en donde ellas pueden manifestar sus intereses de formación y las realidades o particularidades que presentan para ser tenidas desde una mirada de la diferencia y la diversidad.  </t>
  </si>
  <si>
    <t>Se participó de la reunión de equipo de la casa de Igualdad de Oportunidades para las Mujeres de Sumapaz, con el objetivo de presentar la oferta formativa de los Centros de Inclusión Digital y establecer articulación para procesos formativos en la localidad.</t>
  </si>
  <si>
    <t>Como parte de los avances y logros acumulados para implementar procesos de desarrollo de capacidades digitales con enfoque de género y diferencial en zonas rurales, se cuenta con espacios de articulación y concertación en la localidad de Sumapaz, es de precisar que los procesos de formación en sumapaz iniciaran en el momento en que se firme le contrato de transporte. Por ello se realizrán asercamientos con la localidad de Ciudad Bolivar.</t>
  </si>
  <si>
    <t xml:space="preserve">En abril se avanzó en el proceso de difusión y convocatoria de los cursos ofrecidos por la Dirección de Gestión del Conocimiento, en el marco de la estrategia Centros de Inclusión Digital. La actividad se desarrolló en las zonas rurales de las localidades de Ciudad Bolívar (Mochuelo Alto, Mochuelo Bajo y Quiba Alta) y Chapinero (Verjón Alto), mediante la articulación con la coordinadora de la Manzana del Cuidado y el enlace rural de la Direción de Territorialización, respectivamente. </t>
  </si>
  <si>
    <t xml:space="preserve">Como parte de los avances y logros acumulados para implementar procesos de desarrollo de capacidades digitales con enfoque de género y diferencial en zonas rurales, se cuenta con espacios de articulación y concertación en la localidad de Sumapaz, es de precisar que los procesos de formación en sumapaz iniciaran en el momento en que se firme le contrato de transporte; posiblemente se iniciaría en la vereda de sopas, lugar en donde las mujeres han manifestado interés en participar de los procesos de formación. Además se realizaron jornadas de difusión en veredas de la localidad de Ciudad Bolivar y Chapinero. </t>
  </si>
  <si>
    <t xml:space="preserve">El 4 de marzo de 2025 se participó en la reunión de equipo de la CIOM Sumapaz, donde se dio a conocer a todo el equipo la oferta formativa de los Centros de Inclusión Digital para formación en zona rural de Sumapaz, allí se establecieron acuerdos de formación, horarios y lugares para realizar difusión de los servicios. </t>
  </si>
  <si>
    <t xml:space="preserve">*El 15 de abril se llevó a cabo una jornada de difusión en la zona rural de la localidad de Ciudad Bolívar, específicamente en las veredas Mochuelo Bajo (sector Rincón de Mochuelo), Mochuelo Alto y Quiba Alta. En las veredas Mochuelo Bajo y Mochuelo alto, se contó con el acompañamiento de la coordinadora y la psicóloga de la Manzana del Cuidado de la vereda. En la primera vereda se logró realizar contacto con la presidenta de la junta de acción comunal quien estuvo interesada en apoyar la convocatoria, ya que cuentan con un salón digital con acceso gratuito para la comunidad.  
*El 22 de abril se realizó jornada de difusión en la vereda El Verjon localidad Chapinero, allí en articulación con la compañera Técnico Rural Jenny Liberato de la Dirección de Territorialización, se articuló con la representante de un grupo de mujeres a quien se le brindó información de los cursos disponibles para formación rural. 
En ambas jornadas se compartió la información general de los cursos y se brindan las recomendaciones generales para la inscripción. 
Para la difusión de los cursos ofertados, se dejó en cada uno de los espacios visitados una pieza comunicativa que incluye los datos de contacto, de modo que las mujeres interesadas puedan inscribirse a través de WhatsApp o correo electrónico. </t>
  </si>
  <si>
    <t>Llegar a los territorios más alejados donde se encuentran las mujeres genera un beneficio al acercar los contenidos de desarrollo de capacidades acorde con las diferencias y diversidades de la ciudadanía, que en ocasiones, al estar tan apartadas no pueden acceder a procesos sostenibles y de calidad, que favorezcan su participación.</t>
  </si>
  <si>
    <t>a. Actas de reunión
https://secretariadistritald.sharepoint.com/:f:/s/ContratacinSPI-2022/EsTgbH3rIqNAmN26jmOJwLEBdjjkwBljUHdb2C4hkjxn9w?e=csbBKF</t>
  </si>
  <si>
    <t>a. Acta articulación CIOM Sumapaz
https://secretariadistritald.sharepoint.com/:f:/s/ContratacinSPI-2022/EsTgbH3rIqNAmN26jmOJwLEBdjjkwBljUHdb2C4hkjxn9w?e=csbBKF</t>
  </si>
  <si>
    <t>Constante</t>
  </si>
  <si>
    <t>Como parte de la ejecución de la estrategia para garantizar la operación tecnológica de los Centros de Inclusión Digital - CID y sus aulas itinerantes, se estableció un documento de seguimiento, el cual permite priorizar las necesidades tecnológicas y planear la adquisición de equipos por fases de priorización. 
De esta manera se logró identificar las necesidades iniciales, estas son: 
196 equipos actuales
92 equipos que necesitan renovación
22 equipos de nivel 1 de prioridad.</t>
  </si>
  <si>
    <t xml:space="preserve">Como parte del avance y logro acumulado en la ejecución de la estrategia para garantizar la operación tecnológica de los Centros de Inclusión Digital - CID y sus aulas itinerantes, se cuenta con un inventario de necesidades que orientara la adquisición de equipos y nuevas tecnologías.  </t>
  </si>
  <si>
    <t xml:space="preserve">Adquirir y renovar equipos tecnológicos, permite mayor pertinencia en los procesos de formacion ofertados a las mujeres. Mantener el óptimo funcionamiento de los CID garantiza un mejor servicio a las ciudadanas. </t>
  </si>
  <si>
    <t xml:space="preserve">De acuerdo con las necesidades tecnológicas identificadas en los centros de inclusión digital, que garantizan la operatividad de los CID, se realiza en el mes de marzo la renovación de 96 equipos de cómputo y 4 pantallas interactivas, equivalente al 49% de reemplazo de los equipos, para las loceliadades de Chapinero, Suba, Puente Aranda, Casa de todas, La candelaria, Engativá, Kennedy
</t>
  </si>
  <si>
    <t>Como parte del avance y logro acumulado en la ejecución de la estrategia para garantizar la operación tecnológica de los Centros de Inclusión Digital - CID y sus aulas itinerantes, a partir del inventario de necesidades, se avanzó en la adquisico´n de equipos tecnológicos, los cuales en su mayoria ya en cuentran incluidos en el inventario de los CID.</t>
  </si>
  <si>
    <t xml:space="preserve">La renovación de equipos tecnológico les permite a las mujeres tenes un acercamiento mucho más amable a las herramientas tecnológicas. Además garantoza que los conocimeinto ofertados por los CID sena coherentes y estén a la vanguardia del avance tecnológico del mundo digital. </t>
  </si>
  <si>
    <t>La adquisión de un nuevo Centro de Inclusión Digital móvil/maleta movil permite llegar a una mayor cantidad de mujeres rurales para fortalecer sus capacidades, así como a mujeres urbanas en sus diferencias y diversidad, a quienes se les dificulta llegar a los CID ubicados en las Casas de Igualdad de Oportunidades.</t>
  </si>
  <si>
    <t xml:space="preserve">En el marco de las acciones enfocadas en realizar el seguimiento de los inventarios de los centros de inclusión digital, se resalta que, para el mes de marzo, se entregaron 96 equipos portátiles nuevos para reemplazar los equipos de cómputo que ya cumplieron con su ciclo de vida. Los equipos de cómputo que presentan averías y daños están pendientes de la visita por parte de OAP para la elaboración de los conceptos técnicos y el concepto de baja respectivo. De la misma manera, seadquirieron 5 pantallas que se incorporan al consolidado general de inventarios y que tienen como objetivo reemplazar los tableros digitales que presentan fallas de funcionamiento. Dentro de las demás acciones de verificación de inventario, no se encontraron novedades adicionales, sin embargo, se reporta que por parte de la dirección de administrativa y financiera se encuentran ya programado el calendario para las verificaciones de inventario y renovación de placas de acuerdo a la necesidad </t>
  </si>
  <si>
    <t xml:space="preserve">En el mes de marzo se estructuró en Anexo Técnico y el formato de cotización del proceso SCDPI-202-00560-25, el cual tiene como objeto "Contratar una solución tecnológica para la adquisición, configuración, puesta en funcionamiento y mantenimiento de aulas digitales itinerantes que aporten a la dinamización de los procesos de formación en desarrollo de capacidades de las mujeres y la gestión del conocimiento". 
Estos documentos fueron enviados para revisión del área jurídica el 25 de marzo, con el fin de ser revisado por esa área, designar un apoyo jurídico y luego de ello, generar una mesa de trabajo. </t>
  </si>
  <si>
    <t>a. Consolidado de inventarios
https://secretariadistritald.sharepoint.com/:f:/s/ContratacinSPI-2022/EsTgbH3rIqNAmN26jmOJwLEBdjjkwBljUHdb2C4hkjxn9w?e=csbBKF</t>
  </si>
  <si>
    <t>a. Proyecto de Anexo técnico
b. Formato de Cotización
c. Correo enviado al área de contratación.
https://secretariadistritald.sharepoint.com/:f:/s/ContratacinSPI-2022/EsTgbH3rIqNAmN26jmOJwLEBdjjkwBljUHdb2C4hkjxn9w?e=csbBKF</t>
  </si>
  <si>
    <t>Ejecutar 1 estrategia para garantizar la operación tecnológica de los Centros de Inclusión Digital y sus aulas itinerantes</t>
  </si>
  <si>
    <t>Servicio de promoción de la garantía de derechos</t>
  </si>
  <si>
    <t>Numero de estrategias ejecutadas para garantizar la operación tecnológica de los Centros de Inclusión Digital y sus aulas itinerantes</t>
  </si>
  <si>
    <t>5 - Igualdad de género</t>
  </si>
  <si>
    <t>5.B. Mejorar el uso de la tecnología instrumental, en particular la tecnología de la información y las comunicaciones, para promover el empoderamiento de las mujeres</t>
  </si>
  <si>
    <t>Número de mujeres formadas en habilidades digitales a través de los Centros de Inclusión Digital - CID, en zonas rurales y urbanas.</t>
  </si>
  <si>
    <t>EJECUCIÓN MENSUAL INDICADOR PDD 3969</t>
  </si>
  <si>
    <t>En el mes de febrero se alcanzó el desarrollo de capacidades de 427 mujeres, quienes participaron de la siguiente oferta:
Descubriendo Office: 75 mujeres formadas
Habilidades Digitales para la autonomía de las Mujeres: 198 mujeres formadas
Habilidades socio-emocionales: 76 mujeres formadas
Construcción de indicadores de género: 24 mujeres formadas
Informativa Básica: Word, Excel e internet: 54 mujeres formadas</t>
  </si>
  <si>
    <t>Durante el mes de febrero, se avanza en el cumplimiento del 6% de la meta programada para la vigencia 2025, logrando que 427 mujeres accedieran a la oferta de formación de los Centros de Inclusión Digital, culminando satisfactoriamente cada uno de los contenidos propuesto.
Ahora bien, con relación al avance cuatrienio, a la fecha se han formado 4.327 mujeres, lo que representa el 16%.</t>
  </si>
  <si>
    <t>Durante el mes de febrero las mujeres se formaron en distintas habilidades que permiteron acercarlas a herramientas digitales, así como a conocimientos que fortalecen ideas de proyectos y para el ámbito laboral</t>
  </si>
  <si>
    <t>a. Matriz Formacion febrero 2025
b. Reportes Formacion_Seguimiento a la meta</t>
  </si>
  <si>
    <t xml:space="preserve">Durante el mes de marzo, las mujeres participantes de los procesos de formación no solo adquirireron conocimientos o desarrollaron habilidades digitales, sino que además, a través de herramientas tecológicas identificaron las alertas y cuidados que deben tenner al usar las tecnologías de la comunicación y desarrollaron habilidades emocionales para el proyecto de vida. </t>
  </si>
  <si>
    <t>Sumatoria de mujeres formadas en habilidades digitales a través de los Centros de Inclusión Digital - CID, en zonas rurales y urbanas.</t>
  </si>
  <si>
    <t>Rocío Janneth Durán Mahecha</t>
  </si>
  <si>
    <t>CARLOS ALFONSO GAITAN SANCHEZ</t>
  </si>
  <si>
    <t>Contratista Planeación DGC</t>
  </si>
  <si>
    <t>Jefe Oficina Asesora de Planeación</t>
  </si>
  <si>
    <t>JULIANA MARTINEZ LONDOÑO</t>
  </si>
  <si>
    <t>Subsecretaria 
Cuidado y Políticas de Igualdad</t>
  </si>
  <si>
    <t>Desarrollar contenidos con enfoque de género y diferencial que favorezcan el desarrollo de capacidades digitales de las mujeres en zonas rurales y urbanas</t>
  </si>
  <si>
    <t>PRODUCTO 1
Servicio de Educación Informal</t>
  </si>
  <si>
    <t>Asegurar la infraestructura tecnológica de los Centros de Inclusión Digital y sus aulas itinerantes favoreciendo el acceso, uso y apropiación de las TIC de las mujeres urbanas y rurales.</t>
  </si>
  <si>
    <t>PRODUCTO 3
Servicio de promoción de la garantía de derechos</t>
  </si>
  <si>
    <t>Distrito</t>
  </si>
  <si>
    <t>Proyecto que reporta</t>
  </si>
  <si>
    <t>Fortalecer la integración del enfoque de género y diferencial en espacios de desarrollo de capacidades digitales para las mujeres de zonas urbanas y rurales de Bogotá D.C</t>
  </si>
  <si>
    <t>Servicio de Educación Informal</t>
  </si>
  <si>
    <r>
      <rPr>
        <b/>
        <sz val="9"/>
        <rFont val="Arial"/>
        <family val="2"/>
      </rPr>
      <t xml:space="preserve">Actividad 1: </t>
    </r>
    <r>
      <rPr>
        <sz val="9"/>
        <rFont val="Arial"/>
        <family val="2"/>
      </rPr>
      <t xml:space="preserve">Diseñar 4 contenidos nuevos de formación en capacidades digitales con enfoque de género y diferencial
</t>
    </r>
    <r>
      <rPr>
        <b/>
        <sz val="9"/>
        <rFont val="Arial"/>
        <family val="2"/>
      </rPr>
      <t>Actividad 2</t>
    </r>
    <r>
      <rPr>
        <sz val="9"/>
        <rFont val="Arial"/>
        <family val="2"/>
      </rPr>
      <t>: Implementar 7 cursos con enfoque de género y diferencial para el desarrollo de capacidades digitales de las mujeres en zonas rurales de la ciudad</t>
    </r>
  </si>
  <si>
    <t>Acumulado</t>
  </si>
  <si>
    <t>SI</t>
  </si>
  <si>
    <t>n/a</t>
  </si>
  <si>
    <t>En el mes de febrero se alcanzó la formación de 427 mujeres, quienes participaron de la siguiente oferta:
Descubriendo Office: 75 mujeres formadas
Habilidades Digitales para la autonomía de las Mujeres: 198 mujeres formadas
Habilidades socio-emocionales: 76 mujeres formadas
Construcción de indicadores de género: 24 mujeres formadas
Informativa Básica: Word, Excel e internet: 54 mujeres formadas</t>
  </si>
  <si>
    <r>
      <t xml:space="preserve">En el mes de marzo </t>
    </r>
    <r>
      <rPr>
        <sz val="9"/>
        <color theme="1"/>
        <rFont val="Calibri"/>
        <family val="2"/>
        <scheme val="minor"/>
      </rPr>
      <t>se alcanzó el desarrollo de capacidades de 807 mujeres con un acumulado del 16% según lo ejecutado, quienes participaron de la siguiente oferta:
Descubriendo Office: 166
Habilidades Digitales para la autonomía de las Mujeres: 412
Habilidades socio-emocionales: 185
Prevención de las violencias digitales hacia las mujeres: 13
Introduccion a redes sociales: 31</t>
    </r>
  </si>
  <si>
    <t>En el mes de abril se alcanzó el desarrollo de capacidades de 645 mujeres (24% meta anual), quienes participaron de la siguiente oferta:
Descubriendo Office: 137
Habilidades Digitales para la autonomía de las Mujeres: 463
Habilidades socio-emocionales: 38
Prevención de las violencias digitales hacia las mujeres: 7</t>
  </si>
  <si>
    <t>En el mes de marzo se alcanzó el desarrollo de capacidades de 807 mujeres (10% meta anual), quienes participaron de la siguiente oferta:
Descubriendo Office: 166
Habilidades Digitales para la autonomía de las Mujeres: 412
Habilidades socio-emocionales: 185
Prevención de las violencias digitales hacia las mujeres: 13
Introduccion a redes sociales: 31</t>
  </si>
  <si>
    <t>Durante el mes de marzo, se avanza en el cumplimiento del 16% de la meta acumulada programada para la vigencia 2025, logrando que 1.234 mujeres accedieran a la oferta de formación de los Centros de Inclusión Digital, culminando satisfactoriamente cada uno de los contenidos propuesto.
Ahora bien, con relación al avance cuatrienio, a la fecha se han formado 4.713 mujeres, lo que representa el 17%.</t>
  </si>
  <si>
    <t xml:space="preserve">Durante el mes de abril, las mujeres participantes de los procesos de formación continuaron fortaleciendo sus habilidades digitales (herrmientas de celular y office) y emocionales las cuales les permite ser más autónomas e identificar sus fortalezas. Además identificaron los potenciales riesgos en el uso de redes socuales y herramientas digitales, y estrategias para mitigarlos </t>
  </si>
  <si>
    <t>a. Matriz Formacion abril 2025
b. Reportes Formacion_Seguimiento a la meta</t>
  </si>
  <si>
    <t>1. Implementar en la plataforma de aprendizaje Moodle los contenidos nuevos diseñados con enfoque de género y diferencial para el desarrollo de capacidades digitaltes de las mujeres</t>
  </si>
  <si>
    <t xml:space="preserve">2. Actualizar los contenidos para el desarrollo de capacidades digitales con los que cuenta actualmente la dirección, incorporando el enfoque diferencial y de género </t>
  </si>
  <si>
    <t>3. Realizar jornadas de reconocimiento de las mujeres formadas a través de los cursos que hacen parte del procesos de desarrollo de capacidades digitales</t>
  </si>
  <si>
    <t xml:space="preserve">Tarea </t>
  </si>
  <si>
    <t>4. Realizar  acciones de convocatoria con grupos de mujeres en zona rural para la implementación del curso para el desarrollo de capacidades digitales</t>
  </si>
  <si>
    <t>5. Desarrollar jornadas de implementación de cursos  con enfoque de género y diferencial para el desarrollo de capacidades digitales de  mujeres rurales</t>
  </si>
  <si>
    <t>6. Realizar reportes del estado de inventarios tecnológico de los Centros de Inclusión Digital y sus aulas itinerantes, identificando las necesidades para garantizar la operación tecnológica de los mismos</t>
  </si>
  <si>
    <t>7. Elaborar reportes de seguimiento que den cuenta de las adecuaciones y/o adquisiones de  equipos tecnológicos, licenciamientos y red de operación de los Centros de Inclusión Digital y sus aulas itinerantes.</t>
  </si>
  <si>
    <t>8. Adquirir y poner en funcionamiento un aula itinerante de acuerdo con las necesidades identificadas para fortalecer las habilidades digitales de las mujeres en sus diferencias y diversidades</t>
  </si>
  <si>
    <t>8190 - Desarrollo de capacidades digitales para potenciar la inclusión social de las mujeres en zonas urbanas</t>
  </si>
  <si>
    <t xml:space="preserve">Para el mes de Abril con el fin de garantizar la operación tecnológica de los Centros de Inclusión Digital se realiza el seguimiento a las acciones contempladas para el 2025 para la adquisición tecnológica, las cuales se encuentran enmarcadas en:  
*Se realiza el envío del anexo técnico para iniciar el proceso de contratación de la nueva unidad itinerante o CID Móvil.  </t>
  </si>
  <si>
    <t>Como parte del avance y logro acumulado en la ejecución de la estrategia para garantizar la operación tecnológica de los Centros de Inclusión Digital - CID y sus aulas itinerantes, a partir del inventario de necesidades, se avanzó en la adquisición de equipos tecnológicos, los cuales en su mayoria ya encuentran incluidos en el inventario de los CID. Adicionalmente se adelanta el proceso de adquisición del nuevo Centro de Inclusión Digital.</t>
  </si>
  <si>
    <t>Durante el mes de abril, se avanza en el cumplimiento del 24% de la meta acumulada programada para la vigencia 2025, logrando que 1.879 mujeres accedieran a la oferta de formación de los Centros de Inclusión Digital, culminando satisfactoriamente cada uno de los contenidos propuestos.
Ahora bien, con relación al avance cuatrienio, a la fecha se han formado 5.358 mujeres, lo que representa el 20%.</t>
  </si>
  <si>
    <t>Acercar la oferta de los Centros de Inclusión Digital y de la entidad en general a las mujeres en sus territorios, beneficia a las ciudadanías al contar con una relación más directa con la administración distrital, favoreciendo el acceso a los servicios.</t>
  </si>
  <si>
    <t>a. Fotografías del evento. 
b. Notas de prensa 
c. Minuto a minuto 
d. Reporte de asistencia
https://secretariadistritald.sharepoint.com/:f:/s/ContratacinSPI-2022/EsTgbH3rIqNAmN26jmOJwLEBdjjkwBljUHdb2C4hkjxn9w?e=qp9IKM</t>
  </si>
  <si>
    <t>Se realiza y envía el anexo técnico para el proceso de adquisición tecnológica de la unidad itinerante o CID móvil como solución tecnológica la dinamización de los procesos de formación en desarrollo de capacidades de las mujeres de mujeres rurales y urbanas.
En el mes de abril se recibió la retroalimentación del área de contratación de la entidad sobre el proceso, se realizaron los ajustes solicitados por esa área y fue aprobado para ser publicado en la Tienda Virtual del Estado Colombiano.</t>
  </si>
  <si>
    <t xml:space="preserve">En el mes de abril se alcanzó el desarrollo de capacidades digitales de 645 siendo el curso de descubriendo office y habilidades digitales los de mayor vinculación
</t>
  </si>
  <si>
    <r>
      <t xml:space="preserve">En el periodo reportado de enero a  abril se realizaron las siguientes adecuaciones y adquisiciones tecnológicas:
</t>
    </r>
    <r>
      <rPr>
        <u/>
        <sz val="13"/>
        <rFont val="Arial"/>
        <family val="2"/>
      </rPr>
      <t>Adecuaciones tecnológicas:</t>
    </r>
    <r>
      <rPr>
        <sz val="13"/>
        <rFont val="Arial"/>
        <family val="2"/>
      </rPr>
      <t xml:space="preserve">
a. Instalación de red cableada y eléctrica para el nuevo CID en la localidad de Mártires.
b. Traslado de sede e inicio de adecuaciones tecnológicas en la localidad de Ciudad Bolívar
</t>
    </r>
    <r>
      <rPr>
        <u/>
        <sz val="13"/>
        <rFont val="Arial"/>
        <family val="2"/>
      </rPr>
      <t xml:space="preserve">
Adquisiciones tecnológicas:
</t>
    </r>
    <r>
      <rPr>
        <sz val="13"/>
        <rFont val="Arial"/>
        <family val="2"/>
      </rPr>
      <t xml:space="preserve">a. Equipos de cómputo: para los CID de Casa de todas, Suba, Chapinero, Kennedy y Engativá.
b. Pantallas interactivas: Suba, La candelaria, Puente Aranda, Kennedy y Engativá.
</t>
    </r>
  </si>
  <si>
    <t>a. Reporte de seguimiento de adquisiciones y adecuaciones tecnológicas
b. Soportes de adquisiciones y adecuaciones tecnológicas.
https://secretariadistritald.sharepoint.com/:f:/s/ContratacinSPI-2022/EsTgbH3rIqNAmN26jmOJwLEBdjjkwBljUHdb2C4hkjxn9w?e=csbBKF</t>
  </si>
  <si>
    <t>a. Anexo técnico
b. Correo avance maleta
https://secretariadistritald.sharepoint.com/:f:/s/ContratacinSPI-2022/EsTgbH3rIqNAmN26jmOJwLEBdjjkwBljUHdb2C4hkjxn9w?e=csbBKF</t>
  </si>
  <si>
    <t>a. Matriz Formacion marzo 2025
b. Reportes Formacion_Seguimiento a la meta
https://secretariadistritald.sharepoint.com/:f:/s/ContratacinSPI-2022/EsTgbH3rIqNAmN26jmOJwLEBdjjkwBljUHdb2C4hkjxn9w?e=qp9IKM</t>
  </si>
  <si>
    <t>Se modifica los valores de giros en reservas del mes de febrero y abril</t>
  </si>
  <si>
    <t xml:space="preserve">Corresponde a que se encontraban cruzadas las actividades del proyectos de inversión, para lo cual se ajusta el valor de los giros mensuales </t>
  </si>
  <si>
    <r>
      <t xml:space="preserve">Durante el mes de mayo se realizaron las siguientes acciones de actualización de contenido en los cursos ofertados desde la Dirección de Gestión de Conocimiento en su estrategia Centros de Inclusión Digital: 
</t>
    </r>
    <r>
      <rPr>
        <b/>
        <sz val="13"/>
        <color theme="1"/>
        <rFont val="Arial"/>
        <family val="2"/>
      </rPr>
      <t xml:space="preserve">Habilidades Socioemocionales  </t>
    </r>
    <r>
      <rPr>
        <sz val="13"/>
        <color theme="1"/>
        <rFont val="Arial"/>
        <family val="2"/>
      </rPr>
      <t xml:space="preserve">
Se envío el módulo 1 y 2 para ser virtualizado en la plataforma Moodle. 
Se envío el módulo 3 y 4 para su respectiva revisión y aprobación. 
Se presenta la propuesta de contenido de los módulos 5 y 6.</t>
    </r>
  </si>
  <si>
    <t>El curso "Mujeres emprendedoras en la era digital" se presenta como una oportunidad que responde a la necesidad de fortalecer la autonomía económica de las ciudadanas y capacitar a las mujeres de Bogotá en el uso y aprovechamiento de herramientas digitales que les permitan escalar en sus negocios y generar nuevas oportunidades de crecimiento y la creación de redes de apoyo.</t>
  </si>
  <si>
    <t>a. Actas de coordinación
b. Correos de gestión
c. Propuesta_2do Evento de Reconocimiento 2025</t>
  </si>
  <si>
    <t xml:space="preserve">Como parte de los avances y logros acumulados para implementar procesos de desarrollo de capacidades digitales con enfoque de género y diferencial en zonas rurales, se cuenta con espacios de articulación y concertación en la localidad de Sumapaz, Ciudad Bolivar y Chapinero. Se incluyó la necesidad de transporte rural en el contrato de transporte de la entidad, para garantizar el desarrollo de los cursos, y se tiene un cronograma estimado para el desarrollo de los procesos de formación en la zona rural. 
</t>
  </si>
  <si>
    <t>Tener concertados espacios de formación con las mujeres, permite que los cursos se desarrollen de manera articulada con la comunidad, atendiendo sus necesidades perticulares.</t>
  </si>
  <si>
    <t>a. Correos de gestón
b. Capturas publicación SECOP</t>
  </si>
  <si>
    <t xml:space="preserve">La adquisión de un nuevo Centro de Inclusión Digital móvil/maleta movil permite tener un mayor cubriento de las zonas rurales y urbanas de bogotá, para que muejres en sus diferencias y diversidad accedan a los cursos de los CID. </t>
  </si>
  <si>
    <t>En el mes de mayo se alcanzó el desarrollo de capacidades de 809 mujeres (35% meta anual), quienes participaron de la siguiente oferta:
Descubriendo Office: 122
Habilidades Digitales para la autonomía de las Mujeres: 615
Habilidades socio-emocionales: 59
Prevención de las violencias digitales hacia las mujeres: 13</t>
  </si>
  <si>
    <t>Durante el mes de mayo, se avanza en el cumplimiento del 34% de la meta acumulada programada para la vigencia 2025, logrando que 2.688 mujeres accedieran a la oferta de formación de los Centros de Inclusión Digital, culminando satisfactoriamente cada uno de los contenidos propuestos.
Ahora bien, con relación al avance cuatrienio, a la fecha se han formado 6.167 mujeres, lo que representa el 23%.</t>
  </si>
  <si>
    <t>a. Matriz Formacion mayo 2025
b. Reportes Formacion_Seguimiento a la meta</t>
  </si>
  <si>
    <t>En el mes de mayo se alcanzó el desarrollo de capacidades digitales de 809 siendo el curso de descubriendo office y habilidades digitales los de mayor vinculación</t>
  </si>
  <si>
    <t>a. Correos de articulación
b. Módulos Habilidades Socio Emocionales</t>
  </si>
  <si>
    <t>Directora Gestión de Conocimiento</t>
  </si>
  <si>
    <t>ISABELLA MUÑOZ GÓMEZ</t>
  </si>
  <si>
    <t>En el mes de mayo se realizaron acciones administrativas relacionada con aportes para la construcción del contrato de transporte, dentro del cual se incluyó la necesidad de transporte rural para realizar los procesos de formación. Adicionalmente se contruyó un cronograma de formación para el inicio de los cursos con mujeres campesinas en el mes de junio.</t>
  </si>
  <si>
    <t>El proceso contractual para la adquisición del CID itinerante fue publicado en la Tienda Virtual del Estado Colombiano el día 25 de Mayo, con fecha límite para envío de propuestas de proveedores el 25 de mayo. Pasada esa fecha, se recibió una sola cotización, la cual excedía el valor de la contratación, por lo cual se amplió a fecha hasta el 27 de mayo. A pesar de ello no se recibieron más cotizaciones, por lo que se realizará Feria de negocios en el marco del Decreto 0142 de 2023, y luego realizar los ajustes necesarios al anexo de acuerdo con las observaciones de los proveedores que participen en la feria.</t>
  </si>
  <si>
    <t>Durante el mes de mayo, al aplicar la línea de aprendizaje se evidencia que muchas mujeres aplicarían lo aprendido con sus familias y en labores con su comunidad,. Además se evidencia que con el aprenzaje en destrezas digitales las mujeres también se conectan con otras mujeres de su entorno generando redes digitales mucho más amplias y fortalecidas en su comunidad</t>
  </si>
  <si>
    <t>Se modificó la programación mensual de reservas del mes de mayo</t>
  </si>
  <si>
    <t>Durante el mes de mayo se avanzaron en las siguientes acciones, relacionadas con contenidos de formación con enfoque diferencial y de género:
1. Se realizó la revisión de temáticas y contenidos propuestos por el equipo para el curso denominado “Mujeres Emprendedoras en la era digital”, esto por parte de la directora, contando con su aprobación se inicio la etapa de producción y diseño del curso. Esta etapa contempla entre otras cosas: búsqueda de material pedagógico, herramientas metodológicas susceptibles de ser virtualizadas, ejercicios aptos para un proceso interactivo, y revisión de los contenidos desde los enfoques de género, diferencial y territorial. 
Los contenidos definidos y aprobados por la directora son: 
Módulo 1. Mi emprendimiento mi historia: Narrativas de vida; Identificando mis recursos.
Módulo 2. Introducción a la fotografía para emprendedoras: Importancia de la fotografía en el emprendimiento; Luz y composición; Fotografías con el celular.
Módulo 3. identidad del emprendimiento: Herramientas digitales para crear logo; Creación de Logo  
Módulo 4. WhatsApp: Instalación y configuración de la aplicación; Herramientas principales.
Módulo 5. Estrategias y herramientas de divulgación en redes sociales: Emprender desde redes sociales; Estrategias para redes sociales; Meta Bussines; Facebook; Instagram; Estrategias en redes sociales
2. Se realizó la propuesta de actualización de contenido de los primeros seis módulos para el curso Habilidades Socioemocionales: 
Módulo 1 – Introducción a las habilidades socioemocionales 
Módulo2 – Inteligencia emocional 
Módulo3 – Comunicación asertiva y efectiva 
Módulo 4 – Liderazgo y autoliderazgo 
Módulo 5 Autogestión y orientación a resultados 
Módulo 6 - Negociación y resolución de conflictos</t>
  </si>
  <si>
    <t xml:space="preserve">Se cuenta con la definición de cinco módulos de formación para el desarrollo de capacidades digitales de las mujeres y el uso de herramientas de Tecnología de la Información y la Comunicación TIC en el fortalecimiento de sus emprendimientos. El diseño de contenidos nuevos, ha contado con la articulación del equipo de Emprendimiento y Empleabilidad de la Subsecretaría de Cuidado y Políticas de Igualdad, con las mujeres que participan en esta estrategia y con el equipo de enfoque diferencial. Los contenidos fueron aprobados por la directora de Gestión del Conocimiento y están en proceso de producción y diseño del curso. Asimismo, se inició la actualización del curso Habilidades Socioemocionales, adaptando el contenido a las necesidades actuales de las mujeres en sus diferencias y diversidades. </t>
  </si>
  <si>
    <t xml:space="preserve">Durante el mes de mayo, se tenia planeada la ejecución de una de las jornadas de reconocimiento de las mujeres formadas a través de los cursos que hacen parte del proceso de desarrollo de capacidades digitales, no obstante, esta se reprograma para el mes de agosto, bajo las siguientes consideraciones:
a.	Realizar una articulación con otras dependencias misionales que realizan procesos de desarrollo de capacidades: Sistema de Cuidado, Territorialización, Enfoque Diferencial
b.	Implementar una jornada como entidad generando un mayor impacto en la imagen institucional.
c.	Ampliar la convocatoria y participación de las mujeres, realizando un evento de mayor cobertura por parte de la ciudadanía.
En el marco de estas consideraciones, se avanzó en la planeación del evento con las siguientes acciones:
1. Gestión del espacio para desarrollar el evento, realizado cotizaciones para el alquiler de los siguientes escenarios: Teatro Bogotá – Universidad Central, Teatro el Ensueño, Centro de convenciones y teatro compensar – AV 68, Auditorio Rogelio Salmona - Fondo de cultura Económica, Cinemateca Distrital, Sala Delia.  
2. Gestión para el préstamo de la sala Capital de la Cinemateca Distrital y el auditorio del Centro de Memoria Paz y Reconciliación. 
3. Articulación con el área de comunicaciones de la entidad con el propósito de contextualizar la planeación logística de los eventos de reconocimiento y fortalecer el proceso de divulgación del evento. 
4. Articulación y mesas de trabajo de otras direcciones y estrategias de la Subsecretaria de Cuidado y Políticas de Igualdad con el objetivo de planear y definir los lineamientos generales para la organización del evento de reconocimiento.
Alternativas de solución ante los retrasos: 
Se realizará el próximo evento en el mes de agosto, adelantando acciones de articulación y gestión de manera interna y con entidades aliadas para la organización del evento de mayor alcance.
</t>
  </si>
  <si>
    <t>Como parte del avance y logro acumulado en la ejecución de la estrategia para garantizar la operación tecnológica de los Centros de Inclusión Digital - CID y sus aulas itinerantes, a partir del inventario de necesidades, se avanzó en la adquisición de equipos tecnológicos, los cuales en su mayoria ya encuentran incluidos en el inventario de los CID. Adicionalmente se adelanta el proceso de adquisición del nuevo Centro de Inclusión Digital, contando con el estudio previo, anexos y publicación del proceso precontractual</t>
  </si>
  <si>
    <t>El nuevo curso permitirá fortalecer los emprendimientos de las mujeres beneficiarias y de para mayor difusión y oportunidades de   tales como la creación de una imagen de marca. Para el mes de mayo, y como parte de la proyección de adquisiciones 2025 para garantizar la operación tecnológica, se realiza la publicación en Colombia Compra Eficiente, del proceso contractual para la adquisición de un Centro de Inclusión Digital. 
Adicionalmente se realiza un consolidado del inventario tecnológico de los bienes tecnológicos de los Centros de Inclusión Digital.</t>
  </si>
  <si>
    <t>Corresponde a que en el mes de mayo se ajustó el reporte, teniendo en cuenta que estaban cruzadas las metas y generaban inconsistencias en los giros, no se habian cambiando en la programación.</t>
  </si>
  <si>
    <t xml:space="preserve">Se cuenta con la definición de cinco módulos de formación para el desarrollo de capacidades digitales de las mujeres y el uso de herramientas de Tecnología de la Información y la Comunicación TIC en el fortalecimiento de sus emprendimientos. El diseño de contenidos nuevos, ha contado con la articulación del equipo de Emprendimiento y Empleabilidad de la Subsecretaría de Cuidado y Políticas de Igualdad, con las mujeres que participan en esta estrategia y con el equipo de enfoque diferencial. Los contenidos fueron aprobados por la directora de Gestión del Conocimiento y están en proceso de producción, diseño y virtualización. Asimismo, se crearon los guiones instruccionales para la virtualización de la actualización del Habilidades Socioemocionales. </t>
  </si>
  <si>
    <t>a. Capturas virtualización
b. Cronograma creación de contenido y virtualización
c. Guías instruccionales</t>
  </si>
  <si>
    <t>a. Acta Virtualización Cursos 20250906
b. Ajuste HSE
C. Ajustes HD</t>
  </si>
  <si>
    <t>a. Acta reunión con enlaces de direcciones
b. Propuesta de evento aprobada por la SCPI
c. Correo solicitud Sala Capital</t>
  </si>
  <si>
    <t>Con la creación del curso nuevo enfocado en el fortalecimiento de emprendimientos de las mujeres, no solo será posible fortelecer las habilidades necesarias de las mujeres, sino que además este curso permitirá que quienes participen salgan con un insumo inicial sobre sus emprendimientos: línea gráfica, objetivo, visión de futuro, herramientas para la divulgación en redes sociales.
Por otro lado, las actualizaciones de los cursos de formación como Habilidades Digitales y Habilidades Socioemocionales permite que las mujeres tengan información y herramientas actualizadas, de acuerdo con el avance tecnológico y de conocimiento.</t>
  </si>
  <si>
    <t>a. Acta Acompañamiento Metodológico
b. Jornada Inscripción HD Mochuelo
c. Acta Sesión 1 HD Mochuelo</t>
  </si>
  <si>
    <t>La concertación e inicio de los procesos de formación con mujeres rurales, garantizando el traslado de equipos tecnológicos, permite que las mujeres de ruralidad fortalezcan sus habilidades digitales, generando reflexiones alrededor de del uso apropiado de las tecnologías para sus vidas y para el acercamiento al conocimiento.</t>
  </si>
  <si>
    <r>
      <t xml:space="preserve">Para el mes de junio se desarrollaron las siguientes acciones relacionadas con la estrategia de operación tecnológica de los CID:  
</t>
    </r>
    <r>
      <rPr>
        <b/>
        <sz val="13"/>
        <color theme="1"/>
        <rFont val="Arial"/>
        <family val="2"/>
      </rPr>
      <t xml:space="preserve">
ADECUACIONES</t>
    </r>
    <r>
      <rPr>
        <sz val="13"/>
        <color theme="1"/>
        <rFont val="Arial"/>
        <family val="2"/>
      </rPr>
      <t xml:space="preserve">
</t>
    </r>
    <r>
      <rPr>
        <b/>
        <sz val="13"/>
        <color theme="1"/>
        <rFont val="Arial"/>
        <family val="2"/>
      </rPr>
      <t>a. Ciudad Bolívar</t>
    </r>
    <r>
      <rPr>
        <sz val="13"/>
        <color theme="1"/>
        <rFont val="Arial"/>
        <family val="2"/>
      </rPr>
      <t xml:space="preserve">: Se culminan las acciones de adecuación del espacio del Centro de inclusión de Ciudad Bolívar de la parte de estructura locativa, se inicia la adecuación tecnológica para garantizar la conectividad a internet del espacio. 
</t>
    </r>
    <r>
      <rPr>
        <b/>
        <sz val="13"/>
        <color theme="1"/>
        <rFont val="Arial"/>
        <family val="2"/>
      </rPr>
      <t xml:space="preserve">b. Antonio Nariño: </t>
    </r>
    <r>
      <rPr>
        <sz val="13"/>
        <color theme="1"/>
        <rFont val="Arial"/>
        <family val="2"/>
      </rPr>
      <t xml:space="preserve">Se inicia proceso de adecuaciones estructurales en el CID realizar adecuaciones locativas que no permiten la implementación de actividades, entre estas actividades esta la reparación de grietas, filtraciones, humedad, entre otras.  
</t>
    </r>
    <r>
      <rPr>
        <b/>
        <sz val="13"/>
        <color theme="1"/>
        <rFont val="Arial"/>
        <family val="2"/>
      </rPr>
      <t>c. Chapinero:</t>
    </r>
    <r>
      <rPr>
        <sz val="13"/>
        <color theme="1"/>
        <rFont val="Arial"/>
        <family val="2"/>
      </rPr>
      <t xml:space="preserve"> Se inicia el proceso de desmonte del CID, para traslado de sede, se hace la verificación de inventario, y embalaje de los equipos.  
  </t>
    </r>
  </si>
  <si>
    <t xml:space="preserve">Adecuaciones en ejecución: Entre enero a junio se realizan adecuaciones en los CID de Mártires y Ciudad Bolívar, se inicia adecuaciones de Antonio Nariño, traslado de sede de Chapinero.   
Adecuaciones proyectadas: En los CID de Engativá, y Barrios Unidos se proyecta traslado de sede para el segundo semestre del 2025 y Tunjuelito en el 2026.  
Dentro del mantenimiento general de los CID a nivel estructural con nivel de prioridad alta, se identifica la necesidad de reparar las luminarias de Santafé, el traslado de Engativá, las filtraciones de agua y/o humedad en los CID de Suba, Fontibón, San Cristóbal.  </t>
  </si>
  <si>
    <t>a. Reportes del estado de inventarios
b. Inventarios
c. Reporte Seguimiento de Estrategia Tecnológica</t>
  </si>
  <si>
    <t>a. Correo invitación Feria Inclusiva
b. Correo solicitud acompañamiento OAP.</t>
  </si>
  <si>
    <t>a. Matriz Formacion junio 2025
b. Reportes Formacion_Seguimiento a la meta</t>
  </si>
  <si>
    <t>Durante el mes de junio, se avanza en el cumplimiento del 44% de la meta acumulada programada para la vigencia 2025, logrando que 3.409 mujeres accedieran a la oferta de formación de los Centros de Inclusión Digital, culminando satisfactoriamente cada uno de los contenidos propuestos.
Ahora bien, con relación al avance cuatrienio, a la fecha se han formado 6.888 mujeres, lo que representa el 26%.</t>
  </si>
  <si>
    <t xml:space="preserve">Durante el mes de junio, al aplicar la línea de aprendizaje, seguimos evidenciando la importancia que tiene la estrategia para la vida de las mujeres, tanto en sus vida laborales como personales. Adicionalmente estos procesos se alínean con el propósito del distrito en fortalecer el ecosistema de tecnología e innovación y generar espacios de conocimiento desde los saberes de las mujeres. </t>
  </si>
  <si>
    <t>En el mes de junio se alcanzó el desarrollo de capacidades de 721 mujeres (44% meta anual), quienes participaron de la siguiente oferta:
Descubriendo Office: 129
Habilidades Digitales para la autonomía de las Mujeres: 501
Habilidades socio-emocionales: 6
Prevención de las violencias digitales hacia las mujeres: 10
Construcción de Indicadores de género: 37
Introducción a redes sociales: 38</t>
  </si>
  <si>
    <t>En el mes de junio se realizaron las siguientes acciones, relacionadas con contenidos de formación con enfoque diferencial y de género
1. Elaboración del guion instruccional del módulo 1 – “Mi emprendimiento, mi historia”: se estructuraron los contenidos, actividades y recursos pedagógicos orientados a que las participantes reconozcan su trayectoria personal como punto de partida para fortalecer sus iniciativas emprendedoras. Para la construcción de este guion, se desarrolló un proceso de investigación y síntesis conceptual que permitió identificar referentes teóricos, metodológicos y contextuales clave sobre narrativas de vida, memoria histórica y emprendimiento. Esta fase incluyó la revisión de experiencias de mujeres en contextos de vulnerabilidad. También incluyó una actividad principal en la que las participantes crean un mapa de recursos y necesidades.
2. Diseño del cronograma para la virtualización de los módulos del curso: Se sostuvo una reunión en la que se definieron tiempos y responsables para el desarrollo y adaptación de cada módulo, contemplando las instrucciones para elaborar el guion instruccional. Este cronograma permitirá hacer seguimiento al proceso y garantizar el cumplimiento de los plazos establecidos en el plan de acción. 
3. Virtualización del curso en la plataforma Moodle: se realizó la carga de los contenidos generales del curso y del módulo 1, asegurando una estructura clara y accesible para las participantes. En la presentación general se incorporaron la meta de aprendizaje, el objetivo y la justificación del curso, orientados al desarrollo de capacidades digitales para el fortalecimiento de los emprendimientos liderados por mujeres en Bogotá.</t>
  </si>
  <si>
    <r>
      <t xml:space="preserve">Se Inicia con el diseño, creación de contenido y virtualización del curso Mujeres Emprendedoras en la Era Digital dentro de la plataforma Moodle, el cual consta de 5 módulos. Dentro de las acciones adelantadas en el mes de junio se encuentran:
</t>
    </r>
    <r>
      <rPr>
        <b/>
        <sz val="10"/>
        <color theme="1"/>
        <rFont val="Arial"/>
        <family val="2"/>
      </rPr>
      <t xml:space="preserve">1. Criterios para la creación de las guías instruccionales para cada módulo: </t>
    </r>
    <r>
      <rPr>
        <sz val="10"/>
        <color theme="1"/>
        <rFont val="Arial"/>
        <family val="2"/>
      </rPr>
      <t xml:space="preserve">
a. Incluir referencia de quienes dicen el concepto; b. Incluir instrucciones de cómo presentar; resaltar la información importante; y d. Estructura del módulo (cascada, del concepto principal a los subconceptos).
</t>
    </r>
    <r>
      <rPr>
        <b/>
        <sz val="10"/>
        <color theme="1"/>
        <rFont val="Arial"/>
        <family val="2"/>
      </rPr>
      <t xml:space="preserve">2. Construcción de cronograma y distribución de contenido por módulo: 
</t>
    </r>
    <r>
      <rPr>
        <sz val="10"/>
        <color theme="1"/>
        <rFont val="Arial"/>
        <family val="2"/>
      </rPr>
      <t xml:space="preserve">Se crearán los contenidos de los 5 módulos a más tardar el 25 de julio; paralelo a ello se irá adelantando la virtualización a medida que se construyan los guiones instruccionales, la fecha máxima de virtualización será el 25 de agosto; en el mes de septiembre se realizará el piloto y algunos ajustes; en el mes de agosto se dará por finalizada la virtualización. 
</t>
    </r>
    <r>
      <rPr>
        <b/>
        <sz val="10"/>
        <color theme="1"/>
        <rFont val="Arial"/>
        <family val="2"/>
      </rPr>
      <t xml:space="preserve">3. Módulo 1 y Virtualización: </t>
    </r>
    <r>
      <rPr>
        <sz val="10"/>
        <color theme="1"/>
        <rFont val="Arial"/>
        <family val="2"/>
      </rPr>
      <t xml:space="preserve">
Se construyó el guion instruccional del Módulo 1, a partir del cual, a su vez, se dio inicio a la virtualización del curso, incluyendo el módulo 0 de introducción.</t>
    </r>
  </si>
  <si>
    <t>Para garantizar el óptimo desarrollo de los procesos de formación en zona rural, es necesario garantizar el traslado de equipos tecnológicos a los espacios en donde se desarrollarán los procesos de formación. Por ello, hasta tanto no se formalizó el contrato de transporte, no era posible llegar a acuerdos concretos con la comunidad y por tanto iniciar los procesos de formación. De esta manera, y teniendo en cuenta que el contrato de transporte se formalizó a inicios de junio, se inició el proceso de planeación, articulación y puesta en marcha del proceso de formación con mujeres rurales.</t>
  </si>
  <si>
    <r>
      <t xml:space="preserve">Durante el mes de junio se adelantaron las siguientes acciones relacionadas con la actualización del contenido del curso Habilidades Socioemocionales:
</t>
    </r>
    <r>
      <rPr>
        <b/>
        <sz val="10"/>
        <color theme="1"/>
        <rFont val="Arial"/>
        <family val="2"/>
      </rPr>
      <t xml:space="preserve">1.  Ajuste del contenido del módulo 7: </t>
    </r>
    <r>
      <rPr>
        <sz val="10"/>
        <color theme="1"/>
        <rFont val="Arial"/>
        <family val="2"/>
      </rPr>
      <t xml:space="preserve">
En este proceso se abordaron aspectos clave relacionados con la flexibilidad cognitiva, incluyendo el desarrollo del concepto, las características de esta habilidad blanda, así como pautas para fortalecer la disposición al cambio y su relación con la transformación cultural. Este trabajo implicó la revisión e investigación teórica, la reorganización de contenidos y la incorporación de recursos que faciliten la comprensión y aplicación del tema por parte de las participantes. Diseño de una actividad que permita a las participantes reflexionar y aplicar lo abordado durante el módulo. 
2.</t>
    </r>
    <r>
      <rPr>
        <b/>
        <sz val="10"/>
        <color theme="1"/>
        <rFont val="Arial"/>
        <family val="2"/>
      </rPr>
      <t xml:space="preserve"> Cronograma para la entrega de los guiones instruccionales y la virtualización del curso en Moodle</t>
    </r>
    <r>
      <rPr>
        <sz val="10"/>
        <color theme="1"/>
        <rFont val="Arial"/>
        <family val="2"/>
      </rPr>
      <t xml:space="preserve">: 
Para el 01 de agosto se tendrán listos los guiones instruccionales; al 15 de agosto se realizará la revisión de los módulos virtualizados.
</t>
    </r>
    <r>
      <rPr>
        <b/>
        <sz val="10"/>
        <color theme="1"/>
        <rFont val="Arial"/>
        <family val="2"/>
      </rPr>
      <t xml:space="preserve">3. Ajuste de otros cursos: </t>
    </r>
    <r>
      <rPr>
        <sz val="10"/>
        <color theme="1"/>
        <rFont val="Arial"/>
        <family val="2"/>
      </rPr>
      <t xml:space="preserve">
Se entrega el primer ajuste de las infografías del curso de habilidades digitales para la autonomía de las mujeres, dicho trabajo corresponde a actualización del entorno grafico de las aplicaciones que han cambiado, así mismo con el fin de dar una orientación pedagógica se ajustó algunas de las instrucciones de los paso a paso de los módulos 1, 2, 3, 4, 5., y para el módulo número 3 se incorporó la herramienta IA de meta. </t>
    </r>
  </si>
  <si>
    <t xml:space="preserve">Durante el me de junio se adelantaron acciones con el fin de continuar con la planeación y organización del evento de reconocimiento, el cual está planeado realizarse el 13 de julio. Al respecto se adelantaron las siguientes acciones:
1. Se llevó a cabo una reunión de planeación con los enlaces de las direcciones y estrategias que participarán en el segundo evento de reconocimiento de este año. En dicho espacio se acordaron el número de mujeres que participarán, así como el presupuesto inicial que tiene la DGC para ese evento. Sobre esto último, las otras dependencias quedaron con la tarea de revisar el presupuesto que podrían aportar y la gestión de posibles escenarios. 
2. En reunión con la Directora de Gestión del Conocimiento y la Subsecretaria del Cuidado y Políticas y Igualdad, se presentaron dos posibles eventos: 1. Con aforo de 200 mujeres; 2. con aforo de 600 mujeres. Cada uno de estos eventos se proyectó con presupuesto, después de lo cual la Subsecretaria de CPI aprobó la estructura del evento de 200 mujeres. Así mismo confirmó que la Estrategia de Empoderamiento, Autonomía Económica y la Dirección del Sistema Distrital del Cuidado aportaran presupuesto para el evento. Solicitó el acompañamiento de Comunicaciones para la organización del evento, en especial por la invitación que se le extenderá al alcalde mayor de Bogotá para que asista al evento.
3. Se solicitó separación de Sala Capital de la Cinematea Distrital de Bogotá para realizar el evento de reconociminento
Nota: Teniendo en cuenta que el contrato de operador logístico se ha tardado en adjudicar, y teniendo en cuenta el lineamiento por parte de la Secretaria de la Mujer para realizar un evento con un alcance mayor, es decir que más mujeres de diferentes estrategias de la entidad puedan participar, no era posible realizar el evento de reconocimiento de manera gestionada; un evento de mayor alcance implica tener garantizado el presupuesto programado.
</t>
  </si>
  <si>
    <t xml:space="preserve">Para el mes de junio como parte del avance para la implementación de procesos de formación en ruralidad se realizan las siguientes actividades:  
1. El 12 de junio de 9:00 am a 2:00 pm en la vereda Mochuelo bajo – zona rural de Ciudad Bolívar se realizó jornada de difusión, cómo resultado de esta acción se realizó la inscripción al curso de 10 mujeres. Así mismo se remitió pieza comunicativa para continuar con la difusión virtual, así mismo en el marco de la actividad se gestionó el espacio para formación en el aula múltiple de la manzana de cuidado.  
2. El 24 de junio, con el fin de fortalecer el proceso de formación pactado en ruralidad, se realizó reunión metodológica para la revisión de contenidos, recomendaciones para abordaje del grupo, acciones metodológicas y pedagógicas a implementar 
3. El 27 de junio se inició el proceso de formación en la verecda de Mochuelo bajo de Ciudada Bolivar en su primera sesión con la participación de 16 mujeres. </t>
  </si>
  <si>
    <t>Como parte de los avances y logros acumulados para implementar procesos de desarrollo de capacidades digitales con enfoque de género y diferencial en zonas rurales, se cuenta con espacios de articulación y concertación en la localidad de Sumapaz, Ciudad Bolivar y Chapinero. Se incluyó la necesidad de transporte rural en el contrato de transporte de la entidad, para garantizar el desarrollo de los cursos, y se tiene un cronograma estimado para el desarrollo de los procesos de formación en la zona rural. Se inició con un primer grupo de formación el 27 de junio en la vereda de Mochuelo bajo de la localidad de Ciudad Bolívar con la participación de 16 mujeres.</t>
  </si>
  <si>
    <t xml:space="preserve">Para el mes de junio se inicia la implementación de los procesos de formación en las zonas rurales, iniciando por la localidad de Ciudad Bolívar, vereda Mochuelo Bajo. En el marco de esta implementación se realiza la selección del curso, concertación de las fechas, y acuerdos con las mujeres participantes en el espacio.
1. Grupo 1: Mochuelo Bajo Ciudad Bolívar, Curso Habilidades Digitales para la Autonomía de las mujeres, se acuerdan 5 sesiones de 2:00 pm a 4:30 pm los lunes y viernes en las fechas de 27 de junio, 4, 7, 11, 14 de junio. Se presenta el contenido del curso, dentro de este se establecen los siguientes contenidos: a. Módulo 1. Componentes del Celular; b. Modulo 2. Seguridad Digital; c. Modulo 3. Herramientas de WhatsApp; d. Modulo 4. Correo electrónico y navegadores; e. Módulo 5. Aplicaciones de video conferencia; f. Módulo 6. Aplicaciones Bancarias; y g. Modulo 7. Aplicaciones de geolocalización y movilidad.  
2. Dadas las barreras de conectividad para este caso se fortalece el reconocimiento de algunas herramientas que pueden usarse de manera dual, así como las herramientas de WhatsApp, y ubicación.  
3. Como parte del trabajo metodológico realizado luego de la sesión de concertación se realizarán los ajustes de acuerdo con las necesidades de las mujeres.   
4.Como parte de la logística para este proceso se cuenta con el transporte rural, uso de la antena satelital y los equipos tecnológicos de la unidad móvil. </t>
  </si>
  <si>
    <t>Como parte del avance y logro acumulado en la ejecución de la estrategia para garantizar la operación tecnológica de los Centros de Inclusión Digital - CID y sus aulas itinerantes, a partir del inventario de necesidades, se avanzó en la adquisición de equipos tecnológicos, los cuales en su mayoria ya encuentran incluidos en el inventario de los CID. Adicionalmente se adelantó el proceso de adquisición del nuevo Centro de Inclusión Digital, contando con el estudio previo, anexos y publicación del proceso precontractual; luego de ello, y teniendo en cuenta la complegidad de este proceso contractual, se realizó una feria inclusiva, con el fin de conocer dudas  sobre el proceso por parte de algunos posible proveedores.</t>
  </si>
  <si>
    <t>El seguimiento continuo a la operación de los CID, permite continuar en lógica de mejoramiento del servicio, con especial énfasis en la actualización de equipos de vanguardia. Además, obteniendo otra unidad móvil, es posible llegar a más lugares de Bogotá aportando a la inclusión de mujeres en sus diferencias y diversidades dentro de los servicios de los CID.</t>
  </si>
  <si>
    <t xml:space="preserve">El 12 de junio se realizó la feria inclusiva de negocios, a la cual fueron convocados posible proveedores para adelantar el contrato de el CID móvil/itinerante. Luego de ello, se dió un plazo hasta el 18 de junio para recibir solicitudes de aclaraciones y observaciones al anexo técnico por parte de prevoeedores, sin embargo no se recibieron comentarios, por lo que se enviaron recordatorios a quienes participaron en la feria inclusiva para que enviaran comentarios. Teniendo en cuenta ello, se procede a ajustar el anexo técnico de acuerdo con los comentarios recibidos en la feria inclusiva, buscando el asesoramiento de la OAP para ello, y así dejar ajustado el anexo técnico de acuerdo con la necesidad y claridades necesarias para el avance del contrato. </t>
  </si>
  <si>
    <t>En el mes de junio se evidencia un retraso de formación en 79 mujeres, debido a:
a. La no contratación de 3 facilitadoras programadas para el 2025, debido a lineamiento distrital de austeridad
b. Las constantes fallas en el servicio de internet, lo cual afecta de manera sigificativa en el servicio de los CID, ya que hace parte de la herramientas tecnológicas fundamentales para el desarrollo de habilidades digitales. 
El equipo de formación y de facilitación crearon estrategias de trabajo territorial y articulación con aliados estratégicos, lo cual seguirán realizando para avanzar en la meta.</t>
  </si>
  <si>
    <t>En el mes de junio se alcanzó el desarrollo de capacidades de 721 mujeres. De los cursos ofertados Habilidades Digitales y Descubriendo Office fueron los que obtuvieron mayor participación.</t>
  </si>
  <si>
    <t>Se modifica valor de programación Actividad 1 en el mes de diciembre</t>
  </si>
  <si>
    <t>Se modifica el porcentaje de programación de la Actividad 1  en el mes de diciembre, para completar el total de la meta que corresponde a uno (1)  contenido nuevos de formación en capacidades digitales con enfoque de género y diferencial diseñados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</si>
</sst>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 #,##0.00_-;\-&quot;$&quot;\ * #,##0.00_-;_-&quot;$&quot;\ * &quot;-&quot;??_-;_-@_-"/>
    <numFmt numFmtId="43" formatCode="_-* #,##0.00_-;\-* #,##0.00_-;_-* &quot;-&quot;??_-;_-@_-"/>
    <numFmt numFmtId="164" formatCode="_-&quot;$&quot;* #,##0.00_-;\-&quot;$&quot;* #,##0.00_-;_-&quot;$&quot;* &quot;-&quot;??_-;_-@_-"/>
    <numFmt numFmtId="165" formatCode="_-* #,##0\ &quot;€&quot;_-;\-* #,##0\ &quot;€&quot;_-;_-* &quot;-&quot;\ &quot;€&quot;_-;_-@_-"/>
    <numFmt numFmtId="166" formatCode="_-* #,##0.00\ &quot;€&quot;_-;\-* #,##0.00\ &quot;€&quot;_-;_-* &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0_-;\-&quot;$&quot;* #,##0_-;_-&quot;$&quot;* &quot;-&quot;??_-;_-@_-"/>
    <numFmt numFmtId="174" formatCode="_-&quot;$&quot;\ * #,##0_-;\-&quot;$&quot;\ * #,##0_-;_-&quot;$&quot;\ * &quot;-&quot;??_-;_-@_-"/>
    <numFmt numFmtId="175" formatCode="_-* #,##0.0\ _€_-;\-* #,##0.0\ _€_-;_-* &quot;-&quot;??\ _€_-;_-@_-"/>
  </numFmts>
  <fonts count="5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9"/>
      <color theme="1"/>
      <name val="Calibri"/>
      <family val="2"/>
      <scheme val="minor"/>
    </font>
    <font>
      <b/>
      <sz val="11"/>
      <color theme="0"/>
      <name val="Arial"/>
      <family val="2"/>
    </font>
    <font>
      <sz val="11"/>
      <color rgb="FF000000"/>
      <name val="Arial"/>
      <family val="2"/>
    </font>
    <font>
      <b/>
      <sz val="11"/>
      <color rgb="FF000000"/>
      <name val="Arial"/>
      <family val="2"/>
    </font>
    <font>
      <b/>
      <sz val="11"/>
      <color rgb="FF000000"/>
      <name val="Arial"/>
      <family val="2"/>
    </font>
    <font>
      <sz val="11"/>
      <color rgb="FF000000"/>
      <name val="Arial"/>
      <family val="2"/>
    </font>
    <font>
      <b/>
      <i/>
      <sz val="13"/>
      <color theme="1"/>
      <name val="Arial"/>
      <family val="2"/>
    </font>
    <font>
      <sz val="12"/>
      <color theme="1"/>
      <name val="Arial"/>
      <family val="2"/>
    </font>
    <font>
      <u/>
      <sz val="13"/>
      <name val="Arial"/>
      <family val="2"/>
    </font>
    <font>
      <sz val="10"/>
      <color theme="1"/>
      <name val="Arial"/>
      <family val="2"/>
    </font>
    <font>
      <b/>
      <sz val="10"/>
      <color theme="1"/>
      <name val="Arial"/>
      <family val="2"/>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76">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s>
  <cellStyleXfs count="23">
    <xf numFmtId="0" fontId="0" fillId="0" borderId="0"/>
    <xf numFmtId="9" fontId="9" fillId="0" borderId="0" applyFont="0" applyFill="0" applyBorder="0" applyAlignment="0" applyProtection="0"/>
    <xf numFmtId="0" fontId="10" fillId="0" borderId="1"/>
    <xf numFmtId="0" fontId="5" fillId="0" borderId="1"/>
    <xf numFmtId="166" fontId="5" fillId="0" borderId="1" applyFont="0" applyFill="0" applyBorder="0" applyAlignment="0" applyProtection="0"/>
    <xf numFmtId="167" fontId="5" fillId="0" borderId="1" applyFont="0" applyFill="0" applyBorder="0" applyAlignment="0" applyProtection="0"/>
    <xf numFmtId="9" fontId="5" fillId="0" borderId="1" applyFont="0" applyFill="0" applyBorder="0" applyAlignment="0" applyProtection="0"/>
    <xf numFmtId="169" fontId="5" fillId="0" borderId="1" applyFont="0" applyFill="0" applyBorder="0" applyAlignment="0" applyProtection="0"/>
    <xf numFmtId="165"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1" fontId="22" fillId="0" borderId="30" applyNumberFormat="0" applyAlignment="0" applyProtection="0">
      <alignment horizontal="right" vertical="center"/>
    </xf>
    <xf numFmtId="171"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1"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7" fillId="0" borderId="0" applyFont="0" applyFill="0" applyBorder="0" applyAlignment="0" applyProtection="0"/>
    <xf numFmtId="0" fontId="3" fillId="0" borderId="1"/>
    <xf numFmtId="0" fontId="44" fillId="0" borderId="1"/>
    <xf numFmtId="164" fontId="2" fillId="0" borderId="1" applyFont="0" applyFill="0" applyBorder="0" applyAlignment="0" applyProtection="0"/>
    <xf numFmtId="44" fontId="45" fillId="0" borderId="0" applyFont="0" applyFill="0" applyBorder="0" applyAlignment="0" applyProtection="0"/>
  </cellStyleXfs>
  <cellXfs count="705">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168" fontId="13" fillId="0" borderId="22" xfId="5" applyNumberFormat="1" applyFont="1" applyBorder="1" applyAlignment="1">
      <alignment vertical="center"/>
    </xf>
    <xf numFmtId="168" fontId="13" fillId="0" borderId="24" xfId="5" applyNumberFormat="1" applyFont="1" applyBorder="1" applyAlignment="1">
      <alignment vertical="center"/>
    </xf>
    <xf numFmtId="0" fontId="12" fillId="5" borderId="12" xfId="2" applyFont="1" applyFill="1" applyBorder="1" applyAlignment="1">
      <alignment vertical="center" wrapText="1"/>
    </xf>
    <xf numFmtId="168" fontId="13" fillId="0" borderId="13" xfId="5" applyNumberFormat="1" applyFont="1" applyBorder="1" applyAlignment="1">
      <alignment vertical="center"/>
    </xf>
    <xf numFmtId="0" fontId="13" fillId="0" borderId="1" xfId="3" applyFont="1"/>
    <xf numFmtId="0" fontId="12" fillId="7" borderId="2" xfId="2" applyFont="1" applyFill="1" applyBorder="1" applyAlignment="1">
      <alignment vertical="center" wrapText="1"/>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19" xfId="3" applyFont="1" applyBorder="1" applyAlignment="1">
      <alignment horizontal="center" vertical="center" wrapText="1"/>
    </xf>
    <xf numFmtId="0" fontId="19" fillId="0" borderId="7" xfId="3" applyFont="1" applyBorder="1" applyAlignment="1">
      <alignment horizontal="center" vertical="center"/>
    </xf>
    <xf numFmtId="0" fontId="19" fillId="0" borderId="2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1" fillId="5" borderId="28" xfId="3" applyFont="1" applyFill="1" applyBorder="1" applyAlignment="1">
      <alignment horizontal="center" vertical="center" wrapText="1"/>
    </xf>
    <xf numFmtId="0" fontId="31" fillId="5" borderId="11"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31" fillId="5" borderId="22" xfId="2" applyFont="1" applyFill="1" applyBorder="1" applyAlignment="1">
      <alignment horizontal="center" vertical="center" wrapText="1"/>
    </xf>
    <xf numFmtId="0" fontId="31" fillId="5" borderId="22" xfId="0" applyFont="1" applyFill="1" applyBorder="1" applyAlignment="1">
      <alignment horizontal="center" vertical="center"/>
    </xf>
    <xf numFmtId="9" fontId="31" fillId="5" borderId="22" xfId="3" applyNumberFormat="1" applyFont="1" applyFill="1" applyBorder="1" applyAlignment="1">
      <alignment horizontal="center" vertical="center"/>
    </xf>
    <xf numFmtId="9" fontId="31" fillId="9" borderId="22" xfId="0" applyNumberFormat="1" applyFont="1" applyFill="1" applyBorder="1" applyAlignment="1">
      <alignment horizontal="center" vertical="center"/>
    </xf>
    <xf numFmtId="9" fontId="31" fillId="5" borderId="22" xfId="0" applyNumberFormat="1" applyFont="1" applyFill="1" applyBorder="1" applyAlignment="1">
      <alignment horizontal="center"/>
    </xf>
    <xf numFmtId="9" fontId="20" fillId="4" borderId="22" xfId="0" applyNumberFormat="1" applyFont="1" applyFill="1" applyBorder="1" applyAlignment="1">
      <alignment horizontal="center"/>
    </xf>
    <xf numFmtId="0" fontId="19" fillId="0" borderId="6" xfId="3" applyFont="1" applyBorder="1" applyAlignment="1">
      <alignment horizontal="center" vertical="center"/>
    </xf>
    <xf numFmtId="10" fontId="31"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0" fontId="12" fillId="5" borderId="12" xfId="2" applyFont="1" applyFill="1" applyBorder="1" applyAlignment="1">
      <alignment horizontal="center" vertical="center" wrapText="1"/>
    </xf>
    <xf numFmtId="0" fontId="12" fillId="5" borderId="13" xfId="2" applyFont="1" applyFill="1" applyBorder="1" applyAlignment="1">
      <alignment horizontal="center" vertical="center" wrapText="1"/>
    </xf>
    <xf numFmtId="15" fontId="13" fillId="0" borderId="40" xfId="0" applyNumberFormat="1" applyFont="1" applyBorder="1" applyAlignment="1">
      <alignment horizontal="center" vertical="center" wrapText="1"/>
    </xf>
    <xf numFmtId="0" fontId="13" fillId="0" borderId="23" xfId="0" applyFont="1" applyBorder="1" applyAlignment="1">
      <alignment horizontal="justify" vertical="center" wrapText="1"/>
    </xf>
    <xf numFmtId="15"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9" xfId="0" applyFont="1" applyBorder="1" applyAlignment="1">
      <alignment vertical="center" wrapText="1"/>
    </xf>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1" fillId="0" borderId="40" xfId="3" applyFont="1" applyBorder="1" applyAlignment="1">
      <alignment horizontal="center" vertical="center" wrapText="1"/>
    </xf>
    <xf numFmtId="0" fontId="31" fillId="0" borderId="11" xfId="3" applyFont="1" applyBorder="1" applyAlignment="1">
      <alignment horizontal="center" vertical="center" wrapText="1"/>
    </xf>
    <xf numFmtId="0" fontId="25" fillId="0" borderId="50" xfId="3" applyFont="1" applyBorder="1" applyAlignment="1">
      <alignment horizontal="left" vertical="center" wrapText="1"/>
    </xf>
    <xf numFmtId="0" fontId="25" fillId="0" borderId="47"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5" fillId="0" borderId="1" xfId="0" applyFont="1" applyBorder="1" applyAlignment="1">
      <alignment horizontal="left" vertical="center" wrapText="1"/>
    </xf>
    <xf numFmtId="0" fontId="12" fillId="0" borderId="26"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2" fillId="0" borderId="26" xfId="2" applyFont="1" applyBorder="1" applyAlignment="1">
      <alignment horizontal="center" vertical="center" wrapText="1"/>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1"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37" fontId="22" fillId="0" borderId="54" xfId="11" applyNumberFormat="1" applyBorder="1" applyAlignment="1">
      <alignment horizontal="right" vertic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5" fillId="10" borderId="1" xfId="0" applyFont="1" applyFill="1" applyBorder="1" applyAlignment="1">
      <alignment horizontal="left" vertical="center" wrapText="1"/>
    </xf>
    <xf numFmtId="0" fontId="13" fillId="0" borderId="12" xfId="3" applyFont="1" applyBorder="1" applyAlignment="1">
      <alignment vertical="center"/>
    </xf>
    <xf numFmtId="0" fontId="13" fillId="0" borderId="13" xfId="3" applyFont="1" applyBorder="1" applyAlignment="1">
      <alignment vertical="center"/>
    </xf>
    <xf numFmtId="43" fontId="41" fillId="5" borderId="60" xfId="18" applyFont="1" applyFill="1" applyBorder="1" applyAlignment="1">
      <alignment horizontal="center" vertical="center" wrapText="1"/>
    </xf>
    <xf numFmtId="43" fontId="41" fillId="5" borderId="62" xfId="18" applyFont="1" applyFill="1" applyBorder="1" applyAlignment="1">
      <alignment horizontal="center" vertical="center" wrapText="1"/>
    </xf>
    <xf numFmtId="43" fontId="41" fillId="5" borderId="63" xfId="18" applyFont="1" applyFill="1" applyBorder="1" applyAlignment="1">
      <alignment horizontal="center" vertical="center" wrapText="1"/>
    </xf>
    <xf numFmtId="168" fontId="13" fillId="0" borderId="21" xfId="5" applyNumberFormat="1" applyFont="1" applyBorder="1" applyAlignment="1">
      <alignment vertical="center"/>
    </xf>
    <xf numFmtId="168" fontId="13" fillId="0" borderId="12" xfId="5" applyNumberFormat="1" applyFont="1" applyBorder="1" applyAlignment="1">
      <alignment vertical="center"/>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9" fillId="0" borderId="1" xfId="2" applyFont="1" applyAlignment="1">
      <alignment vertical="center" wrapText="1"/>
    </xf>
    <xf numFmtId="0" fontId="39" fillId="0" borderId="26" xfId="0" applyFont="1" applyBorder="1" applyAlignment="1">
      <alignment horizontal="center" vertical="center"/>
    </xf>
    <xf numFmtId="0" fontId="39" fillId="0" borderId="26" xfId="2" applyFont="1" applyBorder="1" applyAlignment="1">
      <alignment horizontal="center" wrapText="1"/>
    </xf>
    <xf numFmtId="0" fontId="39" fillId="0" borderId="26" xfId="2" applyFont="1" applyBorder="1" applyAlignment="1">
      <alignment vertical="center" wrapText="1"/>
    </xf>
    <xf numFmtId="0" fontId="12" fillId="0" borderId="26" xfId="0" applyFont="1" applyBorder="1" applyAlignment="1">
      <alignment vertical="center" wrapText="1"/>
    </xf>
    <xf numFmtId="0" fontId="31" fillId="0" borderId="12" xfId="3" applyFont="1" applyBorder="1" applyAlignment="1">
      <alignment horizontal="center" vertical="center" wrapText="1"/>
    </xf>
    <xf numFmtId="0" fontId="31" fillId="0" borderId="57" xfId="3" applyFont="1" applyBorder="1" applyAlignment="1">
      <alignment horizontal="center" vertical="center" wrapText="1"/>
    </xf>
    <xf numFmtId="0" fontId="31" fillId="0" borderId="58" xfId="3" applyFont="1" applyBorder="1" applyAlignment="1">
      <alignment horizontal="center" vertical="center" wrapText="1"/>
    </xf>
    <xf numFmtId="0" fontId="31" fillId="0" borderId="55" xfId="3" applyFont="1" applyBorder="1" applyAlignment="1">
      <alignment horizontal="center" vertical="center" wrapText="1"/>
    </xf>
    <xf numFmtId="0" fontId="31" fillId="0" borderId="42" xfId="3" applyFont="1" applyBorder="1" applyAlignment="1">
      <alignment horizontal="center" vertical="center" wrapText="1"/>
    </xf>
    <xf numFmtId="0" fontId="12" fillId="5" borderId="64"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2" fillId="5" borderId="13" xfId="19" applyFont="1" applyFill="1" applyBorder="1" applyAlignment="1">
      <alignment horizontal="center" vertical="center" wrapText="1"/>
    </xf>
    <xf numFmtId="0" fontId="3" fillId="0" borderId="48" xfId="19" applyBorder="1" applyAlignment="1">
      <alignment horizontal="right" vertical="center"/>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42" fillId="3" borderId="12" xfId="19"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29" xfId="3" applyFont="1" applyBorder="1" applyAlignment="1">
      <alignment horizontal="center" vertical="center" wrapText="1"/>
    </xf>
    <xf numFmtId="0" fontId="13" fillId="0" borderId="8" xfId="3" applyFont="1" applyBorder="1" applyAlignment="1">
      <alignment horizontal="center" vertical="center"/>
    </xf>
    <xf numFmtId="0" fontId="13" fillId="0" borderId="19" xfId="3" applyFont="1" applyBorder="1" applyAlignment="1">
      <alignment horizontal="center" vertical="center" wrapText="1"/>
    </xf>
    <xf numFmtId="0" fontId="13" fillId="0" borderId="7" xfId="3" applyFont="1" applyBorder="1" applyAlignment="1">
      <alignment horizontal="center" vertical="center"/>
    </xf>
    <xf numFmtId="0" fontId="13" fillId="0" borderId="11" xfId="3" applyFont="1" applyBorder="1" applyAlignment="1">
      <alignment horizontal="center" vertical="center"/>
    </xf>
    <xf numFmtId="0" fontId="13" fillId="0" borderId="6" xfId="3" applyFont="1" applyBorder="1" applyAlignment="1">
      <alignment horizontal="center" vertical="center"/>
    </xf>
    <xf numFmtId="0" fontId="11" fillId="0" borderId="26" xfId="0" applyFont="1" applyBorder="1" applyAlignment="1">
      <alignment horizontal="left" vertical="center" wrapText="1"/>
    </xf>
    <xf numFmtId="0" fontId="40" fillId="5" borderId="26" xfId="2" applyFont="1" applyFill="1" applyBorder="1" applyAlignment="1">
      <alignment vertical="center" wrapText="1"/>
    </xf>
    <xf numFmtId="0" fontId="40"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1" fillId="0" borderId="66" xfId="3" applyFont="1" applyBorder="1" applyAlignment="1">
      <alignment horizontal="center" vertical="center" wrapText="1"/>
    </xf>
    <xf numFmtId="43" fontId="31" fillId="5" borderId="22" xfId="18" applyFont="1" applyFill="1" applyBorder="1" applyAlignment="1">
      <alignment horizontal="center"/>
    </xf>
    <xf numFmtId="43" fontId="31" fillId="9" borderId="22" xfId="18" applyFont="1" applyFill="1" applyBorder="1" applyAlignment="1">
      <alignment horizontal="center" vertical="center"/>
    </xf>
    <xf numFmtId="0" fontId="31" fillId="0" borderId="52" xfId="3" applyFont="1" applyBorder="1" applyAlignment="1">
      <alignment horizontal="center" vertical="center" wrapText="1"/>
    </xf>
    <xf numFmtId="0" fontId="31" fillId="0" borderId="68" xfId="3" applyFont="1" applyBorder="1" applyAlignment="1">
      <alignment horizontal="center" vertical="center" wrapText="1"/>
    </xf>
    <xf numFmtId="0" fontId="31" fillId="0" borderId="69" xfId="3" applyFont="1" applyBorder="1" applyAlignment="1">
      <alignment horizontal="center" vertical="center" wrapText="1"/>
    </xf>
    <xf numFmtId="0" fontId="13" fillId="0" borderId="14" xfId="3" applyFont="1" applyBorder="1" applyAlignment="1">
      <alignment vertical="center"/>
    </xf>
    <xf numFmtId="0" fontId="13" fillId="10" borderId="12" xfId="3" applyFont="1" applyFill="1" applyBorder="1" applyAlignment="1">
      <alignment vertical="center"/>
    </xf>
    <xf numFmtId="0" fontId="13" fillId="10" borderId="14" xfId="3" applyFont="1" applyFill="1" applyBorder="1" applyAlignment="1">
      <alignment vertical="center"/>
    </xf>
    <xf numFmtId="0" fontId="25" fillId="0" borderId="38" xfId="3" applyFont="1" applyBorder="1" applyAlignment="1">
      <alignment horizontal="left" vertical="center" wrapText="1"/>
    </xf>
    <xf numFmtId="0" fontId="25" fillId="0" borderId="43" xfId="3" applyFont="1" applyBorder="1" applyAlignment="1">
      <alignment horizontal="left" vertical="center" wrapText="1"/>
    </xf>
    <xf numFmtId="0" fontId="25" fillId="0" borderId="53" xfId="3" applyFont="1" applyBorder="1" applyAlignment="1">
      <alignment horizontal="left" vertical="center" wrapText="1"/>
    </xf>
    <xf numFmtId="1" fontId="19" fillId="0" borderId="26" xfId="3" applyNumberFormat="1" applyFont="1" applyBorder="1" applyAlignment="1">
      <alignment horizontal="center" vertical="center"/>
    </xf>
    <xf numFmtId="1" fontId="20" fillId="0" borderId="26" xfId="3" applyNumberFormat="1" applyFont="1" applyBorder="1" applyAlignment="1">
      <alignment horizontal="center" vertical="center"/>
    </xf>
    <xf numFmtId="1" fontId="19" fillId="0" borderId="8" xfId="3" applyNumberFormat="1" applyFont="1" applyBorder="1" applyAlignment="1">
      <alignment horizontal="center" vertical="center"/>
    </xf>
    <xf numFmtId="0" fontId="12" fillId="0" borderId="44" xfId="2" applyFont="1" applyBorder="1" applyAlignment="1">
      <alignment horizontal="center" vertical="center" wrapText="1"/>
    </xf>
    <xf numFmtId="0" fontId="13" fillId="0" borderId="48" xfId="3" applyFont="1" applyBorder="1" applyAlignment="1">
      <alignment horizontal="center" vertical="center" wrapText="1"/>
    </xf>
    <xf numFmtId="0" fontId="7" fillId="0" borderId="21" xfId="3" applyFont="1" applyBorder="1" applyAlignment="1">
      <alignment horizontal="center" vertical="center" wrapText="1"/>
    </xf>
    <xf numFmtId="172" fontId="13" fillId="0" borderId="1" xfId="3" applyNumberFormat="1" applyFont="1" applyAlignment="1">
      <alignment vertical="center"/>
    </xf>
    <xf numFmtId="0" fontId="7" fillId="5" borderId="26" xfId="3" applyFont="1" applyFill="1" applyBorder="1" applyAlignment="1">
      <alignment vertical="center"/>
    </xf>
    <xf numFmtId="174" fontId="13" fillId="0" borderId="1" xfId="22" applyNumberFormat="1" applyFont="1" applyBorder="1" applyAlignment="1">
      <alignment vertical="center"/>
    </xf>
    <xf numFmtId="174" fontId="13" fillId="0" borderId="1" xfId="3" applyNumberFormat="1" applyFont="1" applyAlignment="1">
      <alignment vertical="center"/>
    </xf>
    <xf numFmtId="174" fontId="13" fillId="0" borderId="1" xfId="22" applyNumberFormat="1" applyFont="1" applyBorder="1" applyAlignment="1">
      <alignment horizontal="center" vertical="center" wrapText="1"/>
    </xf>
    <xf numFmtId="0" fontId="39" fillId="5" borderId="26" xfId="2" applyFont="1" applyFill="1" applyBorder="1" applyAlignment="1">
      <alignment horizontal="center" vertical="center" wrapText="1"/>
    </xf>
    <xf numFmtId="0" fontId="13" fillId="0" borderId="26" xfId="3" applyFont="1" applyBorder="1" applyAlignment="1">
      <alignment vertical="center" wrapText="1"/>
    </xf>
    <xf numFmtId="0" fontId="19" fillId="0" borderId="26" xfId="3" applyFont="1" applyBorder="1" applyAlignment="1">
      <alignment horizontal="center" vertical="center" wrapText="1"/>
    </xf>
    <xf numFmtId="174" fontId="0" fillId="0" borderId="22" xfId="22" applyNumberFormat="1" applyFont="1" applyBorder="1" applyAlignment="1">
      <alignment horizontal="center" vertical="center"/>
    </xf>
    <xf numFmtId="9" fontId="13" fillId="0" borderId="10" xfId="1" applyFont="1" applyBorder="1" applyAlignment="1">
      <alignment horizontal="center" vertical="center"/>
    </xf>
    <xf numFmtId="9" fontId="13" fillId="0" borderId="24" xfId="1" applyFont="1" applyBorder="1" applyAlignment="1">
      <alignment horizontal="center" vertical="center"/>
    </xf>
    <xf numFmtId="174" fontId="13" fillId="0" borderId="22" xfId="22" applyNumberFormat="1" applyFont="1" applyBorder="1" applyAlignment="1">
      <alignment vertical="center"/>
    </xf>
    <xf numFmtId="174" fontId="13" fillId="0" borderId="13" xfId="22" applyNumberFormat="1" applyFont="1" applyBorder="1" applyAlignment="1">
      <alignment vertical="center"/>
    </xf>
    <xf numFmtId="9" fontId="13" fillId="0" borderId="14" xfId="1" applyFont="1" applyBorder="1" applyAlignment="1">
      <alignment horizontal="center" vertical="center"/>
    </xf>
    <xf numFmtId="0" fontId="7" fillId="0" borderId="1" xfId="3" applyFont="1" applyAlignment="1">
      <alignment horizontal="center" vertical="center" wrapText="1"/>
    </xf>
    <xf numFmtId="0" fontId="11" fillId="0" borderId="1" xfId="2" applyFont="1" applyAlignment="1">
      <alignment horizontal="center" vertical="center" wrapText="1"/>
    </xf>
    <xf numFmtId="174" fontId="0" fillId="0" borderId="22" xfId="22" applyNumberFormat="1" applyFont="1" applyFill="1" applyBorder="1" applyAlignment="1">
      <alignment horizontal="center" vertical="center"/>
    </xf>
    <xf numFmtId="174" fontId="13" fillId="0" borderId="22" xfId="22" applyNumberFormat="1" applyFont="1" applyFill="1" applyBorder="1" applyAlignment="1">
      <alignment vertical="center"/>
    </xf>
    <xf numFmtId="0" fontId="13" fillId="0" borderId="0" xfId="0" applyFont="1" applyAlignment="1">
      <alignment horizontal="left" vertical="center"/>
    </xf>
    <xf numFmtId="0" fontId="48" fillId="0" borderId="51" xfId="0" applyFont="1" applyBorder="1" applyAlignment="1">
      <alignment horizontal="left" vertical="center" wrapText="1"/>
    </xf>
    <xf numFmtId="0" fontId="43" fillId="0" borderId="0" xfId="0" applyFont="1" applyAlignment="1">
      <alignment horizontal="left" vertical="center"/>
    </xf>
    <xf numFmtId="0" fontId="43" fillId="0" borderId="48" xfId="0" applyFont="1" applyBorder="1" applyAlignment="1">
      <alignment horizontal="left" vertical="center" wrapText="1"/>
    </xf>
    <xf numFmtId="0" fontId="50" fillId="0" borderId="22" xfId="0" applyFont="1" applyBorder="1" applyAlignment="1">
      <alignment horizontal="left" vertical="center"/>
    </xf>
    <xf numFmtId="0" fontId="51" fillId="0" borderId="22" xfId="0" applyFont="1" applyBorder="1" applyAlignment="1">
      <alignment vertical="center" wrapText="1"/>
    </xf>
    <xf numFmtId="0" fontId="51" fillId="0" borderId="51" xfId="0" applyFont="1" applyBorder="1" applyAlignment="1">
      <alignment horizontal="left" vertical="center" wrapText="1"/>
    </xf>
    <xf numFmtId="0" fontId="51" fillId="0" borderId="48" xfId="0" applyFont="1" applyBorder="1" applyAlignment="1">
      <alignment vertical="center" wrapText="1"/>
    </xf>
    <xf numFmtId="0" fontId="50" fillId="13" borderId="22" xfId="0" applyFont="1" applyFill="1" applyBorder="1" applyAlignment="1">
      <alignment horizontal="left" vertical="center"/>
    </xf>
    <xf numFmtId="0" fontId="51" fillId="13" borderId="48" xfId="0" applyFont="1" applyFill="1" applyBorder="1" applyAlignment="1">
      <alignment vertical="center" wrapText="1"/>
    </xf>
    <xf numFmtId="0" fontId="51" fillId="0" borderId="48" xfId="0" applyFont="1" applyBorder="1" applyAlignment="1">
      <alignment horizontal="left" vertical="center" wrapText="1"/>
    </xf>
    <xf numFmtId="0" fontId="51" fillId="13" borderId="48" xfId="0" applyFont="1" applyFill="1" applyBorder="1" applyAlignment="1">
      <alignment horizontal="left" vertical="center" wrapText="1"/>
    </xf>
    <xf numFmtId="0" fontId="48" fillId="0" borderId="48" xfId="0" applyFont="1" applyBorder="1" applyAlignment="1">
      <alignment horizontal="left" vertical="center" wrapText="1"/>
    </xf>
    <xf numFmtId="0" fontId="50" fillId="0" borderId="22" xfId="0" applyFont="1" applyBorder="1" applyAlignment="1">
      <alignment horizontal="left" vertical="center" wrapText="1"/>
    </xf>
    <xf numFmtId="0" fontId="51" fillId="0" borderId="22" xfId="0" applyFont="1" applyBorder="1" applyAlignment="1">
      <alignment horizontal="left" vertical="center" wrapText="1"/>
    </xf>
    <xf numFmtId="0" fontId="48" fillId="0" borderId="22" xfId="0" applyFont="1" applyBorder="1" applyAlignment="1">
      <alignment horizontal="left" vertical="center" wrapText="1"/>
    </xf>
    <xf numFmtId="0" fontId="51" fillId="4" borderId="25" xfId="0" applyFont="1" applyFill="1" applyBorder="1" applyAlignment="1">
      <alignment horizontal="left" vertical="center" wrapText="1"/>
    </xf>
    <xf numFmtId="0" fontId="51" fillId="4" borderId="22" xfId="0" applyFont="1" applyFill="1" applyBorder="1" applyAlignment="1">
      <alignment horizontal="left" vertical="center" wrapText="1"/>
    </xf>
    <xf numFmtId="0" fontId="13" fillId="0" borderId="1" xfId="0" applyFont="1" applyBorder="1"/>
    <xf numFmtId="0" fontId="0" fillId="0" borderId="1" xfId="0" applyBorder="1"/>
    <xf numFmtId="0" fontId="51" fillId="0" borderId="68" xfId="0" applyFont="1" applyBorder="1" applyAlignment="1">
      <alignment horizontal="left" vertical="center" wrapText="1"/>
    </xf>
    <xf numFmtId="0" fontId="50" fillId="0" borderId="22" xfId="0" quotePrefix="1" applyFont="1" applyBorder="1" applyAlignment="1">
      <alignment horizontal="left" vertical="center" wrapText="1"/>
    </xf>
    <xf numFmtId="0" fontId="50" fillId="0" borderId="53" xfId="0" applyFont="1" applyBorder="1" applyAlignment="1">
      <alignment horizontal="left" vertical="center"/>
    </xf>
    <xf numFmtId="0" fontId="7" fillId="13" borderId="22" xfId="0" applyFont="1" applyFill="1" applyBorder="1" applyAlignment="1">
      <alignment horizontal="left" vertical="center"/>
    </xf>
    <xf numFmtId="0" fontId="7" fillId="13" borderId="22" xfId="0" applyFont="1" applyFill="1" applyBorder="1" applyAlignment="1">
      <alignment horizontal="center" vertical="center"/>
    </xf>
    <xf numFmtId="0" fontId="50" fillId="13" borderId="22" xfId="0" applyFont="1" applyFill="1" applyBorder="1" applyAlignment="1">
      <alignment horizontal="center" vertical="center"/>
    </xf>
    <xf numFmtId="14" fontId="13" fillId="0" borderId="23" xfId="0" applyNumberFormat="1" applyFont="1" applyBorder="1" applyAlignment="1">
      <alignment horizontal="justify" vertical="center" wrapText="1"/>
    </xf>
    <xf numFmtId="0" fontId="31" fillId="5" borderId="29" xfId="3" applyFont="1" applyFill="1" applyBorder="1" applyAlignment="1">
      <alignment horizontal="center" vertical="center" wrapText="1"/>
    </xf>
    <xf numFmtId="0" fontId="13" fillId="0" borderId="26" xfId="3" applyFont="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31" fillId="5" borderId="1" xfId="3" applyFont="1" applyFill="1" applyAlignment="1">
      <alignment horizontal="center" vertical="center" wrapText="1"/>
    </xf>
    <xf numFmtId="173" fontId="0" fillId="0" borderId="22" xfId="21" applyNumberFormat="1" applyFont="1" applyBorder="1" applyAlignment="1">
      <alignment horizontal="center" vertical="center"/>
    </xf>
    <xf numFmtId="174" fontId="0" fillId="0" borderId="25" xfId="22" applyNumberFormat="1" applyFont="1" applyBorder="1" applyAlignment="1">
      <alignment horizontal="center" vertical="center"/>
    </xf>
    <xf numFmtId="2" fontId="19" fillId="0" borderId="11" xfId="3" applyNumberFormat="1" applyFont="1" applyBorder="1" applyAlignment="1">
      <alignment horizontal="center" vertical="center"/>
    </xf>
    <xf numFmtId="174" fontId="0" fillId="0" borderId="9" xfId="22" applyNumberFormat="1" applyFont="1" applyFill="1" applyBorder="1" applyAlignment="1">
      <alignment horizontal="center" vertical="center"/>
    </xf>
    <xf numFmtId="174" fontId="0" fillId="0" borderId="10" xfId="22" applyNumberFormat="1" applyFont="1" applyFill="1" applyBorder="1" applyAlignment="1">
      <alignment horizontal="center" vertical="center"/>
    </xf>
    <xf numFmtId="9" fontId="53" fillId="0" borderId="24" xfId="1" applyFont="1" applyBorder="1" applyAlignment="1">
      <alignment horizontal="center" vertical="center"/>
    </xf>
    <xf numFmtId="174" fontId="0" fillId="0" borderId="24" xfId="22" applyNumberFormat="1" applyFont="1" applyFill="1" applyBorder="1" applyAlignment="1">
      <alignment horizontal="center" vertical="center"/>
    </xf>
    <xf numFmtId="10" fontId="53" fillId="0" borderId="24" xfId="1" applyNumberFormat="1" applyFont="1" applyBorder="1" applyAlignment="1">
      <alignment horizontal="center" vertical="center"/>
    </xf>
    <xf numFmtId="10" fontId="53" fillId="0" borderId="24" xfId="5" applyNumberFormat="1" applyFont="1" applyBorder="1" applyAlignment="1">
      <alignment horizontal="center" vertical="center"/>
    </xf>
    <xf numFmtId="174" fontId="0" fillId="0" borderId="13" xfId="22" applyNumberFormat="1" applyFont="1" applyFill="1" applyBorder="1" applyAlignment="1">
      <alignment horizontal="center" vertical="center"/>
    </xf>
    <xf numFmtId="174" fontId="0" fillId="0" borderId="14" xfId="22" applyNumberFormat="1" applyFont="1" applyFill="1" applyBorder="1" applyAlignment="1">
      <alignment horizontal="center" vertical="center"/>
    </xf>
    <xf numFmtId="174" fontId="0" fillId="4" borderId="22" xfId="21" applyNumberFormat="1" applyFont="1" applyFill="1" applyBorder="1" applyAlignment="1">
      <alignment horizontal="center" vertical="center" wrapText="1"/>
    </xf>
    <xf numFmtId="9" fontId="13" fillId="0" borderId="74" xfId="1" applyFont="1" applyBorder="1" applyAlignment="1">
      <alignment horizontal="center" vertical="center"/>
    </xf>
    <xf numFmtId="174" fontId="13" fillId="0" borderId="48" xfId="22" applyNumberFormat="1" applyFont="1" applyBorder="1" applyAlignment="1">
      <alignment vertical="center"/>
    </xf>
    <xf numFmtId="9" fontId="13" fillId="0" borderId="75" xfId="1" applyFont="1" applyBorder="1" applyAlignment="1">
      <alignment horizontal="center" vertical="center"/>
    </xf>
    <xf numFmtId="9" fontId="13" fillId="0" borderId="49" xfId="1" applyFont="1" applyBorder="1" applyAlignment="1">
      <alignment horizontal="center" vertical="center"/>
    </xf>
    <xf numFmtId="172" fontId="19" fillId="0" borderId="8" xfId="3" applyNumberFormat="1" applyFont="1" applyBorder="1" applyAlignment="1">
      <alignment horizontal="center" vertical="center"/>
    </xf>
    <xf numFmtId="0" fontId="25" fillId="0" borderId="19" xfId="3" applyFont="1" applyBorder="1" applyAlignment="1">
      <alignment horizontal="center" vertical="center" wrapText="1"/>
    </xf>
    <xf numFmtId="1" fontId="19" fillId="0" borderId="11" xfId="3" applyNumberFormat="1" applyFont="1" applyBorder="1" applyAlignment="1">
      <alignment horizontal="center" vertical="center"/>
    </xf>
    <xf numFmtId="1" fontId="13" fillId="0" borderId="52" xfId="3" applyNumberFormat="1" applyFont="1" applyBorder="1" applyAlignment="1">
      <alignment horizontal="center" vertical="center" wrapText="1"/>
    </xf>
    <xf numFmtId="1" fontId="7" fillId="0" borderId="74" xfId="3" applyNumberFormat="1" applyFont="1" applyBorder="1" applyAlignment="1">
      <alignment horizontal="center" vertical="center" wrapText="1"/>
    </xf>
    <xf numFmtId="0" fontId="11" fillId="0" borderId="19" xfId="3" applyFont="1" applyBorder="1" applyAlignment="1">
      <alignment horizontal="center" vertical="center" wrapText="1"/>
    </xf>
    <xf numFmtId="174" fontId="13" fillId="0" borderId="12" xfId="22" applyNumberFormat="1" applyFont="1" applyBorder="1" applyAlignment="1">
      <alignment vertical="center"/>
    </xf>
    <xf numFmtId="168" fontId="13" fillId="0" borderId="60" xfId="5" applyNumberFormat="1" applyFont="1" applyBorder="1" applyAlignment="1">
      <alignment vertical="center" wrapText="1"/>
    </xf>
    <xf numFmtId="168" fontId="13" fillId="0" borderId="62" xfId="5" applyNumberFormat="1" applyFont="1" applyBorder="1" applyAlignment="1">
      <alignment vertical="center" wrapText="1"/>
    </xf>
    <xf numFmtId="174" fontId="13" fillId="0" borderId="63" xfId="22" applyNumberFormat="1" applyFont="1" applyBorder="1" applyAlignment="1">
      <alignment vertical="center"/>
    </xf>
    <xf numFmtId="175" fontId="13" fillId="0" borderId="14" xfId="5" applyNumberFormat="1" applyFont="1" applyBorder="1" applyAlignment="1">
      <alignment vertical="center"/>
    </xf>
    <xf numFmtId="174" fontId="13" fillId="0" borderId="1" xfId="3" applyNumberFormat="1" applyFont="1"/>
    <xf numFmtId="0" fontId="13" fillId="0" borderId="9" xfId="3" applyFont="1" applyBorder="1" applyAlignment="1">
      <alignment horizontal="center" vertical="center" wrapText="1"/>
    </xf>
    <xf numFmtId="0" fontId="12" fillId="5" borderId="2" xfId="3" applyFont="1" applyFill="1" applyBorder="1" applyAlignment="1">
      <alignment horizontal="center" vertical="center" wrapText="1"/>
    </xf>
    <xf numFmtId="0" fontId="25" fillId="0" borderId="40" xfId="3" applyFont="1" applyBorder="1" applyAlignment="1">
      <alignment horizontal="center" vertical="center" wrapText="1"/>
    </xf>
    <xf numFmtId="174" fontId="31" fillId="0" borderId="57" xfId="22" applyNumberFormat="1" applyFont="1" applyBorder="1" applyAlignment="1">
      <alignment horizontal="left" vertical="center" wrapText="1"/>
    </xf>
    <xf numFmtId="0" fontId="25" fillId="0" borderId="40" xfId="0" applyFont="1" applyBorder="1" applyAlignment="1">
      <alignment horizontal="center" vertical="center" wrapText="1"/>
    </xf>
    <xf numFmtId="44" fontId="31" fillId="0" borderId="57" xfId="22" applyFont="1" applyBorder="1" applyAlignment="1">
      <alignment horizontal="left" vertical="center" wrapText="1"/>
    </xf>
    <xf numFmtId="0" fontId="31" fillId="0" borderId="9" xfId="3" applyFont="1" applyBorder="1" applyAlignment="1">
      <alignment horizontal="center" vertical="center" wrapText="1"/>
    </xf>
    <xf numFmtId="0" fontId="31" fillId="0" borderId="48" xfId="3" applyFont="1" applyBorder="1" applyAlignment="1">
      <alignment horizontal="center" vertical="center" wrapText="1"/>
    </xf>
    <xf numFmtId="174" fontId="31" fillId="0" borderId="58" xfId="22" applyNumberFormat="1" applyFont="1" applyBorder="1" applyAlignment="1">
      <alignment horizontal="center" vertical="center" wrapText="1"/>
    </xf>
    <xf numFmtId="174" fontId="31" fillId="0" borderId="58" xfId="3" applyNumberFormat="1" applyFont="1" applyBorder="1" applyAlignment="1">
      <alignment horizontal="center" vertical="center" wrapText="1"/>
    </xf>
    <xf numFmtId="0" fontId="31" fillId="0" borderId="12" xfId="0" applyFont="1" applyBorder="1" applyAlignment="1">
      <alignment horizontal="center" vertical="center" wrapText="1"/>
    </xf>
    <xf numFmtId="0" fontId="13" fillId="0" borderId="35" xfId="3" applyFont="1" applyBorder="1" applyAlignment="1">
      <alignment vertical="center"/>
    </xf>
    <xf numFmtId="0" fontId="31" fillId="0" borderId="51" xfId="3" applyFont="1" applyBorder="1" applyAlignment="1">
      <alignment horizontal="center" vertical="center" wrapText="1"/>
    </xf>
    <xf numFmtId="0" fontId="13" fillId="0" borderId="46" xfId="3" applyFont="1" applyBorder="1" applyAlignment="1">
      <alignment vertical="center"/>
    </xf>
    <xf numFmtId="0" fontId="22" fillId="0" borderId="40" xfId="12" quotePrefix="1" applyNumberFormat="1" applyBorder="1" applyAlignment="1">
      <alignment horizontal="center" vertical="center" wrapText="1"/>
    </xf>
    <xf numFmtId="0" fontId="22" fillId="0" borderId="48" xfId="12" quotePrefix="1" applyNumberFormat="1" applyBorder="1" applyAlignment="1">
      <alignment horizontal="center" vertical="center" wrapText="1"/>
    </xf>
    <xf numFmtId="0" fontId="22" fillId="0" borderId="48" xfId="12" quotePrefix="1" applyNumberFormat="1" applyBorder="1" applyAlignment="1">
      <alignment horizontal="left" vertical="center" wrapText="1"/>
    </xf>
    <xf numFmtId="0" fontId="22" fillId="4" borderId="48" xfId="12" quotePrefix="1" applyNumberFormat="1" applyFill="1" applyBorder="1" applyAlignment="1">
      <alignment horizontal="center" vertical="center" wrapText="1"/>
    </xf>
    <xf numFmtId="37" fontId="22" fillId="0" borderId="48" xfId="11" applyNumberFormat="1" applyBorder="1" applyAlignment="1">
      <alignment horizontal="center" vertical="center"/>
    </xf>
    <xf numFmtId="37" fontId="22" fillId="0" borderId="49" xfId="11" applyNumberFormat="1" applyBorder="1" applyAlignment="1">
      <alignment horizontal="center" vertical="center"/>
    </xf>
    <xf numFmtId="0" fontId="0" fillId="0" borderId="40" xfId="0" applyBorder="1" applyAlignment="1">
      <alignment horizontal="center" vertical="center"/>
    </xf>
    <xf numFmtId="0" fontId="3" fillId="0" borderId="57" xfId="19" applyBorder="1" applyAlignment="1">
      <alignment vertical="center"/>
    </xf>
    <xf numFmtId="0" fontId="1" fillId="0" borderId="57" xfId="19" applyFont="1" applyBorder="1" applyAlignment="1">
      <alignment vertical="center"/>
    </xf>
    <xf numFmtId="0" fontId="0" fillId="0" borderId="48" xfId="0" applyBorder="1" applyAlignment="1">
      <alignment vertical="center"/>
    </xf>
    <xf numFmtId="0" fontId="3" fillId="0" borderId="48" xfId="19" applyBorder="1" applyAlignment="1">
      <alignment vertical="center"/>
    </xf>
    <xf numFmtId="0" fontId="22" fillId="0" borderId="48" xfId="12" quotePrefix="1" applyNumberFormat="1" applyBorder="1" applyAlignment="1">
      <alignment horizontal="justify" vertical="top" wrapText="1"/>
    </xf>
    <xf numFmtId="1" fontId="22" fillId="0" borderId="22" xfId="11" applyNumberFormat="1" applyBorder="1" applyAlignment="1">
      <alignment horizontal="center" vertical="center"/>
    </xf>
    <xf numFmtId="174" fontId="31" fillId="4" borderId="57" xfId="22" applyNumberFormat="1" applyFont="1" applyFill="1" applyBorder="1" applyAlignment="1">
      <alignment horizontal="center" vertical="center" wrapText="1"/>
    </xf>
    <xf numFmtId="0" fontId="39" fillId="0" borderId="26" xfId="0" applyFont="1" applyBorder="1" applyAlignment="1">
      <alignment horizontal="center" vertical="center" wrapText="1"/>
    </xf>
    <xf numFmtId="0" fontId="12" fillId="0" borderId="26" xfId="0" applyFont="1" applyBorder="1" applyAlignment="1">
      <alignment horizontal="center" vertical="center" wrapText="1"/>
    </xf>
    <xf numFmtId="173" fontId="13" fillId="0" borderId="25" xfId="21" applyNumberFormat="1" applyFont="1" applyBorder="1" applyAlignment="1">
      <alignment horizontal="center" vertical="center"/>
    </xf>
    <xf numFmtId="173" fontId="13" fillId="0" borderId="22" xfId="21" applyNumberFormat="1" applyFont="1" applyBorder="1" applyAlignment="1">
      <alignment horizontal="center" vertical="center"/>
    </xf>
    <xf numFmtId="174" fontId="13" fillId="0" borderId="22" xfId="22" applyNumberFormat="1" applyFont="1" applyFill="1" applyBorder="1" applyAlignment="1">
      <alignment horizontal="center" vertical="center"/>
    </xf>
    <xf numFmtId="174" fontId="13" fillId="0" borderId="22" xfId="22" applyNumberFormat="1" applyFont="1" applyBorder="1" applyAlignment="1">
      <alignment horizontal="center" vertical="center"/>
    </xf>
    <xf numFmtId="174" fontId="13" fillId="0" borderId="25" xfId="22" applyNumberFormat="1" applyFont="1" applyBorder="1" applyAlignment="1">
      <alignment horizontal="center" vertical="center"/>
    </xf>
    <xf numFmtId="174" fontId="13" fillId="0" borderId="13" xfId="22" applyNumberFormat="1" applyFont="1" applyFill="1" applyBorder="1" applyAlignment="1">
      <alignment vertical="center"/>
    </xf>
    <xf numFmtId="174" fontId="13" fillId="0" borderId="55" xfId="22" applyNumberFormat="1" applyFont="1" applyFill="1" applyBorder="1" applyAlignment="1">
      <alignment horizontal="center" vertical="center"/>
    </xf>
    <xf numFmtId="174" fontId="13" fillId="0" borderId="9" xfId="22" applyNumberFormat="1" applyFont="1" applyFill="1" applyBorder="1" applyAlignment="1">
      <alignment horizontal="center" vertical="center"/>
    </xf>
    <xf numFmtId="174" fontId="13" fillId="0" borderId="21" xfId="22" applyNumberFormat="1" applyFont="1" applyFill="1" applyBorder="1" applyAlignment="1">
      <alignment horizontal="center" vertical="center"/>
    </xf>
    <xf numFmtId="174" fontId="13" fillId="0" borderId="12" xfId="22" applyNumberFormat="1" applyFont="1" applyFill="1" applyBorder="1" applyAlignment="1">
      <alignment horizontal="center" vertical="center"/>
    </xf>
    <xf numFmtId="174" fontId="13" fillId="0" borderId="13" xfId="22" applyNumberFormat="1" applyFont="1" applyFill="1" applyBorder="1" applyAlignment="1">
      <alignment horizontal="center" vertical="center"/>
    </xf>
    <xf numFmtId="174" fontId="13" fillId="0" borderId="48" xfId="22" applyNumberFormat="1" applyFont="1" applyFill="1" applyBorder="1" applyAlignment="1">
      <alignment vertical="center"/>
    </xf>
    <xf numFmtId="174" fontId="13" fillId="4" borderId="22" xfId="21" applyNumberFormat="1" applyFont="1" applyFill="1" applyBorder="1" applyAlignment="1">
      <alignment horizontal="center" vertical="center" wrapText="1"/>
    </xf>
    <xf numFmtId="174" fontId="13" fillId="0" borderId="22" xfId="21" applyNumberFormat="1" applyFont="1" applyFill="1" applyBorder="1" applyAlignment="1">
      <alignment horizontal="center" vertical="center" wrapText="1"/>
    </xf>
    <xf numFmtId="174" fontId="13" fillId="4" borderId="22" xfId="22" applyNumberFormat="1" applyFont="1" applyFill="1" applyBorder="1" applyAlignment="1">
      <alignment horizontal="center" vertical="center" wrapText="1"/>
    </xf>
    <xf numFmtId="174" fontId="13" fillId="0" borderId="22" xfId="22" applyNumberFormat="1" applyFont="1" applyFill="1" applyBorder="1" applyAlignment="1">
      <alignment horizontal="center" vertical="center" wrapText="1"/>
    </xf>
    <xf numFmtId="174" fontId="7" fillId="0" borderId="22" xfId="21" applyNumberFormat="1" applyFont="1" applyFill="1" applyBorder="1" applyAlignment="1">
      <alignment horizontal="center" vertical="center" wrapText="1"/>
    </xf>
    <xf numFmtId="174" fontId="7" fillId="0" borderId="13" xfId="21" applyNumberFormat="1" applyFont="1" applyFill="1" applyBorder="1" applyAlignment="1">
      <alignment horizontal="center" vertical="center" wrapText="1"/>
    </xf>
    <xf numFmtId="168" fontId="13" fillId="0" borderId="12" xfId="5" applyNumberFormat="1" applyFont="1" applyFill="1" applyBorder="1" applyAlignment="1">
      <alignment vertical="center"/>
    </xf>
    <xf numFmtId="168" fontId="13" fillId="0" borderId="13" xfId="5" applyNumberFormat="1" applyFont="1" applyFill="1" applyBorder="1" applyAlignment="1">
      <alignment vertical="center"/>
    </xf>
    <xf numFmtId="174" fontId="31" fillId="0" borderId="32" xfId="22" applyNumberFormat="1" applyFont="1" applyBorder="1" applyAlignment="1">
      <alignment horizontal="left" vertical="center" wrapText="1"/>
    </xf>
    <xf numFmtId="44" fontId="31" fillId="0" borderId="32" xfId="22" applyFont="1" applyBorder="1" applyAlignment="1">
      <alignment horizontal="left" vertical="center" wrapText="1"/>
    </xf>
    <xf numFmtId="0" fontId="25" fillId="0" borderId="34" xfId="3" applyFont="1" applyBorder="1" applyAlignment="1">
      <alignment horizontal="center" vertical="center" wrapText="1"/>
    </xf>
    <xf numFmtId="173" fontId="0" fillId="0" borderId="1" xfId="22" applyNumberFormat="1" applyFont="1" applyBorder="1"/>
    <xf numFmtId="174" fontId="31" fillId="4" borderId="32" xfId="22" applyNumberFormat="1" applyFont="1" applyFill="1" applyBorder="1" applyAlignment="1">
      <alignment horizontal="center" vertical="center" wrapText="1"/>
    </xf>
    <xf numFmtId="174" fontId="31" fillId="0" borderId="13" xfId="22" applyNumberFormat="1" applyFont="1" applyBorder="1" applyAlignment="1">
      <alignment horizontal="left" vertical="center" wrapText="1"/>
    </xf>
    <xf numFmtId="174" fontId="31" fillId="0" borderId="58" xfId="22" applyNumberFormat="1" applyFont="1" applyBorder="1" applyAlignment="1">
      <alignment horizontal="left" vertical="center" wrapText="1"/>
    </xf>
    <xf numFmtId="174" fontId="31" fillId="0" borderId="58" xfId="22" applyNumberFormat="1" applyFont="1" applyFill="1" applyBorder="1" applyAlignment="1">
      <alignment horizontal="center" vertical="center" wrapText="1"/>
    </xf>
    <xf numFmtId="174" fontId="31" fillId="0" borderId="46" xfId="22" applyNumberFormat="1" applyFont="1" applyFill="1" applyBorder="1" applyAlignment="1">
      <alignment horizontal="center" vertical="center" wrapText="1"/>
    </xf>
    <xf numFmtId="168" fontId="7" fillId="0" borderId="22" xfId="18" applyNumberFormat="1" applyFont="1" applyFill="1" applyBorder="1" applyAlignment="1">
      <alignment vertical="center"/>
    </xf>
    <xf numFmtId="0" fontId="39" fillId="5" borderId="26" xfId="2" applyFont="1" applyFill="1" applyBorder="1" applyAlignment="1">
      <alignment vertical="center" wrapText="1"/>
    </xf>
    <xf numFmtId="0" fontId="7" fillId="0" borderId="7" xfId="3" applyFont="1" applyBorder="1" applyAlignment="1">
      <alignment vertical="center" wrapText="1"/>
    </xf>
    <xf numFmtId="0" fontId="19" fillId="0" borderId="7" xfId="3" applyFont="1" applyBorder="1" applyAlignment="1">
      <alignment horizontal="center" vertical="center" wrapText="1"/>
    </xf>
    <xf numFmtId="0" fontId="13" fillId="0" borderId="7" xfId="3" applyFont="1" applyBorder="1" applyAlignment="1">
      <alignment horizontal="center" vertical="center" wrapText="1"/>
    </xf>
    <xf numFmtId="174" fontId="13" fillId="0" borderId="12" xfId="22" applyNumberFormat="1" applyFont="1" applyFill="1" applyBorder="1" applyAlignment="1">
      <alignment horizontal="center" vertical="center" wrapText="1"/>
    </xf>
    <xf numFmtId="168" fontId="7" fillId="0" borderId="13" xfId="18" applyNumberFormat="1" applyFont="1" applyFill="1" applyBorder="1" applyAlignment="1">
      <alignment vertical="center"/>
    </xf>
    <xf numFmtId="10" fontId="53" fillId="0" borderId="14" xfId="1" applyNumberFormat="1" applyFont="1" applyFill="1" applyBorder="1" applyAlignment="1">
      <alignment horizontal="center" vertical="center"/>
    </xf>
    <xf numFmtId="0" fontId="55" fillId="0" borderId="26" xfId="3" applyFont="1" applyBorder="1" applyAlignment="1">
      <alignment horizontal="center" vertical="center" wrapText="1"/>
    </xf>
    <xf numFmtId="0" fontId="55" fillId="0" borderId="7" xfId="3" applyFont="1" applyBorder="1" applyAlignment="1">
      <alignment horizontal="center" vertical="center" wrapText="1"/>
    </xf>
    <xf numFmtId="44" fontId="31" fillId="0" borderId="48" xfId="22" applyFont="1" applyBorder="1" applyAlignment="1">
      <alignment horizontal="center" vertical="center" wrapText="1"/>
    </xf>
    <xf numFmtId="44" fontId="31" fillId="0" borderId="9" xfId="22" applyFont="1" applyBorder="1" applyAlignment="1">
      <alignment horizontal="center" vertical="center" wrapText="1"/>
    </xf>
    <xf numFmtId="174" fontId="31" fillId="0" borderId="42" xfId="22" applyNumberFormat="1" applyFont="1" applyBorder="1" applyAlignment="1">
      <alignment horizontal="center" vertical="center" wrapText="1"/>
    </xf>
    <xf numFmtId="174" fontId="41" fillId="4" borderId="25" xfId="21" applyNumberFormat="1" applyFont="1" applyFill="1" applyBorder="1" applyAlignment="1">
      <alignment horizontal="center" vertical="center" wrapText="1"/>
    </xf>
    <xf numFmtId="174" fontId="41" fillId="0" borderId="25" xfId="21" applyNumberFormat="1" applyFont="1" applyFill="1" applyBorder="1" applyAlignment="1">
      <alignment horizontal="center" vertical="center" wrapText="1"/>
    </xf>
    <xf numFmtId="174" fontId="41" fillId="0" borderId="58" xfId="21" applyNumberFormat="1" applyFont="1" applyFill="1" applyBorder="1" applyAlignment="1">
      <alignment horizontal="center" vertical="center" wrapText="1"/>
    </xf>
    <xf numFmtId="0" fontId="11" fillId="0" borderId="26" xfId="3" applyFont="1" applyBorder="1" applyAlignment="1">
      <alignment horizontal="left" vertical="top" wrapText="1"/>
    </xf>
    <xf numFmtId="0" fontId="0" fillId="0" borderId="48" xfId="0" applyBorder="1" applyAlignment="1">
      <alignment horizontal="center" vertical="center"/>
    </xf>
    <xf numFmtId="0" fontId="3" fillId="0" borderId="48" xfId="19" applyBorder="1" applyAlignment="1">
      <alignment horizontal="center" vertical="center"/>
    </xf>
    <xf numFmtId="2" fontId="13" fillId="0" borderId="1" xfId="3" applyNumberFormat="1" applyFont="1" applyAlignment="1">
      <alignment vertical="center"/>
    </xf>
    <xf numFmtId="0" fontId="7" fillId="0" borderId="53" xfId="0" applyFont="1" applyBorder="1" applyAlignment="1">
      <alignment horizontal="center" vertical="center"/>
    </xf>
    <xf numFmtId="0" fontId="7" fillId="0" borderId="68" xfId="0" applyFont="1" applyBorder="1" applyAlignment="1">
      <alignment horizontal="center" vertical="center"/>
    </xf>
    <xf numFmtId="0" fontId="50" fillId="13" borderId="23" xfId="0" applyFont="1" applyFill="1" applyBorder="1" applyAlignment="1">
      <alignment horizontal="left" vertical="center"/>
    </xf>
    <xf numFmtId="0" fontId="50" fillId="13" borderId="25" xfId="0" applyFont="1" applyFill="1" applyBorder="1" applyAlignment="1">
      <alignment horizontal="left" vertical="center"/>
    </xf>
    <xf numFmtId="0" fontId="50" fillId="5" borderId="23" xfId="0" applyFont="1" applyFill="1" applyBorder="1" applyAlignment="1">
      <alignment horizontal="center" vertical="center" wrapText="1"/>
    </xf>
    <xf numFmtId="0" fontId="50" fillId="5" borderId="25" xfId="0" applyFont="1" applyFill="1" applyBorder="1" applyAlignment="1">
      <alignment horizontal="center" vertical="center" wrapText="1"/>
    </xf>
    <xf numFmtId="0" fontId="51" fillId="4" borderId="23" xfId="0" applyFont="1" applyFill="1" applyBorder="1" applyAlignment="1">
      <alignment horizontal="left" vertical="center" wrapText="1"/>
    </xf>
    <xf numFmtId="0" fontId="51" fillId="4" borderId="25" xfId="0" applyFont="1" applyFill="1" applyBorder="1" applyAlignment="1">
      <alignment horizontal="left" vertical="center" wrapText="1"/>
    </xf>
    <xf numFmtId="0" fontId="47" fillId="12" borderId="23" xfId="0" applyFont="1" applyFill="1" applyBorder="1" applyAlignment="1">
      <alignment horizontal="center" vertical="center"/>
    </xf>
    <xf numFmtId="0" fontId="47" fillId="12"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50" fillId="13" borderId="23" xfId="0" applyFont="1" applyFill="1" applyBorder="1" applyAlignment="1">
      <alignment horizontal="center" vertical="center"/>
    </xf>
    <xf numFmtId="0" fontId="50" fillId="13" borderId="25" xfId="0" applyFont="1" applyFill="1" applyBorder="1" applyAlignment="1">
      <alignment horizontal="center" vertical="center"/>
    </xf>
    <xf numFmtId="0" fontId="50" fillId="13" borderId="23" xfId="0" applyFont="1" applyFill="1" applyBorder="1" applyAlignment="1">
      <alignment horizontal="left" vertical="center" wrapText="1"/>
    </xf>
    <xf numFmtId="0" fontId="50" fillId="13" borderId="25" xfId="0" applyFont="1" applyFill="1" applyBorder="1" applyAlignment="1">
      <alignment horizontal="left" vertical="center" wrapText="1"/>
    </xf>
    <xf numFmtId="0" fontId="50" fillId="5" borderId="23" xfId="0" applyFont="1" applyFill="1" applyBorder="1" applyAlignment="1">
      <alignment horizontal="center" vertical="center"/>
    </xf>
    <xf numFmtId="0" fontId="50" fillId="5" borderId="25" xfId="0" applyFont="1" applyFill="1" applyBorder="1" applyAlignment="1">
      <alignment horizontal="center" vertical="center"/>
    </xf>
    <xf numFmtId="0" fontId="19" fillId="0" borderId="22" xfId="0" applyFont="1" applyBorder="1" applyAlignment="1">
      <alignment horizont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43" fontId="19" fillId="0" borderId="22" xfId="18" applyFont="1" applyBorder="1" applyAlignment="1">
      <alignment horizontal="center"/>
    </xf>
    <xf numFmtId="0" fontId="32" fillId="0" borderId="23" xfId="3" applyFont="1" applyBorder="1" applyAlignment="1">
      <alignment horizontal="center" vertical="center" wrapText="1"/>
    </xf>
    <xf numFmtId="0" fontId="32" fillId="0" borderId="25" xfId="3" applyFont="1" applyBorder="1" applyAlignment="1">
      <alignment horizontal="center" vertical="center" wrapText="1"/>
    </xf>
    <xf numFmtId="0" fontId="19" fillId="0" borderId="23" xfId="3" applyFont="1" applyBorder="1" applyAlignment="1">
      <alignment horizontal="center" vertical="center" wrapText="1"/>
    </xf>
    <xf numFmtId="0" fontId="19" fillId="0" borderId="25" xfId="3" applyFont="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19" fillId="0" borderId="5" xfId="3" applyFont="1" applyBorder="1" applyAlignment="1">
      <alignment horizontal="center" vertical="center"/>
    </xf>
    <xf numFmtId="0" fontId="19" fillId="0" borderId="6" xfId="3" applyFont="1" applyBorder="1" applyAlignment="1">
      <alignment horizontal="center" vertical="center"/>
    </xf>
    <xf numFmtId="0" fontId="19" fillId="0" borderId="7" xfId="3" applyFont="1" applyBorder="1" applyAlignment="1">
      <alignment horizontal="center" vertical="center"/>
    </xf>
    <xf numFmtId="0" fontId="25" fillId="0" borderId="23" xfId="3" applyFont="1" applyBorder="1" applyAlignment="1">
      <alignment horizontal="justify" vertical="center" wrapText="1"/>
    </xf>
    <xf numFmtId="0" fontId="25" fillId="0" borderId="25" xfId="3" applyFont="1" applyBorder="1" applyAlignment="1">
      <alignment horizontal="justify" vertical="center" wrapText="1"/>
    </xf>
    <xf numFmtId="170" fontId="31" fillId="5" borderId="23" xfId="3" applyNumberFormat="1" applyFont="1" applyFill="1" applyBorder="1" applyAlignment="1">
      <alignment horizontal="center" vertical="center" wrapText="1"/>
    </xf>
    <xf numFmtId="170" fontId="31" fillId="5" borderId="25" xfId="3" applyNumberFormat="1" applyFont="1" applyFill="1" applyBorder="1" applyAlignment="1">
      <alignment horizontal="center" vertical="center" wrapText="1"/>
    </xf>
    <xf numFmtId="0" fontId="19" fillId="0" borderId="22" xfId="3" applyFont="1" applyBorder="1" applyAlignment="1">
      <alignment horizontal="left" vertical="center" wrapText="1"/>
    </xf>
    <xf numFmtId="0" fontId="19" fillId="0" borderId="22" xfId="3" applyFont="1" applyBorder="1" applyAlignment="1">
      <alignment horizontal="left" vertical="center"/>
    </xf>
    <xf numFmtId="0" fontId="55" fillId="0" borderId="22" xfId="3" applyFont="1" applyBorder="1" applyAlignment="1">
      <alignment horizontal="left" vertical="top" wrapText="1"/>
    </xf>
    <xf numFmtId="0" fontId="55" fillId="0" borderId="22" xfId="3" applyFont="1" applyBorder="1" applyAlignment="1">
      <alignment horizontal="left" vertical="top"/>
    </xf>
    <xf numFmtId="0" fontId="31" fillId="5" borderId="29" xfId="3" applyFont="1" applyFill="1" applyBorder="1" applyAlignment="1">
      <alignment horizontal="center" vertical="center" wrapText="1"/>
    </xf>
    <xf numFmtId="0" fontId="31" fillId="5" borderId="28" xfId="3" applyFont="1" applyFill="1" applyBorder="1" applyAlignment="1">
      <alignment horizontal="center" vertical="center" wrapText="1"/>
    </xf>
    <xf numFmtId="0" fontId="19" fillId="0" borderId="5" xfId="3" applyFont="1" applyBorder="1" applyAlignment="1">
      <alignment horizontal="center" vertical="center" wrapText="1"/>
    </xf>
    <xf numFmtId="0" fontId="19" fillId="0" borderId="7" xfId="3" applyFont="1" applyBorder="1" applyAlignment="1">
      <alignment horizontal="center" vertical="center" wrapText="1"/>
    </xf>
    <xf numFmtId="0" fontId="25" fillId="0" borderId="5" xfId="3" applyFont="1" applyBorder="1" applyAlignment="1">
      <alignment horizontal="center" vertical="center" wrapText="1"/>
    </xf>
    <xf numFmtId="0" fontId="25" fillId="0" borderId="7" xfId="3" applyFont="1" applyBorder="1" applyAlignment="1">
      <alignment horizontal="center" vertical="center" wrapText="1"/>
    </xf>
    <xf numFmtId="0" fontId="55" fillId="0" borderId="5" xfId="3" applyFont="1" applyBorder="1" applyAlignment="1">
      <alignment horizontal="justify" vertical="center" wrapText="1"/>
    </xf>
    <xf numFmtId="0" fontId="55" fillId="0" borderId="7" xfId="3" applyFont="1" applyBorder="1" applyAlignment="1">
      <alignment horizontal="justify" vertical="center"/>
    </xf>
    <xf numFmtId="0" fontId="55" fillId="0" borderId="5" xfId="3" applyFont="1" applyBorder="1" applyAlignment="1">
      <alignment horizontal="justify" vertical="top" wrapText="1"/>
    </xf>
    <xf numFmtId="0" fontId="55" fillId="0" borderId="7" xfId="3" applyFont="1" applyBorder="1" applyAlignment="1">
      <alignment horizontal="justify" vertical="top"/>
    </xf>
    <xf numFmtId="0" fontId="19" fillId="0" borderId="5" xfId="3" applyFont="1" applyBorder="1" applyAlignment="1">
      <alignment horizontal="justify" vertical="center" wrapText="1"/>
    </xf>
    <xf numFmtId="0" fontId="19" fillId="0" borderId="7" xfId="3" applyFont="1" applyBorder="1" applyAlignment="1">
      <alignment horizontal="justify" vertical="center" wrapText="1"/>
    </xf>
    <xf numFmtId="0" fontId="33" fillId="0" borderId="7" xfId="3" applyFont="1" applyBorder="1" applyAlignment="1">
      <alignment horizontal="center" vertical="center" wrapText="1"/>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20" fillId="0" borderId="26" xfId="3" applyFont="1" applyBorder="1" applyAlignment="1">
      <alignment horizontal="center" vertical="center"/>
    </xf>
    <xf numFmtId="0" fontId="19" fillId="0" borderId="22" xfId="3" applyFont="1" applyBorder="1" applyAlignment="1">
      <alignment horizontal="center" vertical="center"/>
    </xf>
    <xf numFmtId="0" fontId="32" fillId="2" borderId="23"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12" fillId="0" borderId="2"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7" fillId="0" borderId="26" xfId="3" applyFont="1" applyBorder="1" applyAlignment="1">
      <alignment horizontal="center" vertical="center" wrapText="1"/>
    </xf>
    <xf numFmtId="0" fontId="12" fillId="0" borderId="70" xfId="2" applyFont="1" applyBorder="1" applyAlignment="1">
      <alignment horizontal="center"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29" fillId="3" borderId="51" xfId="2" applyFont="1" applyFill="1" applyBorder="1" applyAlignment="1">
      <alignment horizontal="center" vertical="center" wrapText="1"/>
    </xf>
    <xf numFmtId="0" fontId="29" fillId="3" borderId="48" xfId="2" applyFont="1" applyFill="1" applyBorder="1" applyAlignment="1">
      <alignment horizontal="center" vertical="center" wrapText="1"/>
    </xf>
    <xf numFmtId="0" fontId="12" fillId="0" borderId="26" xfId="0" applyFont="1" applyBorder="1" applyAlignment="1">
      <alignment horizontal="center" vertical="center" wrapText="1"/>
    </xf>
    <xf numFmtId="0" fontId="31" fillId="5" borderId="22" xfId="2" applyFont="1" applyFill="1" applyBorder="1" applyAlignment="1">
      <alignment horizontal="center" vertical="center" wrapText="1"/>
    </xf>
    <xf numFmtId="170" fontId="31" fillId="5" borderId="23" xfId="3" applyNumberFormat="1" applyFont="1" applyFill="1" applyBorder="1" applyAlignment="1">
      <alignment horizontal="center" vertical="center"/>
    </xf>
    <xf numFmtId="170" fontId="31" fillId="5" borderId="25" xfId="3" applyNumberFormat="1" applyFont="1" applyFill="1" applyBorder="1" applyAlignment="1">
      <alignment horizontal="center" vertical="center"/>
    </xf>
    <xf numFmtId="0" fontId="32" fillId="0" borderId="23" xfId="3" applyFont="1" applyBorder="1" applyAlignment="1">
      <alignment horizontal="left" vertical="center" wrapText="1"/>
    </xf>
    <xf numFmtId="0" fontId="32" fillId="0" borderId="25" xfId="3" applyFont="1" applyBorder="1" applyAlignment="1">
      <alignment horizontal="left" vertical="center" wrapText="1"/>
    </xf>
    <xf numFmtId="9" fontId="7" fillId="4" borderId="23" xfId="3" applyNumberFormat="1" applyFont="1" applyFill="1" applyBorder="1" applyAlignment="1">
      <alignment horizontal="center" vertical="center" wrapText="1"/>
    </xf>
    <xf numFmtId="0" fontId="7" fillId="4" borderId="25" xfId="3" applyFont="1" applyFill="1" applyBorder="1" applyAlignment="1">
      <alignment horizontal="center" vertical="center" wrapText="1"/>
    </xf>
    <xf numFmtId="0" fontId="13" fillId="0" borderId="23" xfId="3" applyFont="1" applyBorder="1" applyAlignment="1">
      <alignment horizontal="center" vertical="center"/>
    </xf>
    <xf numFmtId="0" fontId="13" fillId="0" borderId="25" xfId="3" applyFont="1" applyBorder="1" applyAlignment="1">
      <alignment horizontal="center" vertical="center"/>
    </xf>
    <xf numFmtId="0" fontId="55" fillId="0" borderId="23" xfId="3" applyFont="1" applyBorder="1" applyAlignment="1">
      <alignment horizontal="center" vertical="center" wrapText="1"/>
    </xf>
    <xf numFmtId="0" fontId="55" fillId="0" borderId="25" xfId="3" applyFont="1" applyBorder="1" applyAlignment="1">
      <alignment horizontal="center" vertical="center"/>
    </xf>
    <xf numFmtId="0" fontId="55" fillId="0" borderId="22" xfId="0" applyFont="1" applyBorder="1" applyAlignment="1">
      <alignment horizontal="left" vertical="top" wrapText="1"/>
    </xf>
    <xf numFmtId="0" fontId="19" fillId="0" borderId="22" xfId="0" applyFont="1" applyBorder="1" applyAlignment="1">
      <alignment horizontal="center" vertical="center"/>
    </xf>
    <xf numFmtId="0" fontId="53" fillId="0" borderId="22" xfId="0" applyFont="1" applyBorder="1" applyAlignment="1">
      <alignment horizontal="left" wrapText="1"/>
    </xf>
    <xf numFmtId="0" fontId="53" fillId="0" borderId="22" xfId="0" applyFont="1" applyBorder="1" applyAlignment="1">
      <alignment horizontal="left"/>
    </xf>
    <xf numFmtId="0" fontId="53" fillId="0" borderId="23" xfId="3" applyFont="1" applyBorder="1" applyAlignment="1">
      <alignment horizontal="justify" vertical="top" wrapText="1"/>
    </xf>
    <xf numFmtId="0" fontId="53" fillId="0" borderId="25" xfId="3" applyFont="1" applyBorder="1" applyAlignment="1">
      <alignment horizontal="justify" vertical="top" wrapText="1"/>
    </xf>
    <xf numFmtId="0" fontId="30" fillId="0" borderId="25" xfId="3" applyFont="1" applyBorder="1" applyAlignment="1">
      <alignment horizontal="left" vertical="center" wrapText="1"/>
    </xf>
    <xf numFmtId="0" fontId="19" fillId="0" borderId="23" xfId="3" applyFont="1" applyBorder="1" applyAlignment="1">
      <alignment horizontal="justify" vertical="center" wrapText="1"/>
    </xf>
    <xf numFmtId="0" fontId="19" fillId="0" borderId="25" xfId="3" applyFont="1" applyBorder="1" applyAlignment="1">
      <alignment horizontal="justify" vertical="center" wrapText="1"/>
    </xf>
    <xf numFmtId="9" fontId="13" fillId="4" borderId="23" xfId="3" applyNumberFormat="1" applyFont="1" applyFill="1" applyBorder="1" applyAlignment="1">
      <alignment horizontal="center" vertical="center" wrapText="1"/>
    </xf>
    <xf numFmtId="0" fontId="13" fillId="4" borderId="25" xfId="3" applyFont="1" applyFill="1" applyBorder="1" applyAlignment="1">
      <alignment horizontal="center" vertical="center" wrapText="1"/>
    </xf>
    <xf numFmtId="9" fontId="13" fillId="0" borderId="23" xfId="3" applyNumberFormat="1" applyFont="1" applyBorder="1" applyAlignment="1">
      <alignment horizontal="center" vertical="center" wrapText="1"/>
    </xf>
    <xf numFmtId="0" fontId="13" fillId="0" borderId="25" xfId="3" applyFont="1" applyBorder="1" applyAlignment="1">
      <alignment horizontal="center" vertical="center" wrapText="1"/>
    </xf>
    <xf numFmtId="0" fontId="13" fillId="0" borderId="23" xfId="3" applyFont="1" applyBorder="1" applyAlignment="1">
      <alignment horizontal="center" vertical="center" wrapText="1"/>
    </xf>
    <xf numFmtId="0" fontId="19" fillId="0" borderId="5" xfId="3" applyFont="1" applyBorder="1" applyAlignment="1">
      <alignment horizontal="left" vertical="center" wrapText="1"/>
    </xf>
    <xf numFmtId="0" fontId="19" fillId="0" borderId="7" xfId="3" applyFont="1" applyBorder="1" applyAlignment="1">
      <alignment horizontal="left" vertical="center"/>
    </xf>
    <xf numFmtId="0" fontId="19" fillId="0" borderId="7" xfId="3" applyFont="1" applyBorder="1" applyAlignment="1">
      <alignment horizontal="left" vertical="center" wrapText="1"/>
    </xf>
    <xf numFmtId="0" fontId="19" fillId="0" borderId="22" xfId="0" applyFont="1" applyBorder="1" applyAlignment="1">
      <alignment horizontal="left" vertical="center" wrapText="1"/>
    </xf>
    <xf numFmtId="0" fontId="19" fillId="0" borderId="22" xfId="0" applyFont="1" applyBorder="1" applyAlignment="1">
      <alignment horizontal="left" vertical="center"/>
    </xf>
    <xf numFmtId="0" fontId="19" fillId="0" borderId="22" xfId="0" applyFont="1" applyBorder="1" applyAlignment="1">
      <alignment horizontal="center" vertical="center" wrapText="1"/>
    </xf>
    <xf numFmtId="0" fontId="19" fillId="0" borderId="22" xfId="3" applyFont="1" applyBorder="1" applyAlignment="1">
      <alignment horizontal="center" vertical="center" wrapText="1"/>
    </xf>
    <xf numFmtId="0" fontId="25" fillId="0" borderId="23" xfId="3" applyFont="1" applyBorder="1" applyAlignment="1">
      <alignment horizontal="justify" vertical="top" wrapText="1"/>
    </xf>
    <xf numFmtId="0" fontId="25" fillId="0" borderId="25" xfId="3" applyFont="1" applyBorder="1" applyAlignment="1">
      <alignment horizontal="justify" vertical="top" wrapText="1"/>
    </xf>
    <xf numFmtId="0" fontId="19" fillId="0" borderId="23" xfId="3" applyFont="1" applyBorder="1" applyAlignment="1">
      <alignment horizontal="left" vertical="center" wrapText="1"/>
    </xf>
    <xf numFmtId="0" fontId="19" fillId="0" borderId="25" xfId="3" applyFont="1" applyBorder="1" applyAlignment="1">
      <alignment horizontal="left" vertical="center" wrapText="1"/>
    </xf>
    <xf numFmtId="0" fontId="25" fillId="0" borderId="23" xfId="3" applyFont="1" applyBorder="1" applyAlignment="1">
      <alignment horizontal="center" vertical="center" wrapText="1"/>
    </xf>
    <xf numFmtId="0" fontId="25" fillId="0" borderId="25" xfId="3" applyFont="1" applyBorder="1" applyAlignment="1">
      <alignment horizontal="center" vertical="center" wrapText="1"/>
    </xf>
    <xf numFmtId="9" fontId="12" fillId="0" borderId="23" xfId="3" applyNumberFormat="1" applyFont="1" applyBorder="1" applyAlignment="1">
      <alignment horizontal="center" vertical="center" wrapText="1"/>
    </xf>
    <xf numFmtId="0" fontId="12" fillId="0" borderId="25" xfId="3" applyFont="1" applyBorder="1" applyAlignment="1">
      <alignment horizontal="center" vertical="center" wrapText="1"/>
    </xf>
    <xf numFmtId="9" fontId="7" fillId="0" borderId="23" xfId="3" applyNumberFormat="1" applyFont="1" applyBorder="1" applyAlignment="1">
      <alignment horizontal="center" vertical="center" wrapText="1"/>
    </xf>
    <xf numFmtId="0" fontId="7" fillId="0" borderId="25" xfId="3" applyFont="1" applyBorder="1" applyAlignment="1">
      <alignment horizontal="center" vertical="center" wrapText="1"/>
    </xf>
    <xf numFmtId="0" fontId="25" fillId="0" borderId="5" xfId="3" applyFont="1" applyBorder="1" applyAlignment="1">
      <alignment horizontal="justify" vertical="center" wrapText="1"/>
    </xf>
    <xf numFmtId="0" fontId="25" fillId="0" borderId="7" xfId="3" applyFont="1" applyBorder="1" applyAlignment="1">
      <alignment horizontal="justify" vertical="center" wrapText="1"/>
    </xf>
    <xf numFmtId="0" fontId="28" fillId="0" borderId="32" xfId="3" applyFont="1" applyBorder="1" applyAlignment="1">
      <alignment horizontal="center" vertical="center"/>
    </xf>
    <xf numFmtId="0" fontId="7" fillId="5" borderId="26" xfId="3" applyFont="1" applyFill="1" applyBorder="1" applyAlignment="1">
      <alignment horizontal="left" vertical="center"/>
    </xf>
    <xf numFmtId="0" fontId="7" fillId="5" borderId="26" xfId="3" applyFont="1" applyFill="1" applyBorder="1" applyAlignment="1">
      <alignment horizontal="left" vertical="center" wrapText="1"/>
    </xf>
    <xf numFmtId="0" fontId="13" fillId="0" borderId="26" xfId="3" applyFont="1" applyBorder="1" applyAlignment="1">
      <alignment horizontal="center" vertical="center"/>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6" xfId="3" applyFont="1" applyBorder="1" applyAlignment="1">
      <alignment horizontal="center" vertical="center"/>
    </xf>
    <xf numFmtId="0" fontId="13" fillId="0" borderId="5" xfId="3" applyFont="1" applyBorder="1" applyAlignment="1">
      <alignment horizontal="left" vertical="center" wrapText="1"/>
    </xf>
    <xf numFmtId="0" fontId="13" fillId="0" borderId="7" xfId="3" applyFont="1" applyBorder="1" applyAlignment="1">
      <alignment horizontal="left" vertical="center"/>
    </xf>
    <xf numFmtId="0" fontId="13" fillId="0" borderId="5" xfId="3" applyFont="1" applyBorder="1" applyAlignment="1">
      <alignment horizontal="center" vertical="center" wrapText="1"/>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13" fillId="0" borderId="7" xfId="3" applyFont="1" applyBorder="1" applyAlignment="1">
      <alignment horizontal="left" vertical="center" wrapText="1"/>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1" fontId="12" fillId="0" borderId="29" xfId="2" applyNumberFormat="1" applyFont="1" applyBorder="1" applyAlignment="1">
      <alignment horizontal="center" vertical="center" wrapText="1"/>
    </xf>
    <xf numFmtId="1" fontId="12" fillId="0" borderId="27" xfId="2" applyNumberFormat="1" applyFont="1" applyBorder="1" applyAlignment="1">
      <alignment horizontal="center" vertical="center" wrapText="1"/>
    </xf>
    <xf numFmtId="1" fontId="12" fillId="0" borderId="28"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3" fillId="0" borderId="7" xfId="3" applyFont="1" applyBorder="1" applyAlignment="1">
      <alignment horizontal="center" vertical="center" wrapText="1"/>
    </xf>
    <xf numFmtId="168" fontId="13" fillId="0" borderId="33" xfId="5" applyNumberFormat="1" applyFont="1" applyBorder="1" applyAlignment="1">
      <alignment horizontal="center" vertical="center"/>
    </xf>
    <xf numFmtId="168" fontId="13" fillId="0" borderId="48" xfId="5" applyNumberFormat="1" applyFont="1" applyBorder="1" applyAlignment="1">
      <alignment horizontal="center" vertical="center"/>
    </xf>
    <xf numFmtId="168" fontId="13" fillId="0" borderId="61" xfId="5" applyNumberFormat="1" applyFont="1" applyBorder="1" applyAlignment="1">
      <alignment horizontal="center" vertical="center"/>
    </xf>
    <xf numFmtId="168" fontId="13" fillId="0" borderId="49" xfId="5" applyNumberFormat="1" applyFont="1" applyBorder="1" applyAlignment="1">
      <alignment horizontal="center" vertical="center"/>
    </xf>
    <xf numFmtId="168" fontId="13" fillId="0" borderId="67" xfId="5" applyNumberFormat="1" applyFont="1" applyBorder="1" applyAlignment="1">
      <alignment horizontal="center" vertical="center"/>
    </xf>
    <xf numFmtId="168" fontId="13" fillId="0" borderId="40" xfId="5" applyNumberFormat="1" applyFont="1" applyBorder="1" applyAlignment="1">
      <alignment horizontal="center" vertical="center"/>
    </xf>
    <xf numFmtId="0" fontId="12" fillId="0" borderId="61" xfId="2" applyFont="1" applyBorder="1" applyAlignment="1">
      <alignment horizontal="center" vertical="center" wrapText="1"/>
    </xf>
    <xf numFmtId="0" fontId="0" fillId="0" borderId="49" xfId="0" applyBorder="1" applyAlignment="1">
      <alignment horizontal="center" vertical="center" wrapText="1"/>
    </xf>
    <xf numFmtId="168" fontId="13" fillId="0" borderId="67" xfId="5" applyNumberFormat="1" applyFont="1" applyFill="1" applyBorder="1" applyAlignment="1">
      <alignment horizontal="center" vertical="center"/>
    </xf>
    <xf numFmtId="168" fontId="13" fillId="0" borderId="40" xfId="5" applyNumberFormat="1" applyFont="1" applyFill="1" applyBorder="1" applyAlignment="1">
      <alignment horizontal="center" vertical="center"/>
    </xf>
    <xf numFmtId="0" fontId="12" fillId="0" borderId="67" xfId="2" applyFont="1" applyBorder="1" applyAlignment="1">
      <alignment horizontal="center" vertical="center" wrapText="1"/>
    </xf>
    <xf numFmtId="0" fontId="0" fillId="0" borderId="40" xfId="0" applyBorder="1" applyAlignment="1">
      <alignment horizontal="center" vertical="center" wrapText="1"/>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2" fillId="5" borderId="55" xfId="2"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61" xfId="2" applyFont="1" applyFill="1" applyBorder="1" applyAlignment="1">
      <alignment horizontal="center" vertical="center" wrapText="1"/>
    </xf>
    <xf numFmtId="0" fontId="12" fillId="5" borderId="62" xfId="2" applyFont="1" applyFill="1" applyBorder="1" applyAlignment="1">
      <alignment horizontal="center" vertical="center" wrapText="1"/>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5" borderId="39" xfId="2" applyFont="1" applyFill="1" applyBorder="1" applyAlignment="1">
      <alignment horizontal="center" vertical="center" wrapText="1"/>
    </xf>
    <xf numFmtId="0" fontId="12" fillId="0" borderId="34" xfId="2" applyFont="1" applyBorder="1" applyAlignment="1">
      <alignment horizontal="center" vertical="center" wrapText="1"/>
    </xf>
    <xf numFmtId="0" fontId="13" fillId="0" borderId="33" xfId="3" applyFont="1" applyBorder="1" applyAlignment="1">
      <alignment horizontal="center" vertical="center" wrapText="1"/>
    </xf>
    <xf numFmtId="0" fontId="0" fillId="0" borderId="48" xfId="0" applyBorder="1" applyAlignment="1">
      <alignment horizontal="center" vertical="center" wrapText="1"/>
    </xf>
    <xf numFmtId="174" fontId="13" fillId="0" borderId="67" xfId="22" applyNumberFormat="1" applyFont="1" applyFill="1" applyBorder="1" applyAlignment="1">
      <alignment horizontal="center" vertical="center" wrapText="1"/>
    </xf>
    <xf numFmtId="174" fontId="13" fillId="0" borderId="40" xfId="22" applyNumberFormat="1" applyFont="1" applyFill="1" applyBorder="1" applyAlignment="1">
      <alignment horizontal="center" vertical="center" wrapText="1"/>
    </xf>
    <xf numFmtId="168" fontId="13" fillId="0" borderId="61" xfId="5" applyNumberFormat="1" applyFont="1" applyBorder="1" applyAlignment="1">
      <alignment horizontal="center" vertical="center" wrapText="1"/>
    </xf>
    <xf numFmtId="168" fontId="13" fillId="0" borderId="36" xfId="5" applyNumberFormat="1" applyFont="1" applyBorder="1" applyAlignment="1">
      <alignment horizontal="center" vertical="center" wrapText="1"/>
    </xf>
    <xf numFmtId="168" fontId="13" fillId="0" borderId="49" xfId="5" applyNumberFormat="1" applyFont="1" applyBorder="1" applyAlignment="1">
      <alignment horizontal="center" vertical="center" wrapText="1"/>
    </xf>
    <xf numFmtId="174" fontId="13" fillId="0" borderId="67" xfId="22" applyNumberFormat="1" applyFont="1" applyBorder="1" applyAlignment="1">
      <alignment horizontal="center" vertical="center" wrapText="1"/>
    </xf>
    <xf numFmtId="174" fontId="13" fillId="0" borderId="34" xfId="22" applyNumberFormat="1" applyFont="1" applyBorder="1" applyAlignment="1">
      <alignment horizontal="center" vertical="center" wrapText="1"/>
    </xf>
    <xf numFmtId="174" fontId="13" fillId="0" borderId="40" xfId="22" applyNumberFormat="1" applyFont="1" applyBorder="1" applyAlignment="1">
      <alignment horizontal="center" vertical="center" wrapText="1"/>
    </xf>
    <xf numFmtId="0" fontId="13" fillId="0" borderId="61" xfId="3" applyFont="1" applyBorder="1" applyAlignment="1">
      <alignment horizontal="right" vertical="center" wrapText="1"/>
    </xf>
    <xf numFmtId="0" fontId="13" fillId="0" borderId="36" xfId="3" applyFont="1" applyBorder="1" applyAlignment="1">
      <alignment horizontal="right" vertical="center" wrapText="1"/>
    </xf>
    <xf numFmtId="0" fontId="13" fillId="0" borderId="49" xfId="3" applyFont="1" applyBorder="1" applyAlignment="1">
      <alignment horizontal="right" vertical="center" wrapText="1"/>
    </xf>
    <xf numFmtId="168" fontId="13" fillId="0" borderId="33" xfId="5" applyNumberFormat="1" applyFont="1" applyBorder="1" applyAlignment="1">
      <alignment horizontal="center" vertical="center" wrapText="1"/>
    </xf>
    <xf numFmtId="168" fontId="13" fillId="0" borderId="35" xfId="5" applyNumberFormat="1" applyFont="1" applyBorder="1" applyAlignment="1">
      <alignment horizontal="center" vertical="center" wrapText="1"/>
    </xf>
    <xf numFmtId="168" fontId="13" fillId="0" borderId="48" xfId="5" applyNumberFormat="1" applyFont="1" applyBorder="1" applyAlignment="1">
      <alignment horizontal="center" vertical="center" wrapText="1"/>
    </xf>
    <xf numFmtId="0" fontId="12" fillId="3" borderId="26" xfId="2" applyFont="1" applyFill="1" applyBorder="1" applyAlignment="1">
      <alignment horizontal="left" vertical="center" wrapText="1"/>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3" borderId="26" xfId="2" applyFont="1" applyFill="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7" xfId="3" applyNumberFormat="1" applyFont="1" applyBorder="1" applyAlignment="1">
      <alignment horizontal="center" vertical="center"/>
    </xf>
    <xf numFmtId="0" fontId="12" fillId="0" borderId="1" xfId="0" applyFont="1" applyBorder="1" applyAlignment="1">
      <alignment horizontal="center" vertical="center" wrapText="1"/>
    </xf>
    <xf numFmtId="174" fontId="13" fillId="0" borderId="34" xfId="22" applyNumberFormat="1" applyFont="1" applyFill="1" applyBorder="1" applyAlignment="1">
      <alignment horizontal="center" vertical="center" wrapText="1"/>
    </xf>
    <xf numFmtId="167" fontId="13" fillId="0" borderId="61" xfId="5" applyFont="1" applyBorder="1" applyAlignment="1">
      <alignment horizontal="center" vertical="center"/>
    </xf>
    <xf numFmtId="167" fontId="13" fillId="0" borderId="49" xfId="5" applyFont="1" applyBorder="1" applyAlignment="1">
      <alignment horizontal="center" vertical="center"/>
    </xf>
    <xf numFmtId="0" fontId="12" fillId="0" borderId="36" xfId="2" applyFont="1" applyBorder="1" applyAlignment="1">
      <alignment horizontal="center" vertical="center" wrapText="1"/>
    </xf>
    <xf numFmtId="0" fontId="12" fillId="0" borderId="49" xfId="2" applyFont="1" applyBorder="1" applyAlignment="1">
      <alignment horizontal="center" vertical="center" wrapText="1"/>
    </xf>
    <xf numFmtId="167" fontId="13" fillId="0" borderId="61" xfId="5" applyFont="1" applyFill="1" applyBorder="1" applyAlignment="1">
      <alignment horizontal="center" vertical="center"/>
    </xf>
    <xf numFmtId="167" fontId="13" fillId="0" borderId="36" xfId="5" applyFont="1" applyFill="1" applyBorder="1" applyAlignment="1">
      <alignment horizontal="center" vertical="center"/>
    </xf>
    <xf numFmtId="167" fontId="13" fillId="0" borderId="49" xfId="5" applyFont="1" applyFill="1" applyBorder="1" applyAlignment="1">
      <alignment horizontal="center" vertical="center"/>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11" fillId="0" borderId="26" xfId="0" applyFont="1" applyBorder="1" applyAlignment="1">
      <alignment horizontal="left" vertical="center" wrapText="1"/>
    </xf>
    <xf numFmtId="0" fontId="42" fillId="5" borderId="59" xfId="19" applyFont="1" applyFill="1" applyBorder="1" applyAlignment="1">
      <alignment horizontal="center" vertical="center"/>
    </xf>
    <xf numFmtId="0" fontId="42" fillId="5" borderId="38" xfId="19" applyFont="1" applyFill="1" applyBorder="1" applyAlignment="1">
      <alignment horizontal="center" vertical="center"/>
    </xf>
    <xf numFmtId="0" fontId="42" fillId="5" borderId="56" xfId="19" applyFont="1" applyFill="1" applyBorder="1" applyAlignment="1">
      <alignment horizontal="center" vertical="center"/>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38" fillId="3" borderId="10" xfId="19" applyFont="1" applyFill="1" applyBorder="1" applyAlignment="1">
      <alignment horizontal="center" vertical="center" wrapText="1"/>
    </xf>
    <xf numFmtId="0" fontId="38" fillId="3" borderId="14" xfId="19" applyFont="1" applyFill="1" applyBorder="1" applyAlignment="1">
      <alignment horizontal="center" vertical="center" wrapText="1"/>
    </xf>
    <xf numFmtId="0" fontId="3" fillId="10" borderId="1" xfId="19" applyFill="1" applyAlignment="1">
      <alignment horizontal="center"/>
    </xf>
    <xf numFmtId="0" fontId="42" fillId="5" borderId="10" xfId="19" applyFont="1" applyFill="1" applyBorder="1" applyAlignment="1">
      <alignment horizontal="center" vertical="center" wrapText="1"/>
    </xf>
    <xf numFmtId="0" fontId="42" fillId="5" borderId="74" xfId="19" applyFont="1" applyFill="1" applyBorder="1" applyAlignment="1">
      <alignment horizontal="center" vertical="center" wrapText="1"/>
    </xf>
    <xf numFmtId="0" fontId="42" fillId="5" borderId="33" xfId="19" applyFont="1" applyFill="1" applyBorder="1" applyAlignment="1">
      <alignment horizontal="center" vertical="center" wrapText="1"/>
    </xf>
    <xf numFmtId="0" fontId="42" fillId="5" borderId="60" xfId="19" applyFont="1" applyFill="1" applyBorder="1" applyAlignment="1">
      <alignment horizontal="center" vertical="center" wrapText="1"/>
    </xf>
    <xf numFmtId="1" fontId="6" fillId="0" borderId="6" xfId="3" applyNumberFormat="1" applyFont="1" applyBorder="1" applyAlignment="1">
      <alignment horizontal="center" vertical="center"/>
    </xf>
    <xf numFmtId="0" fontId="42" fillId="5" borderId="9" xfId="19" applyFont="1" applyFill="1" applyBorder="1" applyAlignment="1">
      <alignment horizontal="center" vertical="center" wrapText="1"/>
    </xf>
    <xf numFmtId="0" fontId="42" fillId="5" borderId="13" xfId="19" applyFont="1" applyFill="1" applyBorder="1" applyAlignment="1">
      <alignment horizontal="center" vertical="center" wrapText="1"/>
    </xf>
    <xf numFmtId="0" fontId="24" fillId="11" borderId="55"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42" fillId="5" borderId="37" xfId="19" applyFont="1" applyFill="1" applyBorder="1" applyAlignment="1">
      <alignment horizontal="center" vertical="center"/>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31" fillId="5" borderId="27" xfId="3" applyFont="1" applyFill="1" applyBorder="1" applyAlignment="1">
      <alignment horizontal="center" vertical="center" wrapText="1"/>
    </xf>
    <xf numFmtId="0" fontId="31" fillId="5" borderId="17" xfId="3" applyFont="1" applyFill="1" applyBorder="1" applyAlignment="1">
      <alignment horizontal="center" vertical="center" wrapText="1"/>
    </xf>
    <xf numFmtId="0" fontId="31" fillId="5" borderId="1" xfId="3" applyFont="1" applyFill="1" applyAlignment="1">
      <alignment horizontal="center" vertical="center" wrapText="1"/>
    </xf>
    <xf numFmtId="0" fontId="31" fillId="5" borderId="20" xfId="3" applyFont="1" applyFill="1" applyBorder="1" applyAlignment="1">
      <alignment horizontal="center" vertical="center" wrapText="1"/>
    </xf>
    <xf numFmtId="0" fontId="12" fillId="5" borderId="6" xfId="3" applyFont="1" applyFill="1" applyBorder="1" applyAlignment="1">
      <alignment horizontal="center" vertical="center" wrapText="1"/>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35" fillId="10" borderId="2" xfId="2" applyFont="1" applyFill="1" applyBorder="1" applyAlignment="1">
      <alignment horizontal="center" vertical="center" wrapText="1"/>
    </xf>
    <xf numFmtId="0" fontId="35" fillId="10" borderId="18" xfId="2" applyFont="1" applyFill="1" applyBorder="1" applyAlignment="1">
      <alignment horizontal="center" vertical="center" wrapText="1"/>
    </xf>
    <xf numFmtId="0" fontId="35" fillId="10" borderId="17" xfId="2" applyFont="1" applyFill="1" applyBorder="1" applyAlignment="1">
      <alignment horizontal="center" vertical="center" wrapText="1"/>
    </xf>
    <xf numFmtId="0" fontId="35" fillId="10" borderId="8" xfId="2" applyFont="1" applyFill="1" applyBorder="1" applyAlignment="1">
      <alignment horizontal="center" vertical="center" wrapText="1"/>
    </xf>
    <xf numFmtId="0" fontId="35" fillId="10" borderId="1" xfId="2" applyFont="1" applyFill="1" applyAlignment="1">
      <alignment horizontal="center" vertical="center" wrapText="1"/>
    </xf>
    <xf numFmtId="0" fontId="35" fillId="10" borderId="16" xfId="2" applyFont="1" applyFill="1" applyBorder="1" applyAlignment="1">
      <alignment horizontal="center" vertical="center" wrapText="1"/>
    </xf>
    <xf numFmtId="0" fontId="35" fillId="10" borderId="11" xfId="2" applyFont="1" applyFill="1" applyBorder="1" applyAlignment="1">
      <alignment horizontal="center" vertical="center" wrapText="1"/>
    </xf>
    <xf numFmtId="0" fontId="35" fillId="10" borderId="20" xfId="2" applyFont="1" applyFill="1" applyBorder="1" applyAlignment="1">
      <alignment horizontal="center" vertical="center" wrapText="1"/>
    </xf>
    <xf numFmtId="0" fontId="35"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1" fontId="39" fillId="0" borderId="29" xfId="2" applyNumberFormat="1" applyFont="1" applyBorder="1" applyAlignment="1">
      <alignment horizontal="center" vertical="center" wrapText="1"/>
    </xf>
    <xf numFmtId="1" fontId="39" fillId="0" borderId="27" xfId="2" applyNumberFormat="1" applyFont="1" applyBorder="1" applyAlignment="1">
      <alignment horizontal="center" vertical="center" wrapText="1"/>
    </xf>
    <xf numFmtId="1" fontId="39" fillId="0" borderId="28" xfId="2" applyNumberFormat="1" applyFont="1" applyBorder="1" applyAlignment="1">
      <alignment horizontal="center" vertical="center" wrapText="1"/>
    </xf>
    <xf numFmtId="0" fontId="20" fillId="5" borderId="6" xfId="3" applyFont="1" applyFill="1" applyBorder="1" applyAlignment="1">
      <alignment horizontal="center" vertical="center" wrapText="1"/>
    </xf>
    <xf numFmtId="0" fontId="20" fillId="5" borderId="7"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9" fillId="0" borderId="2" xfId="2" applyFont="1" applyBorder="1" applyAlignment="1">
      <alignment horizontal="center" vertical="center" wrapText="1"/>
    </xf>
    <xf numFmtId="0" fontId="39" fillId="0" borderId="18" xfId="2" applyFont="1" applyBorder="1" applyAlignment="1">
      <alignment horizontal="center" vertical="center" wrapText="1"/>
    </xf>
    <xf numFmtId="0" fontId="39" fillId="0" borderId="8" xfId="2" applyFont="1" applyBorder="1" applyAlignment="1">
      <alignment horizontal="center" vertical="center" wrapText="1"/>
    </xf>
    <xf numFmtId="0" fontId="39" fillId="0" borderId="1" xfId="2" applyFont="1" applyAlignment="1">
      <alignment horizontal="center" vertical="center" wrapText="1"/>
    </xf>
    <xf numFmtId="0" fontId="39" fillId="0" borderId="11" xfId="2" applyFont="1" applyBorder="1" applyAlignment="1">
      <alignment horizontal="center" vertical="center" wrapText="1"/>
    </xf>
    <xf numFmtId="0" fontId="39" fillId="0" borderId="20" xfId="2" applyFont="1" applyBorder="1" applyAlignment="1">
      <alignment horizontal="center" vertical="center" wrapText="1"/>
    </xf>
    <xf numFmtId="0" fontId="39" fillId="5" borderId="29" xfId="2" applyFont="1" applyFill="1" applyBorder="1" applyAlignment="1">
      <alignment horizontal="center" vertical="center" wrapText="1"/>
    </xf>
    <xf numFmtId="0" fontId="39" fillId="5" borderId="27" xfId="2" applyFont="1" applyFill="1" applyBorder="1" applyAlignment="1">
      <alignment horizontal="center" vertical="center" wrapText="1"/>
    </xf>
    <xf numFmtId="0" fontId="39" fillId="5" borderId="28" xfId="2" applyFont="1" applyFill="1" applyBorder="1" applyAlignment="1">
      <alignment horizontal="center" vertical="center" wrapText="1"/>
    </xf>
    <xf numFmtId="0" fontId="12" fillId="5" borderId="45" xfId="2" applyFont="1" applyFill="1" applyBorder="1" applyAlignment="1">
      <alignment horizontal="center" vertical="center" wrapText="1"/>
    </xf>
    <xf numFmtId="0" fontId="12" fillId="5" borderId="46" xfId="2" applyFont="1" applyFill="1" applyBorder="1" applyAlignment="1">
      <alignment horizontal="center" vertical="center" wrapText="1"/>
    </xf>
    <xf numFmtId="0" fontId="11" fillId="0" borderId="26" xfId="2" applyFont="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5" borderId="41" xfId="2" applyFont="1" applyFill="1" applyBorder="1" applyAlignment="1">
      <alignment horizontal="center" vertical="center" wrapText="1"/>
    </xf>
    <xf numFmtId="0" fontId="12" fillId="5" borderId="42" xfId="2" applyFont="1" applyFill="1" applyBorder="1" applyAlignment="1">
      <alignment horizontal="center" vertical="center" wrapText="1"/>
    </xf>
    <xf numFmtId="0" fontId="12" fillId="0" borderId="71" xfId="2" applyFont="1" applyBorder="1" applyAlignment="1">
      <alignment horizontal="center" vertical="center" wrapText="1"/>
    </xf>
    <xf numFmtId="0" fontId="12" fillId="0" borderId="72" xfId="2" applyFont="1" applyBorder="1" applyAlignment="1">
      <alignment horizontal="center" vertical="center" wrapText="1"/>
    </xf>
    <xf numFmtId="0" fontId="12" fillId="0" borderId="73" xfId="2" applyFont="1" applyBorder="1" applyAlignment="1">
      <alignment horizontal="center" vertical="center" wrapText="1"/>
    </xf>
    <xf numFmtId="0" fontId="13" fillId="0" borderId="65" xfId="0" applyFont="1" applyBorder="1" applyAlignment="1">
      <alignment horizontal="left" vertical="center" wrapText="1"/>
    </xf>
    <xf numFmtId="0" fontId="13" fillId="0" borderId="17"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31" fillId="5" borderId="23" xfId="2" applyFont="1" applyFill="1" applyBorder="1" applyAlignment="1">
      <alignment horizontal="center" vertical="center" wrapText="1"/>
    </xf>
    <xf numFmtId="0" fontId="55" fillId="0" borderId="25" xfId="0" applyFont="1" applyBorder="1" applyAlignment="1">
      <alignment horizontal="left" vertical="top" wrapText="1"/>
    </xf>
    <xf numFmtId="9" fontId="31" fillId="5" borderId="51" xfId="3" applyNumberFormat="1" applyFont="1" applyFill="1" applyBorder="1" applyAlignment="1">
      <alignment horizontal="center" vertical="center"/>
    </xf>
    <xf numFmtId="9" fontId="31" fillId="5" borderId="51" xfId="0" applyNumberFormat="1" applyFont="1" applyFill="1" applyBorder="1" applyAlignment="1">
      <alignment horizontal="center" vertical="center"/>
    </xf>
    <xf numFmtId="0" fontId="55" fillId="0" borderId="54" xfId="3" applyFont="1" applyBorder="1" applyAlignment="1">
      <alignment horizontal="center" vertical="center" wrapText="1"/>
    </xf>
    <xf numFmtId="0" fontId="55" fillId="0" borderId="57" xfId="3" applyFont="1" applyBorder="1" applyAlignment="1">
      <alignment horizontal="center" vertical="center"/>
    </xf>
    <xf numFmtId="0" fontId="55" fillId="0" borderId="22" xfId="3" applyFont="1" applyBorder="1" applyAlignment="1">
      <alignment horizontal="justify" vertical="top" wrapText="1"/>
    </xf>
    <xf numFmtId="0" fontId="55" fillId="0" borderId="22" xfId="3" applyFont="1" applyBorder="1" applyAlignment="1">
      <alignment horizontal="justify" vertical="top"/>
    </xf>
  </cellXfs>
  <cellStyles count="23">
    <cellStyle name="Hyperlink" xfId="16" xr:uid="{FF327CB4-B363-4859-B3D4-FEC05C720CF9}"/>
    <cellStyle name="Millares" xfId="18" builtinId="3"/>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BC41A0B-FA08-43D3-8093-1B3593C00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D0D6D8B-2369-4E44-815F-B1976E97D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54430</xdr:colOff>
      <xdr:row>62</xdr:row>
      <xdr:rowOff>68036</xdr:rowOff>
    </xdr:from>
    <xdr:to>
      <xdr:col>2</xdr:col>
      <xdr:colOff>452437</xdr:colOff>
      <xdr:row>62</xdr:row>
      <xdr:rowOff>352947</xdr:rowOff>
    </xdr:to>
    <xdr:pic>
      <xdr:nvPicPr>
        <xdr:cNvPr id="3" name="Imagen 2">
          <a:extLst>
            <a:ext uri="{FF2B5EF4-FFF2-40B4-BE49-F238E27FC236}">
              <a16:creationId xmlns:a16="http://schemas.microsoft.com/office/drawing/2014/main" id="{63CE1F17-974C-4899-A4E8-069469E9B1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69368" y="32441130"/>
          <a:ext cx="398007" cy="2849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ovo\Downloads\8190%20-%20Reporte%20Plan%20de%20Accion_2025_marzo%20RevNGB%20RJDM%20(1).xlsx" TargetMode="External"/><Relationship Id="rId1" Type="http://schemas.openxmlformats.org/officeDocument/2006/relationships/externalLinkPath" Target="/Users/Lenovo/Downloads/8190%20-%20Reporte%20Plan%20de%20Accion_2025_marzo%20RevNGB%20RJDM%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enovo\Downloads\8190-Reporte%20Plan%20de%20Acci&#243;n%20Mayo%20AGA.xlsx" TargetMode="External"/><Relationship Id="rId1" Type="http://schemas.openxmlformats.org/officeDocument/2006/relationships/externalLinkPath" Target="/Users/Lenovo/Downloads/8190-Reporte%20Plan%20de%20Acci&#243;n%20Mayo%20A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TIVIDAD_1"/>
      <sheetName val="Hoja de vida1 "/>
      <sheetName val="ACTIVIDAD_2"/>
      <sheetName val="Hoja de vida2"/>
      <sheetName val="ACTIVIDAD_3"/>
      <sheetName val="Hoja de vida3"/>
      <sheetName val="META_PDD"/>
      <sheetName val="Hoja de vida_MetaPDD"/>
      <sheetName val="PRODUCTO_MGA"/>
      <sheetName val="PMR"/>
      <sheetName val="TERRITORIALIZACIÓN"/>
      <sheetName val="CONTROL DE CAMBIOS"/>
    </sheetNames>
    <sheetDataSet>
      <sheetData sheetId="0">
        <row r="24">
          <cell r="B24">
            <v>291874000</v>
          </cell>
          <cell r="C24">
            <v>206793000</v>
          </cell>
        </row>
        <row r="25">
          <cell r="B25">
            <v>0</v>
          </cell>
          <cell r="C25">
            <v>2113666</v>
          </cell>
          <cell r="D25">
            <v>34229732</v>
          </cell>
          <cell r="G25">
            <v>0</v>
          </cell>
        </row>
      </sheetData>
      <sheetData sheetId="1"/>
      <sheetData sheetId="2">
        <row r="24">
          <cell r="B24">
            <v>291874000</v>
          </cell>
          <cell r="C24">
            <v>206793000</v>
          </cell>
        </row>
        <row r="25">
          <cell r="B25">
            <v>0</v>
          </cell>
          <cell r="C25">
            <v>2113667</v>
          </cell>
          <cell r="D25">
            <v>34229734</v>
          </cell>
        </row>
      </sheetData>
      <sheetData sheetId="3"/>
      <sheetData sheetId="4">
        <row r="26">
          <cell r="B26">
            <v>59208000</v>
          </cell>
          <cell r="C26">
            <v>36168000</v>
          </cell>
        </row>
        <row r="27">
          <cell r="B27">
            <v>0</v>
          </cell>
          <cell r="C27">
            <v>266400</v>
          </cell>
        </row>
        <row r="40">
          <cell r="C40">
            <v>0</v>
          </cell>
        </row>
        <row r="42">
          <cell r="C42">
            <v>0.1</v>
          </cell>
        </row>
      </sheetData>
      <sheetData sheetId="5"/>
      <sheetData sheetId="6">
        <row r="31">
          <cell r="C31">
            <v>427</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ACTIVIDAD_1"/>
      <sheetName val="ACTIVIDAD_2"/>
      <sheetName val="ACTIVIDAD_3"/>
      <sheetName val="META_PDD"/>
      <sheetName val="PRODUCTO_MGA"/>
      <sheetName val="TERRITORIALIZACIÓN"/>
      <sheetName val="PMR"/>
      <sheetName val="CONTROL DE CAMBIOS"/>
    </sheetNames>
    <sheetDataSet>
      <sheetData sheetId="0"/>
      <sheetData sheetId="1">
        <row r="26">
          <cell r="F26">
            <v>47461400</v>
          </cell>
        </row>
      </sheetData>
      <sheetData sheetId="2">
        <row r="26">
          <cell r="F26">
            <v>47461400</v>
          </cell>
        </row>
      </sheetData>
      <sheetData sheetId="3">
        <row r="25">
          <cell r="F25">
            <v>119958179</v>
          </cell>
        </row>
        <row r="26">
          <cell r="F26">
            <v>8803785</v>
          </cell>
        </row>
        <row r="45">
          <cell r="C45">
            <v>0.1</v>
          </cell>
        </row>
      </sheetData>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workbookViewId="0">
      <selection activeCell="C5" sqref="C5"/>
    </sheetView>
  </sheetViews>
  <sheetFormatPr baseColWidth="10" defaultColWidth="10.7109375" defaultRowHeight="14.25" x14ac:dyDescent="0.25"/>
  <cols>
    <col min="1" max="1" width="53" style="207" customWidth="1"/>
    <col min="2" max="2" width="78.42578125" style="207" customWidth="1"/>
    <col min="3" max="3" width="36.42578125" style="207" customWidth="1"/>
    <col min="4" max="4" width="31.140625" style="207" customWidth="1"/>
    <col min="5" max="5" width="70.140625" style="207" customWidth="1"/>
    <col min="6" max="6" width="17.42578125" style="207" customWidth="1"/>
    <col min="7" max="8" width="21.7109375" style="207" customWidth="1"/>
    <col min="9" max="9" width="19.42578125" style="207" customWidth="1"/>
    <col min="10" max="10" width="42" style="207" customWidth="1"/>
    <col min="11" max="256" width="10.7109375" style="207"/>
    <col min="257" max="257" width="72" style="207" bestFit="1" customWidth="1"/>
    <col min="258" max="258" width="78.42578125" style="207" customWidth="1"/>
    <col min="259" max="259" width="10.7109375" style="207"/>
    <col min="260" max="260" width="31.140625" style="207" customWidth="1"/>
    <col min="261" max="261" width="70.140625" style="207" customWidth="1"/>
    <col min="262" max="262" width="17.42578125" style="207" customWidth="1"/>
    <col min="263" max="264" width="21.7109375" style="207" customWidth="1"/>
    <col min="265" max="265" width="19.42578125" style="207" customWidth="1"/>
    <col min="266" max="266" width="42" style="207" customWidth="1"/>
    <col min="267" max="512" width="10.7109375" style="207"/>
    <col min="513" max="513" width="72" style="207" bestFit="1" customWidth="1"/>
    <col min="514" max="514" width="78.42578125" style="207" customWidth="1"/>
    <col min="515" max="515" width="10.7109375" style="207"/>
    <col min="516" max="516" width="31.140625" style="207" customWidth="1"/>
    <col min="517" max="517" width="70.140625" style="207" customWidth="1"/>
    <col min="518" max="518" width="17.42578125" style="207" customWidth="1"/>
    <col min="519" max="520" width="21.7109375" style="207" customWidth="1"/>
    <col min="521" max="521" width="19.42578125" style="207" customWidth="1"/>
    <col min="522" max="522" width="42" style="207" customWidth="1"/>
    <col min="523" max="768" width="10.7109375" style="207"/>
    <col min="769" max="769" width="72" style="207" bestFit="1" customWidth="1"/>
    <col min="770" max="770" width="78.42578125" style="207" customWidth="1"/>
    <col min="771" max="771" width="10.7109375" style="207"/>
    <col min="772" max="772" width="31.140625" style="207" customWidth="1"/>
    <col min="773" max="773" width="70.140625" style="207" customWidth="1"/>
    <col min="774" max="774" width="17.42578125" style="207" customWidth="1"/>
    <col min="775" max="776" width="21.7109375" style="207" customWidth="1"/>
    <col min="777" max="777" width="19.42578125" style="207" customWidth="1"/>
    <col min="778" max="778" width="42" style="207" customWidth="1"/>
    <col min="779" max="1024" width="10.7109375" style="207"/>
    <col min="1025" max="1025" width="72" style="207" bestFit="1" customWidth="1"/>
    <col min="1026" max="1026" width="78.42578125" style="207" customWidth="1"/>
    <col min="1027" max="1027" width="10.7109375" style="207"/>
    <col min="1028" max="1028" width="31.140625" style="207" customWidth="1"/>
    <col min="1029" max="1029" width="70.140625" style="207" customWidth="1"/>
    <col min="1030" max="1030" width="17.42578125" style="207" customWidth="1"/>
    <col min="1031" max="1032" width="21.7109375" style="207" customWidth="1"/>
    <col min="1033" max="1033" width="19.42578125" style="207" customWidth="1"/>
    <col min="1034" max="1034" width="42" style="207" customWidth="1"/>
    <col min="1035" max="1280" width="10.7109375" style="207"/>
    <col min="1281" max="1281" width="72" style="207" bestFit="1" customWidth="1"/>
    <col min="1282" max="1282" width="78.42578125" style="207" customWidth="1"/>
    <col min="1283" max="1283" width="10.7109375" style="207"/>
    <col min="1284" max="1284" width="31.140625" style="207" customWidth="1"/>
    <col min="1285" max="1285" width="70.140625" style="207" customWidth="1"/>
    <col min="1286" max="1286" width="17.42578125" style="207" customWidth="1"/>
    <col min="1287" max="1288" width="21.7109375" style="207" customWidth="1"/>
    <col min="1289" max="1289" width="19.42578125" style="207" customWidth="1"/>
    <col min="1290" max="1290" width="42" style="207" customWidth="1"/>
    <col min="1291" max="1536" width="10.7109375" style="207"/>
    <col min="1537" max="1537" width="72" style="207" bestFit="1" customWidth="1"/>
    <col min="1538" max="1538" width="78.42578125" style="207" customWidth="1"/>
    <col min="1539" max="1539" width="10.7109375" style="207"/>
    <col min="1540" max="1540" width="31.140625" style="207" customWidth="1"/>
    <col min="1541" max="1541" width="70.140625" style="207" customWidth="1"/>
    <col min="1542" max="1542" width="17.42578125" style="207" customWidth="1"/>
    <col min="1543" max="1544" width="21.7109375" style="207" customWidth="1"/>
    <col min="1545" max="1545" width="19.42578125" style="207" customWidth="1"/>
    <col min="1546" max="1546" width="42" style="207" customWidth="1"/>
    <col min="1547" max="1792" width="10.7109375" style="207"/>
    <col min="1793" max="1793" width="72" style="207" bestFit="1" customWidth="1"/>
    <col min="1794" max="1794" width="78.42578125" style="207" customWidth="1"/>
    <col min="1795" max="1795" width="10.7109375" style="207"/>
    <col min="1796" max="1796" width="31.140625" style="207" customWidth="1"/>
    <col min="1797" max="1797" width="70.140625" style="207" customWidth="1"/>
    <col min="1798" max="1798" width="17.42578125" style="207" customWidth="1"/>
    <col min="1799" max="1800" width="21.7109375" style="207" customWidth="1"/>
    <col min="1801" max="1801" width="19.42578125" style="207" customWidth="1"/>
    <col min="1802" max="1802" width="42" style="207" customWidth="1"/>
    <col min="1803" max="2048" width="10.7109375" style="207"/>
    <col min="2049" max="2049" width="72" style="207" bestFit="1" customWidth="1"/>
    <col min="2050" max="2050" width="78.42578125" style="207" customWidth="1"/>
    <col min="2051" max="2051" width="10.7109375" style="207"/>
    <col min="2052" max="2052" width="31.140625" style="207" customWidth="1"/>
    <col min="2053" max="2053" width="70.140625" style="207" customWidth="1"/>
    <col min="2054" max="2054" width="17.42578125" style="207" customWidth="1"/>
    <col min="2055" max="2056" width="21.7109375" style="207" customWidth="1"/>
    <col min="2057" max="2057" width="19.42578125" style="207" customWidth="1"/>
    <col min="2058" max="2058" width="42" style="207" customWidth="1"/>
    <col min="2059" max="2304" width="10.7109375" style="207"/>
    <col min="2305" max="2305" width="72" style="207" bestFit="1" customWidth="1"/>
    <col min="2306" max="2306" width="78.42578125" style="207" customWidth="1"/>
    <col min="2307" max="2307" width="10.7109375" style="207"/>
    <col min="2308" max="2308" width="31.140625" style="207" customWidth="1"/>
    <col min="2309" max="2309" width="70.140625" style="207" customWidth="1"/>
    <col min="2310" max="2310" width="17.42578125" style="207" customWidth="1"/>
    <col min="2311" max="2312" width="21.7109375" style="207" customWidth="1"/>
    <col min="2313" max="2313" width="19.42578125" style="207" customWidth="1"/>
    <col min="2314" max="2314" width="42" style="207" customWidth="1"/>
    <col min="2315" max="2560" width="10.7109375" style="207"/>
    <col min="2561" max="2561" width="72" style="207" bestFit="1" customWidth="1"/>
    <col min="2562" max="2562" width="78.42578125" style="207" customWidth="1"/>
    <col min="2563" max="2563" width="10.7109375" style="207"/>
    <col min="2564" max="2564" width="31.140625" style="207" customWidth="1"/>
    <col min="2565" max="2565" width="70.140625" style="207" customWidth="1"/>
    <col min="2566" max="2566" width="17.42578125" style="207" customWidth="1"/>
    <col min="2567" max="2568" width="21.7109375" style="207" customWidth="1"/>
    <col min="2569" max="2569" width="19.42578125" style="207" customWidth="1"/>
    <col min="2570" max="2570" width="42" style="207" customWidth="1"/>
    <col min="2571" max="2816" width="10.7109375" style="207"/>
    <col min="2817" max="2817" width="72" style="207" bestFit="1" customWidth="1"/>
    <col min="2818" max="2818" width="78.42578125" style="207" customWidth="1"/>
    <col min="2819" max="2819" width="10.7109375" style="207"/>
    <col min="2820" max="2820" width="31.140625" style="207" customWidth="1"/>
    <col min="2821" max="2821" width="70.140625" style="207" customWidth="1"/>
    <col min="2822" max="2822" width="17.42578125" style="207" customWidth="1"/>
    <col min="2823" max="2824" width="21.7109375" style="207" customWidth="1"/>
    <col min="2825" max="2825" width="19.42578125" style="207" customWidth="1"/>
    <col min="2826" max="2826" width="42" style="207" customWidth="1"/>
    <col min="2827" max="3072" width="10.7109375" style="207"/>
    <col min="3073" max="3073" width="72" style="207" bestFit="1" customWidth="1"/>
    <col min="3074" max="3074" width="78.42578125" style="207" customWidth="1"/>
    <col min="3075" max="3075" width="10.7109375" style="207"/>
    <col min="3076" max="3076" width="31.140625" style="207" customWidth="1"/>
    <col min="3077" max="3077" width="70.140625" style="207" customWidth="1"/>
    <col min="3078" max="3078" width="17.42578125" style="207" customWidth="1"/>
    <col min="3079" max="3080" width="21.7109375" style="207" customWidth="1"/>
    <col min="3081" max="3081" width="19.42578125" style="207" customWidth="1"/>
    <col min="3082" max="3082" width="42" style="207" customWidth="1"/>
    <col min="3083" max="3328" width="10.7109375" style="207"/>
    <col min="3329" max="3329" width="72" style="207" bestFit="1" customWidth="1"/>
    <col min="3330" max="3330" width="78.42578125" style="207" customWidth="1"/>
    <col min="3331" max="3331" width="10.7109375" style="207"/>
    <col min="3332" max="3332" width="31.140625" style="207" customWidth="1"/>
    <col min="3333" max="3333" width="70.140625" style="207" customWidth="1"/>
    <col min="3334" max="3334" width="17.42578125" style="207" customWidth="1"/>
    <col min="3335" max="3336" width="21.7109375" style="207" customWidth="1"/>
    <col min="3337" max="3337" width="19.42578125" style="207" customWidth="1"/>
    <col min="3338" max="3338" width="42" style="207" customWidth="1"/>
    <col min="3339" max="3584" width="10.7109375" style="207"/>
    <col min="3585" max="3585" width="72" style="207" bestFit="1" customWidth="1"/>
    <col min="3586" max="3586" width="78.42578125" style="207" customWidth="1"/>
    <col min="3587" max="3587" width="10.7109375" style="207"/>
    <col min="3588" max="3588" width="31.140625" style="207" customWidth="1"/>
    <col min="3589" max="3589" width="70.140625" style="207" customWidth="1"/>
    <col min="3590" max="3590" width="17.42578125" style="207" customWidth="1"/>
    <col min="3591" max="3592" width="21.7109375" style="207" customWidth="1"/>
    <col min="3593" max="3593" width="19.42578125" style="207" customWidth="1"/>
    <col min="3594" max="3594" width="42" style="207" customWidth="1"/>
    <col min="3595" max="3840" width="10.7109375" style="207"/>
    <col min="3841" max="3841" width="72" style="207" bestFit="1" customWidth="1"/>
    <col min="3842" max="3842" width="78.42578125" style="207" customWidth="1"/>
    <col min="3843" max="3843" width="10.7109375" style="207"/>
    <col min="3844" max="3844" width="31.140625" style="207" customWidth="1"/>
    <col min="3845" max="3845" width="70.140625" style="207" customWidth="1"/>
    <col min="3846" max="3846" width="17.42578125" style="207" customWidth="1"/>
    <col min="3847" max="3848" width="21.7109375" style="207" customWidth="1"/>
    <col min="3849" max="3849" width="19.42578125" style="207" customWidth="1"/>
    <col min="3850" max="3850" width="42" style="207" customWidth="1"/>
    <col min="3851" max="4096" width="10.7109375" style="207"/>
    <col min="4097" max="4097" width="72" style="207" bestFit="1" customWidth="1"/>
    <col min="4098" max="4098" width="78.42578125" style="207" customWidth="1"/>
    <col min="4099" max="4099" width="10.7109375" style="207"/>
    <col min="4100" max="4100" width="31.140625" style="207" customWidth="1"/>
    <col min="4101" max="4101" width="70.140625" style="207" customWidth="1"/>
    <col min="4102" max="4102" width="17.42578125" style="207" customWidth="1"/>
    <col min="4103" max="4104" width="21.7109375" style="207" customWidth="1"/>
    <col min="4105" max="4105" width="19.42578125" style="207" customWidth="1"/>
    <col min="4106" max="4106" width="42" style="207" customWidth="1"/>
    <col min="4107" max="4352" width="10.7109375" style="207"/>
    <col min="4353" max="4353" width="72" style="207" bestFit="1" customWidth="1"/>
    <col min="4354" max="4354" width="78.42578125" style="207" customWidth="1"/>
    <col min="4355" max="4355" width="10.7109375" style="207"/>
    <col min="4356" max="4356" width="31.140625" style="207" customWidth="1"/>
    <col min="4357" max="4357" width="70.140625" style="207" customWidth="1"/>
    <col min="4358" max="4358" width="17.42578125" style="207" customWidth="1"/>
    <col min="4359" max="4360" width="21.7109375" style="207" customWidth="1"/>
    <col min="4361" max="4361" width="19.42578125" style="207" customWidth="1"/>
    <col min="4362" max="4362" width="42" style="207" customWidth="1"/>
    <col min="4363" max="4608" width="10.7109375" style="207"/>
    <col min="4609" max="4609" width="72" style="207" bestFit="1" customWidth="1"/>
    <col min="4610" max="4610" width="78.42578125" style="207" customWidth="1"/>
    <col min="4611" max="4611" width="10.7109375" style="207"/>
    <col min="4612" max="4612" width="31.140625" style="207" customWidth="1"/>
    <col min="4613" max="4613" width="70.140625" style="207" customWidth="1"/>
    <col min="4614" max="4614" width="17.42578125" style="207" customWidth="1"/>
    <col min="4615" max="4616" width="21.7109375" style="207" customWidth="1"/>
    <col min="4617" max="4617" width="19.42578125" style="207" customWidth="1"/>
    <col min="4618" max="4618" width="42" style="207" customWidth="1"/>
    <col min="4619" max="4864" width="10.7109375" style="207"/>
    <col min="4865" max="4865" width="72" style="207" bestFit="1" customWidth="1"/>
    <col min="4866" max="4866" width="78.42578125" style="207" customWidth="1"/>
    <col min="4867" max="4867" width="10.7109375" style="207"/>
    <col min="4868" max="4868" width="31.140625" style="207" customWidth="1"/>
    <col min="4869" max="4869" width="70.140625" style="207" customWidth="1"/>
    <col min="4870" max="4870" width="17.42578125" style="207" customWidth="1"/>
    <col min="4871" max="4872" width="21.7109375" style="207" customWidth="1"/>
    <col min="4873" max="4873" width="19.42578125" style="207" customWidth="1"/>
    <col min="4874" max="4874" width="42" style="207" customWidth="1"/>
    <col min="4875" max="5120" width="10.7109375" style="207"/>
    <col min="5121" max="5121" width="72" style="207" bestFit="1" customWidth="1"/>
    <col min="5122" max="5122" width="78.42578125" style="207" customWidth="1"/>
    <col min="5123" max="5123" width="10.7109375" style="207"/>
    <col min="5124" max="5124" width="31.140625" style="207" customWidth="1"/>
    <col min="5125" max="5125" width="70.140625" style="207" customWidth="1"/>
    <col min="5126" max="5126" width="17.42578125" style="207" customWidth="1"/>
    <col min="5127" max="5128" width="21.7109375" style="207" customWidth="1"/>
    <col min="5129" max="5129" width="19.42578125" style="207" customWidth="1"/>
    <col min="5130" max="5130" width="42" style="207" customWidth="1"/>
    <col min="5131" max="5376" width="10.7109375" style="207"/>
    <col min="5377" max="5377" width="72" style="207" bestFit="1" customWidth="1"/>
    <col min="5378" max="5378" width="78.42578125" style="207" customWidth="1"/>
    <col min="5379" max="5379" width="10.7109375" style="207"/>
    <col min="5380" max="5380" width="31.140625" style="207" customWidth="1"/>
    <col min="5381" max="5381" width="70.140625" style="207" customWidth="1"/>
    <col min="5382" max="5382" width="17.42578125" style="207" customWidth="1"/>
    <col min="5383" max="5384" width="21.7109375" style="207" customWidth="1"/>
    <col min="5385" max="5385" width="19.42578125" style="207" customWidth="1"/>
    <col min="5386" max="5386" width="42" style="207" customWidth="1"/>
    <col min="5387" max="5632" width="10.7109375" style="207"/>
    <col min="5633" max="5633" width="72" style="207" bestFit="1" customWidth="1"/>
    <col min="5634" max="5634" width="78.42578125" style="207" customWidth="1"/>
    <col min="5635" max="5635" width="10.7109375" style="207"/>
    <col min="5636" max="5636" width="31.140625" style="207" customWidth="1"/>
    <col min="5637" max="5637" width="70.140625" style="207" customWidth="1"/>
    <col min="5638" max="5638" width="17.42578125" style="207" customWidth="1"/>
    <col min="5639" max="5640" width="21.7109375" style="207" customWidth="1"/>
    <col min="5641" max="5641" width="19.42578125" style="207" customWidth="1"/>
    <col min="5642" max="5642" width="42" style="207" customWidth="1"/>
    <col min="5643" max="5888" width="10.7109375" style="207"/>
    <col min="5889" max="5889" width="72" style="207" bestFit="1" customWidth="1"/>
    <col min="5890" max="5890" width="78.42578125" style="207" customWidth="1"/>
    <col min="5891" max="5891" width="10.7109375" style="207"/>
    <col min="5892" max="5892" width="31.140625" style="207" customWidth="1"/>
    <col min="5893" max="5893" width="70.140625" style="207" customWidth="1"/>
    <col min="5894" max="5894" width="17.42578125" style="207" customWidth="1"/>
    <col min="5895" max="5896" width="21.7109375" style="207" customWidth="1"/>
    <col min="5897" max="5897" width="19.42578125" style="207" customWidth="1"/>
    <col min="5898" max="5898" width="42" style="207" customWidth="1"/>
    <col min="5899" max="6144" width="10.7109375" style="207"/>
    <col min="6145" max="6145" width="72" style="207" bestFit="1" customWidth="1"/>
    <col min="6146" max="6146" width="78.42578125" style="207" customWidth="1"/>
    <col min="6147" max="6147" width="10.7109375" style="207"/>
    <col min="6148" max="6148" width="31.140625" style="207" customWidth="1"/>
    <col min="6149" max="6149" width="70.140625" style="207" customWidth="1"/>
    <col min="6150" max="6150" width="17.42578125" style="207" customWidth="1"/>
    <col min="6151" max="6152" width="21.7109375" style="207" customWidth="1"/>
    <col min="6153" max="6153" width="19.42578125" style="207" customWidth="1"/>
    <col min="6154" max="6154" width="42" style="207" customWidth="1"/>
    <col min="6155" max="6400" width="10.7109375" style="207"/>
    <col min="6401" max="6401" width="72" style="207" bestFit="1" customWidth="1"/>
    <col min="6402" max="6402" width="78.42578125" style="207" customWidth="1"/>
    <col min="6403" max="6403" width="10.7109375" style="207"/>
    <col min="6404" max="6404" width="31.140625" style="207" customWidth="1"/>
    <col min="6405" max="6405" width="70.140625" style="207" customWidth="1"/>
    <col min="6406" max="6406" width="17.42578125" style="207" customWidth="1"/>
    <col min="6407" max="6408" width="21.7109375" style="207" customWidth="1"/>
    <col min="6409" max="6409" width="19.42578125" style="207" customWidth="1"/>
    <col min="6410" max="6410" width="42" style="207" customWidth="1"/>
    <col min="6411" max="6656" width="10.7109375" style="207"/>
    <col min="6657" max="6657" width="72" style="207" bestFit="1" customWidth="1"/>
    <col min="6658" max="6658" width="78.42578125" style="207" customWidth="1"/>
    <col min="6659" max="6659" width="10.7109375" style="207"/>
    <col min="6660" max="6660" width="31.140625" style="207" customWidth="1"/>
    <col min="6661" max="6661" width="70.140625" style="207" customWidth="1"/>
    <col min="6662" max="6662" width="17.42578125" style="207" customWidth="1"/>
    <col min="6663" max="6664" width="21.7109375" style="207" customWidth="1"/>
    <col min="6665" max="6665" width="19.42578125" style="207" customWidth="1"/>
    <col min="6666" max="6666" width="42" style="207" customWidth="1"/>
    <col min="6667" max="6912" width="10.7109375" style="207"/>
    <col min="6913" max="6913" width="72" style="207" bestFit="1" customWidth="1"/>
    <col min="6914" max="6914" width="78.42578125" style="207" customWidth="1"/>
    <col min="6915" max="6915" width="10.7109375" style="207"/>
    <col min="6916" max="6916" width="31.140625" style="207" customWidth="1"/>
    <col min="6917" max="6917" width="70.140625" style="207" customWidth="1"/>
    <col min="6918" max="6918" width="17.42578125" style="207" customWidth="1"/>
    <col min="6919" max="6920" width="21.7109375" style="207" customWidth="1"/>
    <col min="6921" max="6921" width="19.42578125" style="207" customWidth="1"/>
    <col min="6922" max="6922" width="42" style="207" customWidth="1"/>
    <col min="6923" max="7168" width="10.7109375" style="207"/>
    <col min="7169" max="7169" width="72" style="207" bestFit="1" customWidth="1"/>
    <col min="7170" max="7170" width="78.42578125" style="207" customWidth="1"/>
    <col min="7171" max="7171" width="10.7109375" style="207"/>
    <col min="7172" max="7172" width="31.140625" style="207" customWidth="1"/>
    <col min="7173" max="7173" width="70.140625" style="207" customWidth="1"/>
    <col min="7174" max="7174" width="17.42578125" style="207" customWidth="1"/>
    <col min="7175" max="7176" width="21.7109375" style="207" customWidth="1"/>
    <col min="7177" max="7177" width="19.42578125" style="207" customWidth="1"/>
    <col min="7178" max="7178" width="42" style="207" customWidth="1"/>
    <col min="7179" max="7424" width="10.7109375" style="207"/>
    <col min="7425" max="7425" width="72" style="207" bestFit="1" customWidth="1"/>
    <col min="7426" max="7426" width="78.42578125" style="207" customWidth="1"/>
    <col min="7427" max="7427" width="10.7109375" style="207"/>
    <col min="7428" max="7428" width="31.140625" style="207" customWidth="1"/>
    <col min="7429" max="7429" width="70.140625" style="207" customWidth="1"/>
    <col min="7430" max="7430" width="17.42578125" style="207" customWidth="1"/>
    <col min="7431" max="7432" width="21.7109375" style="207" customWidth="1"/>
    <col min="7433" max="7433" width="19.42578125" style="207" customWidth="1"/>
    <col min="7434" max="7434" width="42" style="207" customWidth="1"/>
    <col min="7435" max="7680" width="10.7109375" style="207"/>
    <col min="7681" max="7681" width="72" style="207" bestFit="1" customWidth="1"/>
    <col min="7682" max="7682" width="78.42578125" style="207" customWidth="1"/>
    <col min="7683" max="7683" width="10.7109375" style="207"/>
    <col min="7684" max="7684" width="31.140625" style="207" customWidth="1"/>
    <col min="7685" max="7685" width="70.140625" style="207" customWidth="1"/>
    <col min="7686" max="7686" width="17.42578125" style="207" customWidth="1"/>
    <col min="7687" max="7688" width="21.7109375" style="207" customWidth="1"/>
    <col min="7689" max="7689" width="19.42578125" style="207" customWidth="1"/>
    <col min="7690" max="7690" width="42" style="207" customWidth="1"/>
    <col min="7691" max="7936" width="10.7109375" style="207"/>
    <col min="7937" max="7937" width="72" style="207" bestFit="1" customWidth="1"/>
    <col min="7938" max="7938" width="78.42578125" style="207" customWidth="1"/>
    <col min="7939" max="7939" width="10.7109375" style="207"/>
    <col min="7940" max="7940" width="31.140625" style="207" customWidth="1"/>
    <col min="7941" max="7941" width="70.140625" style="207" customWidth="1"/>
    <col min="7942" max="7942" width="17.42578125" style="207" customWidth="1"/>
    <col min="7943" max="7944" width="21.7109375" style="207" customWidth="1"/>
    <col min="7945" max="7945" width="19.42578125" style="207" customWidth="1"/>
    <col min="7946" max="7946" width="42" style="207" customWidth="1"/>
    <col min="7947" max="8192" width="10.7109375" style="207"/>
    <col min="8193" max="8193" width="72" style="207" bestFit="1" customWidth="1"/>
    <col min="8194" max="8194" width="78.42578125" style="207" customWidth="1"/>
    <col min="8195" max="8195" width="10.7109375" style="207"/>
    <col min="8196" max="8196" width="31.140625" style="207" customWidth="1"/>
    <col min="8197" max="8197" width="70.140625" style="207" customWidth="1"/>
    <col min="8198" max="8198" width="17.42578125" style="207" customWidth="1"/>
    <col min="8199" max="8200" width="21.7109375" style="207" customWidth="1"/>
    <col min="8201" max="8201" width="19.42578125" style="207" customWidth="1"/>
    <col min="8202" max="8202" width="42" style="207" customWidth="1"/>
    <col min="8203" max="8448" width="10.7109375" style="207"/>
    <col min="8449" max="8449" width="72" style="207" bestFit="1" customWidth="1"/>
    <col min="8450" max="8450" width="78.42578125" style="207" customWidth="1"/>
    <col min="8451" max="8451" width="10.7109375" style="207"/>
    <col min="8452" max="8452" width="31.140625" style="207" customWidth="1"/>
    <col min="8453" max="8453" width="70.140625" style="207" customWidth="1"/>
    <col min="8454" max="8454" width="17.42578125" style="207" customWidth="1"/>
    <col min="8455" max="8456" width="21.7109375" style="207" customWidth="1"/>
    <col min="8457" max="8457" width="19.42578125" style="207" customWidth="1"/>
    <col min="8458" max="8458" width="42" style="207" customWidth="1"/>
    <col min="8459" max="8704" width="10.7109375" style="207"/>
    <col min="8705" max="8705" width="72" style="207" bestFit="1" customWidth="1"/>
    <col min="8706" max="8706" width="78.42578125" style="207" customWidth="1"/>
    <col min="8707" max="8707" width="10.7109375" style="207"/>
    <col min="8708" max="8708" width="31.140625" style="207" customWidth="1"/>
    <col min="8709" max="8709" width="70.140625" style="207" customWidth="1"/>
    <col min="8710" max="8710" width="17.42578125" style="207" customWidth="1"/>
    <col min="8711" max="8712" width="21.7109375" style="207" customWidth="1"/>
    <col min="8713" max="8713" width="19.42578125" style="207" customWidth="1"/>
    <col min="8714" max="8714" width="42" style="207" customWidth="1"/>
    <col min="8715" max="8960" width="10.7109375" style="207"/>
    <col min="8961" max="8961" width="72" style="207" bestFit="1" customWidth="1"/>
    <col min="8962" max="8962" width="78.42578125" style="207" customWidth="1"/>
    <col min="8963" max="8963" width="10.7109375" style="207"/>
    <col min="8964" max="8964" width="31.140625" style="207" customWidth="1"/>
    <col min="8965" max="8965" width="70.140625" style="207" customWidth="1"/>
    <col min="8966" max="8966" width="17.42578125" style="207" customWidth="1"/>
    <col min="8967" max="8968" width="21.7109375" style="207" customWidth="1"/>
    <col min="8969" max="8969" width="19.42578125" style="207" customWidth="1"/>
    <col min="8970" max="8970" width="42" style="207" customWidth="1"/>
    <col min="8971" max="9216" width="10.7109375" style="207"/>
    <col min="9217" max="9217" width="72" style="207" bestFit="1" customWidth="1"/>
    <col min="9218" max="9218" width="78.42578125" style="207" customWidth="1"/>
    <col min="9219" max="9219" width="10.7109375" style="207"/>
    <col min="9220" max="9220" width="31.140625" style="207" customWidth="1"/>
    <col min="9221" max="9221" width="70.140625" style="207" customWidth="1"/>
    <col min="9222" max="9222" width="17.42578125" style="207" customWidth="1"/>
    <col min="9223" max="9224" width="21.7109375" style="207" customWidth="1"/>
    <col min="9225" max="9225" width="19.42578125" style="207" customWidth="1"/>
    <col min="9226" max="9226" width="42" style="207" customWidth="1"/>
    <col min="9227" max="9472" width="10.7109375" style="207"/>
    <col min="9473" max="9473" width="72" style="207" bestFit="1" customWidth="1"/>
    <col min="9474" max="9474" width="78.42578125" style="207" customWidth="1"/>
    <col min="9475" max="9475" width="10.7109375" style="207"/>
    <col min="9476" max="9476" width="31.140625" style="207" customWidth="1"/>
    <col min="9477" max="9477" width="70.140625" style="207" customWidth="1"/>
    <col min="9478" max="9478" width="17.42578125" style="207" customWidth="1"/>
    <col min="9479" max="9480" width="21.7109375" style="207" customWidth="1"/>
    <col min="9481" max="9481" width="19.42578125" style="207" customWidth="1"/>
    <col min="9482" max="9482" width="42" style="207" customWidth="1"/>
    <col min="9483" max="9728" width="10.7109375" style="207"/>
    <col min="9729" max="9729" width="72" style="207" bestFit="1" customWidth="1"/>
    <col min="9730" max="9730" width="78.42578125" style="207" customWidth="1"/>
    <col min="9731" max="9731" width="10.7109375" style="207"/>
    <col min="9732" max="9732" width="31.140625" style="207" customWidth="1"/>
    <col min="9733" max="9733" width="70.140625" style="207" customWidth="1"/>
    <col min="9734" max="9734" width="17.42578125" style="207" customWidth="1"/>
    <col min="9735" max="9736" width="21.7109375" style="207" customWidth="1"/>
    <col min="9737" max="9737" width="19.42578125" style="207" customWidth="1"/>
    <col min="9738" max="9738" width="42" style="207" customWidth="1"/>
    <col min="9739" max="9984" width="10.7109375" style="207"/>
    <col min="9985" max="9985" width="72" style="207" bestFit="1" customWidth="1"/>
    <col min="9986" max="9986" width="78.42578125" style="207" customWidth="1"/>
    <col min="9987" max="9987" width="10.7109375" style="207"/>
    <col min="9988" max="9988" width="31.140625" style="207" customWidth="1"/>
    <col min="9989" max="9989" width="70.140625" style="207" customWidth="1"/>
    <col min="9990" max="9990" width="17.42578125" style="207" customWidth="1"/>
    <col min="9991" max="9992" width="21.7109375" style="207" customWidth="1"/>
    <col min="9993" max="9993" width="19.42578125" style="207" customWidth="1"/>
    <col min="9994" max="9994" width="42" style="207" customWidth="1"/>
    <col min="9995" max="10240" width="10.7109375" style="207"/>
    <col min="10241" max="10241" width="72" style="207" bestFit="1" customWidth="1"/>
    <col min="10242" max="10242" width="78.42578125" style="207" customWidth="1"/>
    <col min="10243" max="10243" width="10.7109375" style="207"/>
    <col min="10244" max="10244" width="31.140625" style="207" customWidth="1"/>
    <col min="10245" max="10245" width="70.140625" style="207" customWidth="1"/>
    <col min="10246" max="10246" width="17.42578125" style="207" customWidth="1"/>
    <col min="10247" max="10248" width="21.7109375" style="207" customWidth="1"/>
    <col min="10249" max="10249" width="19.42578125" style="207" customWidth="1"/>
    <col min="10250" max="10250" width="42" style="207" customWidth="1"/>
    <col min="10251" max="10496" width="10.7109375" style="207"/>
    <col min="10497" max="10497" width="72" style="207" bestFit="1" customWidth="1"/>
    <col min="10498" max="10498" width="78.42578125" style="207" customWidth="1"/>
    <col min="10499" max="10499" width="10.7109375" style="207"/>
    <col min="10500" max="10500" width="31.140625" style="207" customWidth="1"/>
    <col min="10501" max="10501" width="70.140625" style="207" customWidth="1"/>
    <col min="10502" max="10502" width="17.42578125" style="207" customWidth="1"/>
    <col min="10503" max="10504" width="21.7109375" style="207" customWidth="1"/>
    <col min="10505" max="10505" width="19.42578125" style="207" customWidth="1"/>
    <col min="10506" max="10506" width="42" style="207" customWidth="1"/>
    <col min="10507" max="10752" width="10.7109375" style="207"/>
    <col min="10753" max="10753" width="72" style="207" bestFit="1" customWidth="1"/>
    <col min="10754" max="10754" width="78.42578125" style="207" customWidth="1"/>
    <col min="10755" max="10755" width="10.7109375" style="207"/>
    <col min="10756" max="10756" width="31.140625" style="207" customWidth="1"/>
    <col min="10757" max="10757" width="70.140625" style="207" customWidth="1"/>
    <col min="10758" max="10758" width="17.42578125" style="207" customWidth="1"/>
    <col min="10759" max="10760" width="21.7109375" style="207" customWidth="1"/>
    <col min="10761" max="10761" width="19.42578125" style="207" customWidth="1"/>
    <col min="10762" max="10762" width="42" style="207" customWidth="1"/>
    <col min="10763" max="11008" width="10.7109375" style="207"/>
    <col min="11009" max="11009" width="72" style="207" bestFit="1" customWidth="1"/>
    <col min="11010" max="11010" width="78.42578125" style="207" customWidth="1"/>
    <col min="11011" max="11011" width="10.7109375" style="207"/>
    <col min="11012" max="11012" width="31.140625" style="207" customWidth="1"/>
    <col min="11013" max="11013" width="70.140625" style="207" customWidth="1"/>
    <col min="11014" max="11014" width="17.42578125" style="207" customWidth="1"/>
    <col min="11015" max="11016" width="21.7109375" style="207" customWidth="1"/>
    <col min="11017" max="11017" width="19.42578125" style="207" customWidth="1"/>
    <col min="11018" max="11018" width="42" style="207" customWidth="1"/>
    <col min="11019" max="11264" width="10.7109375" style="207"/>
    <col min="11265" max="11265" width="72" style="207" bestFit="1" customWidth="1"/>
    <col min="11266" max="11266" width="78.42578125" style="207" customWidth="1"/>
    <col min="11267" max="11267" width="10.7109375" style="207"/>
    <col min="11268" max="11268" width="31.140625" style="207" customWidth="1"/>
    <col min="11269" max="11269" width="70.140625" style="207" customWidth="1"/>
    <col min="11270" max="11270" width="17.42578125" style="207" customWidth="1"/>
    <col min="11271" max="11272" width="21.7109375" style="207" customWidth="1"/>
    <col min="11273" max="11273" width="19.42578125" style="207" customWidth="1"/>
    <col min="11274" max="11274" width="42" style="207" customWidth="1"/>
    <col min="11275" max="11520" width="10.7109375" style="207"/>
    <col min="11521" max="11521" width="72" style="207" bestFit="1" customWidth="1"/>
    <col min="11522" max="11522" width="78.42578125" style="207" customWidth="1"/>
    <col min="11523" max="11523" width="10.7109375" style="207"/>
    <col min="11524" max="11524" width="31.140625" style="207" customWidth="1"/>
    <col min="11525" max="11525" width="70.140625" style="207" customWidth="1"/>
    <col min="11526" max="11526" width="17.42578125" style="207" customWidth="1"/>
    <col min="11527" max="11528" width="21.7109375" style="207" customWidth="1"/>
    <col min="11529" max="11529" width="19.42578125" style="207" customWidth="1"/>
    <col min="11530" max="11530" width="42" style="207" customWidth="1"/>
    <col min="11531" max="11776" width="10.7109375" style="207"/>
    <col min="11777" max="11777" width="72" style="207" bestFit="1" customWidth="1"/>
    <col min="11778" max="11778" width="78.42578125" style="207" customWidth="1"/>
    <col min="11779" max="11779" width="10.7109375" style="207"/>
    <col min="11780" max="11780" width="31.140625" style="207" customWidth="1"/>
    <col min="11781" max="11781" width="70.140625" style="207" customWidth="1"/>
    <col min="11782" max="11782" width="17.42578125" style="207" customWidth="1"/>
    <col min="11783" max="11784" width="21.7109375" style="207" customWidth="1"/>
    <col min="11785" max="11785" width="19.42578125" style="207" customWidth="1"/>
    <col min="11786" max="11786" width="42" style="207" customWidth="1"/>
    <col min="11787" max="12032" width="10.7109375" style="207"/>
    <col min="12033" max="12033" width="72" style="207" bestFit="1" customWidth="1"/>
    <col min="12034" max="12034" width="78.42578125" style="207" customWidth="1"/>
    <col min="12035" max="12035" width="10.7109375" style="207"/>
    <col min="12036" max="12036" width="31.140625" style="207" customWidth="1"/>
    <col min="12037" max="12037" width="70.140625" style="207" customWidth="1"/>
    <col min="12038" max="12038" width="17.42578125" style="207" customWidth="1"/>
    <col min="12039" max="12040" width="21.7109375" style="207" customWidth="1"/>
    <col min="12041" max="12041" width="19.42578125" style="207" customWidth="1"/>
    <col min="12042" max="12042" width="42" style="207" customWidth="1"/>
    <col min="12043" max="12288" width="10.7109375" style="207"/>
    <col min="12289" max="12289" width="72" style="207" bestFit="1" customWidth="1"/>
    <col min="12290" max="12290" width="78.42578125" style="207" customWidth="1"/>
    <col min="12291" max="12291" width="10.7109375" style="207"/>
    <col min="12292" max="12292" width="31.140625" style="207" customWidth="1"/>
    <col min="12293" max="12293" width="70.140625" style="207" customWidth="1"/>
    <col min="12294" max="12294" width="17.42578125" style="207" customWidth="1"/>
    <col min="12295" max="12296" width="21.7109375" style="207" customWidth="1"/>
    <col min="12297" max="12297" width="19.42578125" style="207" customWidth="1"/>
    <col min="12298" max="12298" width="42" style="207" customWidth="1"/>
    <col min="12299" max="12544" width="10.7109375" style="207"/>
    <col min="12545" max="12545" width="72" style="207" bestFit="1" customWidth="1"/>
    <col min="12546" max="12546" width="78.42578125" style="207" customWidth="1"/>
    <col min="12547" max="12547" width="10.7109375" style="207"/>
    <col min="12548" max="12548" width="31.140625" style="207" customWidth="1"/>
    <col min="12549" max="12549" width="70.140625" style="207" customWidth="1"/>
    <col min="12550" max="12550" width="17.42578125" style="207" customWidth="1"/>
    <col min="12551" max="12552" width="21.7109375" style="207" customWidth="1"/>
    <col min="12553" max="12553" width="19.42578125" style="207" customWidth="1"/>
    <col min="12554" max="12554" width="42" style="207" customWidth="1"/>
    <col min="12555" max="12800" width="10.7109375" style="207"/>
    <col min="12801" max="12801" width="72" style="207" bestFit="1" customWidth="1"/>
    <col min="12802" max="12802" width="78.42578125" style="207" customWidth="1"/>
    <col min="12803" max="12803" width="10.7109375" style="207"/>
    <col min="12804" max="12804" width="31.140625" style="207" customWidth="1"/>
    <col min="12805" max="12805" width="70.140625" style="207" customWidth="1"/>
    <col min="12806" max="12806" width="17.42578125" style="207" customWidth="1"/>
    <col min="12807" max="12808" width="21.7109375" style="207" customWidth="1"/>
    <col min="12809" max="12809" width="19.42578125" style="207" customWidth="1"/>
    <col min="12810" max="12810" width="42" style="207" customWidth="1"/>
    <col min="12811" max="13056" width="10.7109375" style="207"/>
    <col min="13057" max="13057" width="72" style="207" bestFit="1" customWidth="1"/>
    <col min="13058" max="13058" width="78.42578125" style="207" customWidth="1"/>
    <col min="13059" max="13059" width="10.7109375" style="207"/>
    <col min="13060" max="13060" width="31.140625" style="207" customWidth="1"/>
    <col min="13061" max="13061" width="70.140625" style="207" customWidth="1"/>
    <col min="13062" max="13062" width="17.42578125" style="207" customWidth="1"/>
    <col min="13063" max="13064" width="21.7109375" style="207" customWidth="1"/>
    <col min="13065" max="13065" width="19.42578125" style="207" customWidth="1"/>
    <col min="13066" max="13066" width="42" style="207" customWidth="1"/>
    <col min="13067" max="13312" width="10.7109375" style="207"/>
    <col min="13313" max="13313" width="72" style="207" bestFit="1" customWidth="1"/>
    <col min="13314" max="13314" width="78.42578125" style="207" customWidth="1"/>
    <col min="13315" max="13315" width="10.7109375" style="207"/>
    <col min="13316" max="13316" width="31.140625" style="207" customWidth="1"/>
    <col min="13317" max="13317" width="70.140625" style="207" customWidth="1"/>
    <col min="13318" max="13318" width="17.42578125" style="207" customWidth="1"/>
    <col min="13319" max="13320" width="21.7109375" style="207" customWidth="1"/>
    <col min="13321" max="13321" width="19.42578125" style="207" customWidth="1"/>
    <col min="13322" max="13322" width="42" style="207" customWidth="1"/>
    <col min="13323" max="13568" width="10.7109375" style="207"/>
    <col min="13569" max="13569" width="72" style="207" bestFit="1" customWidth="1"/>
    <col min="13570" max="13570" width="78.42578125" style="207" customWidth="1"/>
    <col min="13571" max="13571" width="10.7109375" style="207"/>
    <col min="13572" max="13572" width="31.140625" style="207" customWidth="1"/>
    <col min="13573" max="13573" width="70.140625" style="207" customWidth="1"/>
    <col min="13574" max="13574" width="17.42578125" style="207" customWidth="1"/>
    <col min="13575" max="13576" width="21.7109375" style="207" customWidth="1"/>
    <col min="13577" max="13577" width="19.42578125" style="207" customWidth="1"/>
    <col min="13578" max="13578" width="42" style="207" customWidth="1"/>
    <col min="13579" max="13824" width="10.7109375" style="207"/>
    <col min="13825" max="13825" width="72" style="207" bestFit="1" customWidth="1"/>
    <col min="13826" max="13826" width="78.42578125" style="207" customWidth="1"/>
    <col min="13827" max="13827" width="10.7109375" style="207"/>
    <col min="13828" max="13828" width="31.140625" style="207" customWidth="1"/>
    <col min="13829" max="13829" width="70.140625" style="207" customWidth="1"/>
    <col min="13830" max="13830" width="17.42578125" style="207" customWidth="1"/>
    <col min="13831" max="13832" width="21.7109375" style="207" customWidth="1"/>
    <col min="13833" max="13833" width="19.42578125" style="207" customWidth="1"/>
    <col min="13834" max="13834" width="42" style="207" customWidth="1"/>
    <col min="13835" max="14080" width="10.7109375" style="207"/>
    <col min="14081" max="14081" width="72" style="207" bestFit="1" customWidth="1"/>
    <col min="14082" max="14082" width="78.42578125" style="207" customWidth="1"/>
    <col min="14083" max="14083" width="10.7109375" style="207"/>
    <col min="14084" max="14084" width="31.140625" style="207" customWidth="1"/>
    <col min="14085" max="14085" width="70.140625" style="207" customWidth="1"/>
    <col min="14086" max="14086" width="17.42578125" style="207" customWidth="1"/>
    <col min="14087" max="14088" width="21.7109375" style="207" customWidth="1"/>
    <col min="14089" max="14089" width="19.42578125" style="207" customWidth="1"/>
    <col min="14090" max="14090" width="42" style="207" customWidth="1"/>
    <col min="14091" max="14336" width="10.7109375" style="207"/>
    <col min="14337" max="14337" width="72" style="207" bestFit="1" customWidth="1"/>
    <col min="14338" max="14338" width="78.42578125" style="207" customWidth="1"/>
    <col min="14339" max="14339" width="10.7109375" style="207"/>
    <col min="14340" max="14340" width="31.140625" style="207" customWidth="1"/>
    <col min="14341" max="14341" width="70.140625" style="207" customWidth="1"/>
    <col min="14342" max="14342" width="17.42578125" style="207" customWidth="1"/>
    <col min="14343" max="14344" width="21.7109375" style="207" customWidth="1"/>
    <col min="14345" max="14345" width="19.42578125" style="207" customWidth="1"/>
    <col min="14346" max="14346" width="42" style="207" customWidth="1"/>
    <col min="14347" max="14592" width="10.7109375" style="207"/>
    <col min="14593" max="14593" width="72" style="207" bestFit="1" customWidth="1"/>
    <col min="14594" max="14594" width="78.42578125" style="207" customWidth="1"/>
    <col min="14595" max="14595" width="10.7109375" style="207"/>
    <col min="14596" max="14596" width="31.140625" style="207" customWidth="1"/>
    <col min="14597" max="14597" width="70.140625" style="207" customWidth="1"/>
    <col min="14598" max="14598" width="17.42578125" style="207" customWidth="1"/>
    <col min="14599" max="14600" width="21.7109375" style="207" customWidth="1"/>
    <col min="14601" max="14601" width="19.42578125" style="207" customWidth="1"/>
    <col min="14602" max="14602" width="42" style="207" customWidth="1"/>
    <col min="14603" max="14848" width="10.7109375" style="207"/>
    <col min="14849" max="14849" width="72" style="207" bestFit="1" customWidth="1"/>
    <col min="14850" max="14850" width="78.42578125" style="207" customWidth="1"/>
    <col min="14851" max="14851" width="10.7109375" style="207"/>
    <col min="14852" max="14852" width="31.140625" style="207" customWidth="1"/>
    <col min="14853" max="14853" width="70.140625" style="207" customWidth="1"/>
    <col min="14854" max="14854" width="17.42578125" style="207" customWidth="1"/>
    <col min="14855" max="14856" width="21.7109375" style="207" customWidth="1"/>
    <col min="14857" max="14857" width="19.42578125" style="207" customWidth="1"/>
    <col min="14858" max="14858" width="42" style="207" customWidth="1"/>
    <col min="14859" max="15104" width="10.7109375" style="207"/>
    <col min="15105" max="15105" width="72" style="207" bestFit="1" customWidth="1"/>
    <col min="15106" max="15106" width="78.42578125" style="207" customWidth="1"/>
    <col min="15107" max="15107" width="10.7109375" style="207"/>
    <col min="15108" max="15108" width="31.140625" style="207" customWidth="1"/>
    <col min="15109" max="15109" width="70.140625" style="207" customWidth="1"/>
    <col min="15110" max="15110" width="17.42578125" style="207" customWidth="1"/>
    <col min="15111" max="15112" width="21.7109375" style="207" customWidth="1"/>
    <col min="15113" max="15113" width="19.42578125" style="207" customWidth="1"/>
    <col min="15114" max="15114" width="42" style="207" customWidth="1"/>
    <col min="15115" max="15360" width="10.7109375" style="207"/>
    <col min="15361" max="15361" width="72" style="207" bestFit="1" customWidth="1"/>
    <col min="15362" max="15362" width="78.42578125" style="207" customWidth="1"/>
    <col min="15363" max="15363" width="10.7109375" style="207"/>
    <col min="15364" max="15364" width="31.140625" style="207" customWidth="1"/>
    <col min="15365" max="15365" width="70.140625" style="207" customWidth="1"/>
    <col min="15366" max="15366" width="17.42578125" style="207" customWidth="1"/>
    <col min="15367" max="15368" width="21.7109375" style="207" customWidth="1"/>
    <col min="15369" max="15369" width="19.42578125" style="207" customWidth="1"/>
    <col min="15370" max="15370" width="42" style="207" customWidth="1"/>
    <col min="15371" max="15616" width="10.7109375" style="207"/>
    <col min="15617" max="15617" width="72" style="207" bestFit="1" customWidth="1"/>
    <col min="15618" max="15618" width="78.42578125" style="207" customWidth="1"/>
    <col min="15619" max="15619" width="10.7109375" style="207"/>
    <col min="15620" max="15620" width="31.140625" style="207" customWidth="1"/>
    <col min="15621" max="15621" width="70.140625" style="207" customWidth="1"/>
    <col min="15622" max="15622" width="17.42578125" style="207" customWidth="1"/>
    <col min="15623" max="15624" width="21.7109375" style="207" customWidth="1"/>
    <col min="15625" max="15625" width="19.42578125" style="207" customWidth="1"/>
    <col min="15626" max="15626" width="42" style="207" customWidth="1"/>
    <col min="15627" max="15872" width="10.7109375" style="207"/>
    <col min="15873" max="15873" width="72" style="207" bestFit="1" customWidth="1"/>
    <col min="15874" max="15874" width="78.42578125" style="207" customWidth="1"/>
    <col min="15875" max="15875" width="10.7109375" style="207"/>
    <col min="15876" max="15876" width="31.140625" style="207" customWidth="1"/>
    <col min="15877" max="15877" width="70.140625" style="207" customWidth="1"/>
    <col min="15878" max="15878" width="17.42578125" style="207" customWidth="1"/>
    <col min="15879" max="15880" width="21.7109375" style="207" customWidth="1"/>
    <col min="15881" max="15881" width="19.42578125" style="207" customWidth="1"/>
    <col min="15882" max="15882" width="42" style="207" customWidth="1"/>
    <col min="15883" max="16128" width="10.7109375" style="207"/>
    <col min="16129" max="16129" width="72" style="207" bestFit="1" customWidth="1"/>
    <col min="16130" max="16130" width="78.42578125" style="207" customWidth="1"/>
    <col min="16131" max="16131" width="10.7109375" style="207"/>
    <col min="16132" max="16132" width="31.140625" style="207" customWidth="1"/>
    <col min="16133" max="16133" width="70.140625" style="207" customWidth="1"/>
    <col min="16134" max="16134" width="17.42578125" style="207" customWidth="1"/>
    <col min="16135" max="16136" width="21.7109375" style="207" customWidth="1"/>
    <col min="16137" max="16137" width="19.42578125" style="207" customWidth="1"/>
    <col min="16138" max="16138" width="42" style="207" customWidth="1"/>
    <col min="16139" max="16384" width="10.7109375" style="207"/>
  </cols>
  <sheetData>
    <row r="1" spans="1:2" ht="25.5" customHeight="1" x14ac:dyDescent="0.25">
      <c r="A1" s="355" t="s">
        <v>0</v>
      </c>
      <c r="B1" s="356"/>
    </row>
    <row r="2" spans="1:2" ht="25.5" customHeight="1" x14ac:dyDescent="0.25">
      <c r="A2" s="357" t="s">
        <v>1</v>
      </c>
      <c r="B2" s="358"/>
    </row>
    <row r="3" spans="1:2" ht="15" x14ac:dyDescent="0.25">
      <c r="A3" s="230" t="s">
        <v>2</v>
      </c>
      <c r="B3" s="231" t="s">
        <v>3</v>
      </c>
    </row>
    <row r="4" spans="1:2" ht="40.5" customHeight="1" x14ac:dyDescent="0.25">
      <c r="A4" s="211" t="s">
        <v>4</v>
      </c>
      <c r="B4" s="212" t="s">
        <v>5</v>
      </c>
    </row>
    <row r="5" spans="1:2" ht="28.5" x14ac:dyDescent="0.25">
      <c r="A5" s="211" t="s">
        <v>6</v>
      </c>
      <c r="B5" s="213" t="s">
        <v>7</v>
      </c>
    </row>
    <row r="6" spans="1:2" ht="124.5" customHeight="1" x14ac:dyDescent="0.25">
      <c r="A6" s="211" t="s">
        <v>8</v>
      </c>
      <c r="B6" s="208" t="s">
        <v>9</v>
      </c>
    </row>
    <row r="7" spans="1:2" ht="26.65" customHeight="1" x14ac:dyDescent="0.25">
      <c r="A7" s="351" t="s">
        <v>10</v>
      </c>
      <c r="B7" s="352"/>
    </row>
    <row r="8" spans="1:2" ht="42.75" x14ac:dyDescent="0.25">
      <c r="A8" s="211" t="s">
        <v>11</v>
      </c>
      <c r="B8" s="213" t="s">
        <v>12</v>
      </c>
    </row>
    <row r="9" spans="1:2" ht="28.5" x14ac:dyDescent="0.25">
      <c r="A9" s="211" t="s">
        <v>13</v>
      </c>
      <c r="B9" s="213" t="s">
        <v>14</v>
      </c>
    </row>
    <row r="10" spans="1:2" ht="42.75" x14ac:dyDescent="0.25">
      <c r="A10" s="211" t="s">
        <v>15</v>
      </c>
      <c r="B10" s="213" t="s">
        <v>16</v>
      </c>
    </row>
    <row r="11" spans="1:2" ht="40.5" customHeight="1" x14ac:dyDescent="0.25">
      <c r="A11" s="211" t="s">
        <v>17</v>
      </c>
      <c r="B11" s="212" t="s">
        <v>18</v>
      </c>
    </row>
    <row r="12" spans="1:2" ht="38.25" customHeight="1" x14ac:dyDescent="0.25">
      <c r="A12" s="211" t="s">
        <v>19</v>
      </c>
      <c r="B12" s="212" t="s">
        <v>20</v>
      </c>
    </row>
    <row r="13" spans="1:2" ht="42.75" x14ac:dyDescent="0.25">
      <c r="A13" s="211" t="s">
        <v>21</v>
      </c>
      <c r="B13" s="214" t="s">
        <v>22</v>
      </c>
    </row>
    <row r="14" spans="1:2" ht="23.65" customHeight="1" x14ac:dyDescent="0.25">
      <c r="A14" s="215" t="s">
        <v>23</v>
      </c>
      <c r="B14" s="216"/>
    </row>
    <row r="15" spans="1:2" ht="42.75" x14ac:dyDescent="0.25">
      <c r="A15" s="211" t="s">
        <v>24</v>
      </c>
      <c r="B15" s="217" t="s">
        <v>25</v>
      </c>
    </row>
    <row r="16" spans="1:2" ht="42.75" x14ac:dyDescent="0.25">
      <c r="A16" s="211" t="s">
        <v>26</v>
      </c>
      <c r="B16" s="217" t="s">
        <v>27</v>
      </c>
    </row>
    <row r="17" spans="1:3" ht="42.75" x14ac:dyDescent="0.25">
      <c r="A17" s="211" t="s">
        <v>28</v>
      </c>
      <c r="B17" s="217" t="s">
        <v>29</v>
      </c>
    </row>
    <row r="18" spans="1:3" ht="8.25" customHeight="1" x14ac:dyDescent="0.25">
      <c r="A18" s="215"/>
      <c r="B18" s="218"/>
    </row>
    <row r="19" spans="1:3" ht="28.5" x14ac:dyDescent="0.25">
      <c r="A19" s="211" t="s">
        <v>30</v>
      </c>
      <c r="B19" s="217" t="s">
        <v>31</v>
      </c>
    </row>
    <row r="20" spans="1:3" ht="28.5" x14ac:dyDescent="0.25">
      <c r="A20" s="211" t="s">
        <v>32</v>
      </c>
      <c r="B20" s="217" t="s">
        <v>33</v>
      </c>
    </row>
    <row r="21" spans="1:3" ht="42.75" x14ac:dyDescent="0.25">
      <c r="A21" s="211" t="s">
        <v>34</v>
      </c>
      <c r="B21" s="217" t="s">
        <v>35</v>
      </c>
    </row>
    <row r="22" spans="1:3" ht="20.25" customHeight="1" x14ac:dyDescent="0.25">
      <c r="A22" s="349" t="s">
        <v>269</v>
      </c>
      <c r="B22" s="350"/>
    </row>
    <row r="23" spans="1:3" ht="42.75" x14ac:dyDescent="0.25">
      <c r="A23" s="211" t="s">
        <v>36</v>
      </c>
      <c r="B23" s="217" t="s">
        <v>37</v>
      </c>
    </row>
    <row r="24" spans="1:3" ht="54" customHeight="1" x14ac:dyDescent="0.25">
      <c r="A24" s="211" t="s">
        <v>38</v>
      </c>
      <c r="B24" s="217" t="s">
        <v>39</v>
      </c>
    </row>
    <row r="25" spans="1:3" ht="144" customHeight="1" x14ac:dyDescent="0.25">
      <c r="A25" s="211" t="s">
        <v>40</v>
      </c>
      <c r="B25" s="219" t="s">
        <v>41</v>
      </c>
    </row>
    <row r="26" spans="1:3" ht="57" x14ac:dyDescent="0.25">
      <c r="A26" s="211" t="s">
        <v>42</v>
      </c>
      <c r="B26" s="217" t="s">
        <v>43</v>
      </c>
    </row>
    <row r="27" spans="1:3" ht="57" x14ac:dyDescent="0.25">
      <c r="A27" s="211" t="s">
        <v>44</v>
      </c>
      <c r="B27" s="217" t="s">
        <v>45</v>
      </c>
    </row>
    <row r="28" spans="1:3" ht="28.5" x14ac:dyDescent="0.25">
      <c r="A28" s="211" t="s">
        <v>46</v>
      </c>
      <c r="B28" s="217" t="s">
        <v>47</v>
      </c>
    </row>
    <row r="29" spans="1:3" ht="57" x14ac:dyDescent="0.25">
      <c r="A29" s="211" t="s">
        <v>48</v>
      </c>
      <c r="B29" s="217" t="s">
        <v>49</v>
      </c>
      <c r="C29" s="209"/>
    </row>
    <row r="30" spans="1:3" ht="90" customHeight="1" x14ac:dyDescent="0.25">
      <c r="A30" s="220" t="s">
        <v>50</v>
      </c>
      <c r="B30" s="217" t="s">
        <v>51</v>
      </c>
    </row>
    <row r="31" spans="1:3" ht="81.400000000000006" customHeight="1" x14ac:dyDescent="0.25">
      <c r="A31" s="220" t="s">
        <v>52</v>
      </c>
      <c r="B31" s="217" t="s">
        <v>53</v>
      </c>
    </row>
    <row r="32" spans="1:3" ht="54" customHeight="1" x14ac:dyDescent="0.25">
      <c r="A32" s="220" t="s">
        <v>54</v>
      </c>
      <c r="B32" s="217" t="s">
        <v>55</v>
      </c>
    </row>
    <row r="33" spans="1:3" ht="28.5" customHeight="1" x14ac:dyDescent="0.25">
      <c r="A33" s="361" t="s">
        <v>56</v>
      </c>
      <c r="B33" s="362"/>
    </row>
    <row r="34" spans="1:3" ht="71.25" x14ac:dyDescent="0.25">
      <c r="A34" s="220" t="s">
        <v>57</v>
      </c>
      <c r="B34" s="217" t="s">
        <v>58</v>
      </c>
    </row>
    <row r="35" spans="1:3" ht="57" x14ac:dyDescent="0.25">
      <c r="A35" s="220" t="s">
        <v>59</v>
      </c>
      <c r="B35" s="217" t="s">
        <v>60</v>
      </c>
    </row>
    <row r="36" spans="1:3" ht="36" customHeight="1" x14ac:dyDescent="0.25">
      <c r="A36" s="220" t="s">
        <v>61</v>
      </c>
      <c r="B36" s="217" t="s">
        <v>62</v>
      </c>
      <c r="C36" s="210"/>
    </row>
    <row r="37" spans="1:3" ht="28.5" x14ac:dyDescent="0.25">
      <c r="A37" s="220" t="s">
        <v>63</v>
      </c>
      <c r="B37" s="217" t="s">
        <v>64</v>
      </c>
    </row>
    <row r="38" spans="1:3" ht="71.25" x14ac:dyDescent="0.25">
      <c r="A38" s="220" t="s">
        <v>65</v>
      </c>
      <c r="B38" s="217" t="s">
        <v>66</v>
      </c>
    </row>
    <row r="39" spans="1:3" ht="28.5" x14ac:dyDescent="0.25">
      <c r="A39" s="211" t="s">
        <v>67</v>
      </c>
      <c r="B39" s="217" t="s">
        <v>68</v>
      </c>
    </row>
    <row r="40" spans="1:3" ht="25.5" customHeight="1" x14ac:dyDescent="0.25">
      <c r="A40" s="351" t="s">
        <v>69</v>
      </c>
      <c r="B40" s="352"/>
    </row>
    <row r="41" spans="1:3" ht="24" customHeight="1" x14ac:dyDescent="0.25">
      <c r="A41" s="215" t="s">
        <v>2</v>
      </c>
      <c r="B41" s="232" t="s">
        <v>3</v>
      </c>
    </row>
    <row r="42" spans="1:3" ht="28.5" x14ac:dyDescent="0.25">
      <c r="A42" s="211" t="s">
        <v>21</v>
      </c>
      <c r="B42" s="221" t="s">
        <v>70</v>
      </c>
    </row>
    <row r="43" spans="1:3" ht="42.75" x14ac:dyDescent="0.25">
      <c r="A43" s="211" t="s">
        <v>71</v>
      </c>
      <c r="B43" s="221" t="s">
        <v>72</v>
      </c>
    </row>
    <row r="44" spans="1:3" ht="42.75" x14ac:dyDescent="0.25">
      <c r="A44" s="211" t="s">
        <v>73</v>
      </c>
      <c r="B44" s="221" t="s">
        <v>74</v>
      </c>
    </row>
    <row r="45" spans="1:3" ht="42.75" x14ac:dyDescent="0.25">
      <c r="A45" s="211" t="s">
        <v>75</v>
      </c>
      <c r="B45" s="221" t="s">
        <v>76</v>
      </c>
    </row>
    <row r="46" spans="1:3" ht="42.75" x14ac:dyDescent="0.25">
      <c r="A46" s="211" t="s">
        <v>77</v>
      </c>
      <c r="B46" s="221" t="s">
        <v>78</v>
      </c>
    </row>
    <row r="47" spans="1:3" ht="28.5" x14ac:dyDescent="0.25">
      <c r="A47" s="211" t="s">
        <v>79</v>
      </c>
      <c r="B47" s="221" t="s">
        <v>80</v>
      </c>
    </row>
    <row r="48" spans="1:3" ht="152.25" customHeight="1" x14ac:dyDescent="0.25">
      <c r="A48" s="211" t="s">
        <v>81</v>
      </c>
      <c r="B48" s="222" t="s">
        <v>82</v>
      </c>
    </row>
    <row r="49" spans="1:2" ht="22.9" customHeight="1" x14ac:dyDescent="0.25">
      <c r="A49" s="349" t="s">
        <v>83</v>
      </c>
      <c r="B49" s="350"/>
    </row>
    <row r="50" spans="1:2" ht="71.25" x14ac:dyDescent="0.25">
      <c r="A50" s="211" t="s">
        <v>84</v>
      </c>
      <c r="B50" s="217" t="s">
        <v>85</v>
      </c>
    </row>
    <row r="51" spans="1:2" ht="28.5" x14ac:dyDescent="0.25">
      <c r="A51" s="211" t="s">
        <v>86</v>
      </c>
      <c r="B51" s="217" t="s">
        <v>87</v>
      </c>
    </row>
    <row r="52" spans="1:2" ht="57" x14ac:dyDescent="0.25">
      <c r="A52" s="211" t="s">
        <v>88</v>
      </c>
      <c r="B52" s="217" t="s">
        <v>89</v>
      </c>
    </row>
    <row r="53" spans="1:2" ht="99.75" x14ac:dyDescent="0.25">
      <c r="A53" s="211" t="s">
        <v>90</v>
      </c>
      <c r="B53" s="217" t="s">
        <v>91</v>
      </c>
    </row>
    <row r="54" spans="1:2" ht="85.5" x14ac:dyDescent="0.25">
      <c r="A54" s="211" t="s">
        <v>92</v>
      </c>
      <c r="B54" s="217" t="s">
        <v>53</v>
      </c>
    </row>
    <row r="55" spans="1:2" ht="71.25" x14ac:dyDescent="0.25">
      <c r="A55" s="211" t="s">
        <v>93</v>
      </c>
      <c r="B55" s="217" t="s">
        <v>94</v>
      </c>
    </row>
    <row r="56" spans="1:2" ht="28.5" x14ac:dyDescent="0.25">
      <c r="A56" s="211" t="s">
        <v>95</v>
      </c>
      <c r="B56" s="217" t="s">
        <v>96</v>
      </c>
    </row>
    <row r="57" spans="1:2" ht="24" customHeight="1" x14ac:dyDescent="0.25">
      <c r="A57" s="363" t="s">
        <v>97</v>
      </c>
      <c r="B57" s="364"/>
    </row>
    <row r="58" spans="1:2" ht="23.65" customHeight="1" x14ac:dyDescent="0.25">
      <c r="A58" s="349" t="s">
        <v>98</v>
      </c>
      <c r="B58" s="350"/>
    </row>
    <row r="59" spans="1:2" ht="42.75" x14ac:dyDescent="0.25">
      <c r="A59" s="211" t="s">
        <v>99</v>
      </c>
      <c r="B59" s="221" t="s">
        <v>100</v>
      </c>
    </row>
    <row r="60" spans="1:2" ht="28.5" x14ac:dyDescent="0.25">
      <c r="A60" s="211" t="s">
        <v>101</v>
      </c>
      <c r="B60" s="221" t="s">
        <v>102</v>
      </c>
    </row>
    <row r="61" spans="1:2" ht="42.75" x14ac:dyDescent="0.25">
      <c r="A61" s="211" t="s">
        <v>13</v>
      </c>
      <c r="B61" s="221" t="s">
        <v>103</v>
      </c>
    </row>
    <row r="62" spans="1:2" ht="57" x14ac:dyDescent="0.25">
      <c r="A62" s="211" t="s">
        <v>26</v>
      </c>
      <c r="B62" s="217" t="s">
        <v>104</v>
      </c>
    </row>
    <row r="63" spans="1:2" ht="57" x14ac:dyDescent="0.25">
      <c r="A63" s="211" t="s">
        <v>28</v>
      </c>
      <c r="B63" s="217" t="s">
        <v>105</v>
      </c>
    </row>
    <row r="64" spans="1:2" ht="42.75" x14ac:dyDescent="0.25">
      <c r="A64" s="211" t="s">
        <v>106</v>
      </c>
      <c r="B64" s="221" t="s">
        <v>107</v>
      </c>
    </row>
    <row r="65" spans="1:2" ht="25.5" customHeight="1" x14ac:dyDescent="0.25">
      <c r="A65" s="351" t="s">
        <v>108</v>
      </c>
      <c r="B65" s="352"/>
    </row>
    <row r="66" spans="1:2" ht="22.9" customHeight="1" x14ac:dyDescent="0.25">
      <c r="A66" s="359" t="s">
        <v>109</v>
      </c>
      <c r="B66" s="360"/>
    </row>
    <row r="67" spans="1:2" ht="94.15" customHeight="1" x14ac:dyDescent="0.25">
      <c r="A67" s="353" t="s">
        <v>110</v>
      </c>
      <c r="B67" s="354"/>
    </row>
    <row r="68" spans="1:2" ht="39.75" customHeight="1" x14ac:dyDescent="0.25">
      <c r="A68" s="211" t="s">
        <v>111</v>
      </c>
      <c r="B68" s="223" t="s">
        <v>112</v>
      </c>
    </row>
    <row r="69" spans="1:2" ht="42.75" x14ac:dyDescent="0.25">
      <c r="A69" s="211" t="s">
        <v>113</v>
      </c>
      <c r="B69" s="224" t="s">
        <v>114</v>
      </c>
    </row>
    <row r="70" spans="1:2" ht="37.5" customHeight="1" x14ac:dyDescent="0.25">
      <c r="A70" s="220" t="s">
        <v>115</v>
      </c>
      <c r="B70" s="224" t="s">
        <v>116</v>
      </c>
    </row>
    <row r="71" spans="1:2" ht="37.5" customHeight="1" x14ac:dyDescent="0.25">
      <c r="A71" s="211" t="s">
        <v>117</v>
      </c>
      <c r="B71" s="224" t="s">
        <v>118</v>
      </c>
    </row>
    <row r="72" spans="1:2" ht="37.5" customHeight="1" x14ac:dyDescent="0.25">
      <c r="A72" s="220" t="s">
        <v>119</v>
      </c>
      <c r="B72" s="224" t="s">
        <v>120</v>
      </c>
    </row>
    <row r="73" spans="1:2" ht="25.5" customHeight="1" x14ac:dyDescent="0.25">
      <c r="A73" s="351" t="s">
        <v>121</v>
      </c>
      <c r="B73" s="352"/>
    </row>
    <row r="74" spans="1:2" ht="28.5" x14ac:dyDescent="0.25">
      <c r="A74" s="211" t="s">
        <v>122</v>
      </c>
      <c r="B74" s="221" t="s">
        <v>123</v>
      </c>
    </row>
    <row r="75" spans="1:2" ht="28.5" x14ac:dyDescent="0.25">
      <c r="A75" s="211" t="s">
        <v>124</v>
      </c>
      <c r="B75" s="221" t="s">
        <v>125</v>
      </c>
    </row>
    <row r="76" spans="1:2" ht="28.5" x14ac:dyDescent="0.25">
      <c r="A76" s="211" t="s">
        <v>126</v>
      </c>
      <c r="B76" s="221" t="s">
        <v>127</v>
      </c>
    </row>
    <row r="77" spans="1:2" ht="28.5" x14ac:dyDescent="0.25">
      <c r="A77" s="211" t="s">
        <v>128</v>
      </c>
      <c r="B77" s="221" t="s">
        <v>129</v>
      </c>
    </row>
    <row r="78" spans="1:2" ht="28.5" x14ac:dyDescent="0.25">
      <c r="A78" s="211" t="s">
        <v>130</v>
      </c>
      <c r="B78" s="221" t="s">
        <v>131</v>
      </c>
    </row>
    <row r="79" spans="1:2" ht="42.75" x14ac:dyDescent="0.25">
      <c r="A79" s="211" t="s">
        <v>132</v>
      </c>
      <c r="B79" s="221" t="s">
        <v>133</v>
      </c>
    </row>
    <row r="80" spans="1:2" ht="28.5" x14ac:dyDescent="0.25">
      <c r="A80" s="211" t="s">
        <v>134</v>
      </c>
      <c r="B80" s="221" t="s">
        <v>135</v>
      </c>
    </row>
    <row r="81" spans="1:2" ht="15" x14ac:dyDescent="0.25">
      <c r="A81" s="211" t="s">
        <v>136</v>
      </c>
      <c r="B81" s="221" t="s">
        <v>137</v>
      </c>
    </row>
    <row r="82" spans="1:2" ht="42.75" x14ac:dyDescent="0.25">
      <c r="A82" s="228" t="s">
        <v>138</v>
      </c>
      <c r="B82" s="221" t="s">
        <v>139</v>
      </c>
    </row>
    <row r="83" spans="1:2" ht="42.75" x14ac:dyDescent="0.25">
      <c r="A83" s="220" t="s">
        <v>140</v>
      </c>
      <c r="B83" s="221" t="s">
        <v>141</v>
      </c>
    </row>
    <row r="84" spans="1:2" ht="42.75" x14ac:dyDescent="0.25">
      <c r="A84" s="211" t="s">
        <v>142</v>
      </c>
      <c r="B84" s="221" t="s">
        <v>143</v>
      </c>
    </row>
    <row r="85" spans="1:2" ht="28.5" x14ac:dyDescent="0.25">
      <c r="A85" s="211" t="s">
        <v>44</v>
      </c>
      <c r="B85" s="221" t="s">
        <v>144</v>
      </c>
    </row>
    <row r="86" spans="1:2" ht="28.5" x14ac:dyDescent="0.25">
      <c r="A86" s="211" t="s">
        <v>145</v>
      </c>
      <c r="B86" s="221" t="s">
        <v>146</v>
      </c>
    </row>
    <row r="87" spans="1:2" ht="42.75" x14ac:dyDescent="0.25">
      <c r="A87" s="211" t="s">
        <v>147</v>
      </c>
      <c r="B87" s="221" t="s">
        <v>148</v>
      </c>
    </row>
    <row r="88" spans="1:2" ht="18.399999999999999" customHeight="1" x14ac:dyDescent="0.25">
      <c r="A88" s="351" t="s">
        <v>264</v>
      </c>
      <c r="B88" s="352"/>
    </row>
    <row r="89" spans="1:2" ht="28.5" x14ac:dyDescent="0.25">
      <c r="A89" s="229" t="s">
        <v>260</v>
      </c>
      <c r="B89" s="227" t="s">
        <v>265</v>
      </c>
    </row>
    <row r="90" spans="1:2" ht="15" x14ac:dyDescent="0.25">
      <c r="A90" s="229" t="s">
        <v>261</v>
      </c>
      <c r="B90" s="227" t="s">
        <v>266</v>
      </c>
    </row>
    <row r="91" spans="1:2" ht="15" x14ac:dyDescent="0.25">
      <c r="A91" s="229" t="s">
        <v>262</v>
      </c>
      <c r="B91" s="227" t="s">
        <v>267</v>
      </c>
    </row>
    <row r="92" spans="1:2" ht="15" x14ac:dyDescent="0.25">
      <c r="A92" s="229" t="s">
        <v>263</v>
      </c>
      <c r="B92" s="227" t="s">
        <v>268</v>
      </c>
    </row>
    <row r="93" spans="1:2" ht="15" x14ac:dyDescent="0.25">
      <c r="A93" s="347" t="s">
        <v>149</v>
      </c>
      <c r="B93" s="348"/>
    </row>
  </sheetData>
  <mergeCells count="15">
    <mergeCell ref="A1:B1"/>
    <mergeCell ref="A2:B2"/>
    <mergeCell ref="A40:B40"/>
    <mergeCell ref="A65:B65"/>
    <mergeCell ref="A66:B66"/>
    <mergeCell ref="A7:B7"/>
    <mergeCell ref="A22:B22"/>
    <mergeCell ref="A33:B33"/>
    <mergeCell ref="A57:B57"/>
    <mergeCell ref="A49:B49"/>
    <mergeCell ref="A93:B93"/>
    <mergeCell ref="A58:B58"/>
    <mergeCell ref="A73:B73"/>
    <mergeCell ref="A67:B67"/>
    <mergeCell ref="A88: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abSelected="1" zoomScale="80" zoomScaleNormal="80" workbookViewId="0">
      <selection activeCell="F106" sqref="F106:G106"/>
    </sheetView>
  </sheetViews>
  <sheetFormatPr baseColWidth="10" defaultColWidth="10.7109375" defaultRowHeight="14.25" x14ac:dyDescent="0.25"/>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140625" style="1" customWidth="1"/>
    <col min="25" max="16384" width="10.7109375" style="1"/>
  </cols>
  <sheetData>
    <row r="1" spans="1:15" s="83" customFormat="1" ht="22.15" customHeight="1" thickBot="1" x14ac:dyDescent="0.3">
      <c r="A1" s="440"/>
      <c r="B1" s="417" t="s">
        <v>150</v>
      </c>
      <c r="C1" s="418"/>
      <c r="D1" s="418"/>
      <c r="E1" s="418"/>
      <c r="F1" s="418"/>
      <c r="G1" s="418"/>
      <c r="H1" s="418"/>
      <c r="I1" s="418"/>
      <c r="J1" s="418"/>
      <c r="K1" s="418"/>
      <c r="L1" s="419"/>
      <c r="M1" s="414" t="s">
        <v>270</v>
      </c>
      <c r="N1" s="415"/>
      <c r="O1" s="416"/>
    </row>
    <row r="2" spans="1:15" s="83" customFormat="1" ht="18" customHeight="1" thickBot="1" x14ac:dyDescent="0.3">
      <c r="A2" s="441"/>
      <c r="B2" s="420" t="s">
        <v>151</v>
      </c>
      <c r="C2" s="421"/>
      <c r="D2" s="421"/>
      <c r="E2" s="421"/>
      <c r="F2" s="421"/>
      <c r="G2" s="421"/>
      <c r="H2" s="421"/>
      <c r="I2" s="421"/>
      <c r="J2" s="421"/>
      <c r="K2" s="421"/>
      <c r="L2" s="422"/>
      <c r="M2" s="414" t="s">
        <v>271</v>
      </c>
      <c r="N2" s="415"/>
      <c r="O2" s="416"/>
    </row>
    <row r="3" spans="1:15" s="83" customFormat="1" ht="19.899999999999999" customHeight="1" thickBot="1" x14ac:dyDescent="0.3">
      <c r="A3" s="441"/>
      <c r="B3" s="420" t="s">
        <v>0</v>
      </c>
      <c r="C3" s="421"/>
      <c r="D3" s="421"/>
      <c r="E3" s="421"/>
      <c r="F3" s="421"/>
      <c r="G3" s="421"/>
      <c r="H3" s="421"/>
      <c r="I3" s="421"/>
      <c r="J3" s="421"/>
      <c r="K3" s="421"/>
      <c r="L3" s="422"/>
      <c r="M3" s="414" t="s">
        <v>272</v>
      </c>
      <c r="N3" s="415"/>
      <c r="O3" s="416"/>
    </row>
    <row r="4" spans="1:15" s="83" customFormat="1" ht="21.75" customHeight="1" thickBot="1" x14ac:dyDescent="0.3">
      <c r="A4" s="442"/>
      <c r="B4" s="423" t="s">
        <v>152</v>
      </c>
      <c r="C4" s="424"/>
      <c r="D4" s="424"/>
      <c r="E4" s="424"/>
      <c r="F4" s="424"/>
      <c r="G4" s="424"/>
      <c r="H4" s="424"/>
      <c r="I4" s="424"/>
      <c r="J4" s="424"/>
      <c r="K4" s="424"/>
      <c r="L4" s="425"/>
      <c r="M4" s="414" t="s">
        <v>273</v>
      </c>
      <c r="N4" s="415"/>
      <c r="O4" s="416"/>
    </row>
    <row r="5" spans="1:15" s="83" customFormat="1" ht="16.149999999999999" customHeight="1" thickBot="1" x14ac:dyDescent="0.3">
      <c r="A5" s="84"/>
      <c r="B5" s="85"/>
      <c r="C5" s="85"/>
      <c r="D5" s="85"/>
      <c r="E5" s="85"/>
      <c r="F5" s="85"/>
      <c r="G5" s="85"/>
      <c r="H5" s="85"/>
      <c r="I5" s="85"/>
      <c r="J5" s="85"/>
      <c r="K5" s="85"/>
      <c r="L5" s="85"/>
      <c r="M5" s="86"/>
      <c r="N5" s="86"/>
      <c r="O5" s="86"/>
    </row>
    <row r="6" spans="1:15" ht="40.15" customHeight="1" thickBot="1" x14ac:dyDescent="0.3">
      <c r="A6" s="53" t="s">
        <v>154</v>
      </c>
      <c r="B6" s="451" t="s">
        <v>280</v>
      </c>
      <c r="C6" s="452"/>
      <c r="D6" s="452"/>
      <c r="E6" s="452"/>
      <c r="F6" s="452"/>
      <c r="G6" s="452"/>
      <c r="H6" s="452"/>
      <c r="I6" s="452"/>
      <c r="J6" s="452"/>
      <c r="K6" s="453"/>
      <c r="L6" s="161" t="s">
        <v>155</v>
      </c>
      <c r="M6" s="454">
        <v>2024110010313</v>
      </c>
      <c r="N6" s="455"/>
      <c r="O6" s="456"/>
    </row>
    <row r="7" spans="1:15" s="83" customFormat="1" ht="18" customHeight="1" thickBot="1" x14ac:dyDescent="0.3">
      <c r="A7" s="84"/>
      <c r="B7" s="85"/>
      <c r="C7" s="85"/>
      <c r="D7" s="85"/>
      <c r="E7" s="85"/>
      <c r="F7" s="85"/>
      <c r="G7" s="85"/>
      <c r="H7" s="85"/>
      <c r="I7" s="85"/>
      <c r="J7" s="85"/>
      <c r="K7" s="85"/>
      <c r="L7" s="85"/>
      <c r="M7" s="86"/>
      <c r="N7" s="86"/>
      <c r="O7" s="86"/>
    </row>
    <row r="8" spans="1:15" s="83" customFormat="1" ht="21.75" customHeight="1" thickBot="1" x14ac:dyDescent="0.3">
      <c r="A8" s="444" t="s">
        <v>6</v>
      </c>
      <c r="B8" s="161" t="s">
        <v>156</v>
      </c>
      <c r="C8" s="128" t="s">
        <v>281</v>
      </c>
      <c r="D8" s="161" t="s">
        <v>157</v>
      </c>
      <c r="E8" s="128" t="s">
        <v>281</v>
      </c>
      <c r="F8" s="161" t="s">
        <v>158</v>
      </c>
      <c r="G8" s="128" t="s">
        <v>281</v>
      </c>
      <c r="H8" s="161" t="s">
        <v>159</v>
      </c>
      <c r="I8" s="129" t="s">
        <v>281</v>
      </c>
      <c r="J8" s="428" t="s">
        <v>8</v>
      </c>
      <c r="K8" s="443"/>
      <c r="L8" s="160" t="s">
        <v>160</v>
      </c>
      <c r="M8" s="459"/>
      <c r="N8" s="459"/>
      <c r="O8" s="459"/>
    </row>
    <row r="9" spans="1:15" s="83" customFormat="1" ht="21.75" customHeight="1" thickBot="1" x14ac:dyDescent="0.3">
      <c r="A9" s="444"/>
      <c r="B9" s="162" t="s">
        <v>161</v>
      </c>
      <c r="C9" s="128" t="s">
        <v>281</v>
      </c>
      <c r="D9" s="161" t="s">
        <v>162</v>
      </c>
      <c r="E9" s="130"/>
      <c r="F9" s="161" t="s">
        <v>163</v>
      </c>
      <c r="G9" s="130"/>
      <c r="H9" s="161" t="s">
        <v>164</v>
      </c>
      <c r="I9" s="129"/>
      <c r="J9" s="428"/>
      <c r="K9" s="443"/>
      <c r="L9" s="160" t="s">
        <v>165</v>
      </c>
      <c r="M9" s="459"/>
      <c r="N9" s="459"/>
      <c r="O9" s="459"/>
    </row>
    <row r="10" spans="1:15" s="83" customFormat="1" ht="21.75" customHeight="1" thickBot="1" x14ac:dyDescent="0.3">
      <c r="A10" s="444"/>
      <c r="B10" s="161" t="s">
        <v>166</v>
      </c>
      <c r="C10" s="128"/>
      <c r="D10" s="161" t="s">
        <v>167</v>
      </c>
      <c r="E10" s="130"/>
      <c r="F10" s="161" t="s">
        <v>168</v>
      </c>
      <c r="G10" s="130"/>
      <c r="H10" s="161" t="s">
        <v>169</v>
      </c>
      <c r="I10" s="129"/>
      <c r="J10" s="428"/>
      <c r="K10" s="443"/>
      <c r="L10" s="160" t="s">
        <v>170</v>
      </c>
      <c r="M10" s="459" t="s">
        <v>281</v>
      </c>
      <c r="N10" s="459"/>
      <c r="O10" s="459"/>
    </row>
    <row r="11" spans="1:15" ht="15" customHeight="1" thickBot="1" x14ac:dyDescent="0.3">
      <c r="A11" s="6"/>
      <c r="B11" s="7"/>
      <c r="C11" s="7"/>
      <c r="D11" s="9"/>
      <c r="E11" s="8"/>
      <c r="F11" s="8"/>
      <c r="G11" s="203"/>
      <c r="H11" s="203"/>
      <c r="I11" s="10"/>
      <c r="J11" s="10"/>
      <c r="K11" s="7"/>
      <c r="L11" s="7"/>
      <c r="M11" s="7"/>
      <c r="N11" s="7"/>
      <c r="O11" s="7"/>
    </row>
    <row r="12" spans="1:15" ht="15" customHeight="1" x14ac:dyDescent="0.25">
      <c r="A12" s="448" t="s">
        <v>171</v>
      </c>
      <c r="B12" s="429" t="s">
        <v>282</v>
      </c>
      <c r="C12" s="430"/>
      <c r="D12" s="430"/>
      <c r="E12" s="430"/>
      <c r="F12" s="430"/>
      <c r="G12" s="430"/>
      <c r="H12" s="430"/>
      <c r="I12" s="430"/>
      <c r="J12" s="430"/>
      <c r="K12" s="430"/>
      <c r="L12" s="430"/>
      <c r="M12" s="430"/>
      <c r="N12" s="430"/>
      <c r="O12" s="431"/>
    </row>
    <row r="13" spans="1:15" ht="15" customHeight="1" x14ac:dyDescent="0.25">
      <c r="A13" s="449"/>
      <c r="B13" s="432"/>
      <c r="C13" s="433"/>
      <c r="D13" s="433"/>
      <c r="E13" s="433"/>
      <c r="F13" s="433"/>
      <c r="G13" s="433"/>
      <c r="H13" s="433"/>
      <c r="I13" s="433"/>
      <c r="J13" s="433"/>
      <c r="K13" s="433"/>
      <c r="L13" s="433"/>
      <c r="M13" s="433"/>
      <c r="N13" s="433"/>
      <c r="O13" s="434"/>
    </row>
    <row r="14" spans="1:15" ht="15" customHeight="1" thickBot="1" x14ac:dyDescent="0.3">
      <c r="A14" s="450"/>
      <c r="B14" s="435"/>
      <c r="C14" s="436"/>
      <c r="D14" s="436"/>
      <c r="E14" s="436"/>
      <c r="F14" s="436"/>
      <c r="G14" s="436"/>
      <c r="H14" s="436"/>
      <c r="I14" s="436"/>
      <c r="J14" s="436"/>
      <c r="K14" s="436"/>
      <c r="L14" s="436"/>
      <c r="M14" s="436"/>
      <c r="N14" s="436"/>
      <c r="O14" s="437"/>
    </row>
    <row r="15" spans="1:15" ht="9" customHeight="1" thickBot="1" x14ac:dyDescent="0.3">
      <c r="A15" s="14"/>
      <c r="B15" s="82"/>
      <c r="C15" s="15"/>
      <c r="D15" s="15"/>
      <c r="E15" s="15"/>
      <c r="F15" s="15"/>
      <c r="G15" s="16"/>
      <c r="H15" s="16"/>
      <c r="I15" s="16"/>
      <c r="J15" s="16"/>
      <c r="K15" s="16"/>
      <c r="L15" s="17"/>
      <c r="M15" s="17"/>
      <c r="N15" s="17"/>
      <c r="O15" s="17"/>
    </row>
    <row r="16" spans="1:15" s="18" customFormat="1" ht="37.5" customHeight="1" thickBot="1" x14ac:dyDescent="0.3">
      <c r="A16" s="53" t="s">
        <v>13</v>
      </c>
      <c r="B16" s="438" t="s">
        <v>283</v>
      </c>
      <c r="C16" s="438"/>
      <c r="D16" s="438"/>
      <c r="E16" s="438"/>
      <c r="F16" s="438"/>
      <c r="G16" s="444" t="s">
        <v>15</v>
      </c>
      <c r="H16" s="444"/>
      <c r="I16" s="439" t="s">
        <v>285</v>
      </c>
      <c r="J16" s="439"/>
      <c r="K16" s="439"/>
      <c r="L16" s="439"/>
      <c r="M16" s="439"/>
      <c r="N16" s="439"/>
      <c r="O16" s="439"/>
    </row>
    <row r="17" spans="1:15" ht="9" customHeight="1" x14ac:dyDescent="0.25">
      <c r="A17" s="14"/>
      <c r="B17" s="16"/>
      <c r="C17" s="15"/>
      <c r="D17" s="15"/>
      <c r="E17" s="15"/>
      <c r="F17" s="15"/>
      <c r="G17" s="16"/>
      <c r="H17" s="16"/>
      <c r="I17" s="16"/>
      <c r="J17" s="16"/>
      <c r="K17" s="16"/>
      <c r="L17" s="17"/>
      <c r="M17" s="17"/>
      <c r="N17" s="17"/>
      <c r="O17" s="17"/>
    </row>
    <row r="18" spans="1:15" ht="56.25" customHeight="1" x14ac:dyDescent="0.25">
      <c r="A18" s="53" t="s">
        <v>17</v>
      </c>
      <c r="B18" s="446" t="s">
        <v>284</v>
      </c>
      <c r="C18" s="446"/>
      <c r="D18" s="446"/>
      <c r="E18" s="446"/>
      <c r="F18" s="53" t="s">
        <v>19</v>
      </c>
      <c r="G18" s="445" t="s">
        <v>287</v>
      </c>
      <c r="H18" s="445"/>
      <c r="I18" s="445"/>
      <c r="J18" s="53" t="s">
        <v>21</v>
      </c>
      <c r="K18" s="438" t="s">
        <v>286</v>
      </c>
      <c r="L18" s="438"/>
      <c r="M18" s="438"/>
      <c r="N18" s="438"/>
      <c r="O18" s="438"/>
    </row>
    <row r="19" spans="1:15" ht="9" customHeight="1" x14ac:dyDescent="0.25">
      <c r="A19" s="5"/>
      <c r="B19" s="2"/>
      <c r="C19" s="447"/>
      <c r="D19" s="447"/>
      <c r="E19" s="447"/>
      <c r="F19" s="447"/>
      <c r="G19" s="447"/>
      <c r="H19" s="447"/>
      <c r="I19" s="447"/>
      <c r="J19" s="447"/>
      <c r="K19" s="447"/>
      <c r="L19" s="447"/>
      <c r="M19" s="447"/>
      <c r="N19" s="447"/>
      <c r="O19" s="447"/>
    </row>
    <row r="20" spans="1:15" ht="16.5" customHeight="1" thickBot="1" x14ac:dyDescent="0.3">
      <c r="A20" s="80"/>
      <c r="B20" s="81"/>
      <c r="C20" s="81"/>
      <c r="D20" s="81"/>
      <c r="E20" s="81"/>
      <c r="F20" s="81"/>
      <c r="G20" s="81"/>
      <c r="H20" s="81"/>
      <c r="I20" s="81"/>
      <c r="J20" s="81"/>
      <c r="K20" s="81"/>
      <c r="L20" s="81"/>
      <c r="M20" s="81"/>
      <c r="N20" s="81"/>
      <c r="O20" s="81"/>
    </row>
    <row r="21" spans="1:15" ht="31.9" customHeight="1" thickBot="1" x14ac:dyDescent="0.3">
      <c r="A21" s="426" t="s">
        <v>23</v>
      </c>
      <c r="B21" s="427"/>
      <c r="C21" s="427"/>
      <c r="D21" s="427"/>
      <c r="E21" s="427"/>
      <c r="F21" s="427"/>
      <c r="G21" s="427"/>
      <c r="H21" s="427"/>
      <c r="I21" s="427"/>
      <c r="J21" s="427"/>
      <c r="K21" s="427"/>
      <c r="L21" s="427"/>
      <c r="M21" s="427"/>
      <c r="N21" s="427"/>
      <c r="O21" s="428"/>
    </row>
    <row r="22" spans="1:15" ht="31.9" customHeight="1" thickBot="1" x14ac:dyDescent="0.3">
      <c r="A22" s="426" t="s">
        <v>172</v>
      </c>
      <c r="B22" s="427"/>
      <c r="C22" s="427"/>
      <c r="D22" s="427"/>
      <c r="E22" s="427"/>
      <c r="F22" s="427"/>
      <c r="G22" s="427"/>
      <c r="H22" s="427"/>
      <c r="I22" s="427"/>
      <c r="J22" s="427"/>
      <c r="K22" s="427"/>
      <c r="L22" s="427"/>
      <c r="M22" s="427"/>
      <c r="N22" s="427"/>
      <c r="O22" s="428"/>
    </row>
    <row r="23" spans="1:15" ht="31.9"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1.9" customHeight="1" x14ac:dyDescent="0.25">
      <c r="A24" s="21" t="s">
        <v>24</v>
      </c>
      <c r="B24" s="298">
        <v>613661000</v>
      </c>
      <c r="C24" s="299">
        <v>0</v>
      </c>
      <c r="D24" s="299">
        <v>63626000</v>
      </c>
      <c r="E24" s="299">
        <v>0</v>
      </c>
      <c r="F24" s="240">
        <v>0</v>
      </c>
      <c r="G24" s="240">
        <v>0</v>
      </c>
      <c r="H24" s="240">
        <v>0</v>
      </c>
      <c r="I24" s="240">
        <v>0</v>
      </c>
      <c r="J24" s="240">
        <v>0</v>
      </c>
      <c r="K24" s="240">
        <v>0</v>
      </c>
      <c r="L24" s="240">
        <v>0</v>
      </c>
      <c r="M24" s="240">
        <v>0</v>
      </c>
      <c r="N24" s="327">
        <f>SUM(B24:M24)</f>
        <v>677287000</v>
      </c>
      <c r="O24" s="198">
        <v>1</v>
      </c>
    </row>
    <row r="25" spans="1:15" ht="31.9" customHeight="1" x14ac:dyDescent="0.25">
      <c r="A25" s="21" t="s">
        <v>26</v>
      </c>
      <c r="B25" s="300">
        <v>291874000</v>
      </c>
      <c r="C25" s="300">
        <v>206793000</v>
      </c>
      <c r="D25" s="301">
        <v>0</v>
      </c>
      <c r="E25" s="300">
        <v>33712667</v>
      </c>
      <c r="F25" s="197">
        <v>0</v>
      </c>
      <c r="G25" s="197">
        <v>-10090200</v>
      </c>
      <c r="H25" s="197">
        <v>0</v>
      </c>
      <c r="I25" s="197">
        <v>0</v>
      </c>
      <c r="J25" s="197">
        <v>0</v>
      </c>
      <c r="K25" s="197">
        <v>0</v>
      </c>
      <c r="L25" s="197">
        <v>0</v>
      </c>
      <c r="M25" s="197">
        <v>0</v>
      </c>
      <c r="N25" s="327">
        <f t="shared" ref="N25:N26" si="0">SUM(B25:M25)</f>
        <v>522289467</v>
      </c>
      <c r="O25" s="199">
        <f>N25/N24</f>
        <v>0.77114940490515838</v>
      </c>
    </row>
    <row r="26" spans="1:15" ht="31.9" customHeight="1" x14ac:dyDescent="0.25">
      <c r="A26" s="21" t="s">
        <v>28</v>
      </c>
      <c r="B26" s="200">
        <v>0</v>
      </c>
      <c r="C26" s="206">
        <v>2113666</v>
      </c>
      <c r="D26" s="206">
        <v>34229732</v>
      </c>
      <c r="E26" s="206">
        <v>44711800</v>
      </c>
      <c r="F26" s="200">
        <v>47461400</v>
      </c>
      <c r="G26" s="200">
        <v>49210000</v>
      </c>
      <c r="H26" s="200">
        <v>0</v>
      </c>
      <c r="I26" s="200">
        <v>0</v>
      </c>
      <c r="J26" s="200">
        <v>0</v>
      </c>
      <c r="K26" s="200">
        <v>0</v>
      </c>
      <c r="L26" s="200">
        <v>0</v>
      </c>
      <c r="M26" s="200">
        <v>0</v>
      </c>
      <c r="N26" s="327">
        <f t="shared" si="0"/>
        <v>177726598</v>
      </c>
      <c r="O26" s="199">
        <f>N26/N24</f>
        <v>0.26240958116721569</v>
      </c>
    </row>
    <row r="27" spans="1:15" ht="31.9" customHeight="1" x14ac:dyDescent="0.25">
      <c r="A27" s="21" t="s">
        <v>175</v>
      </c>
      <c r="B27" s="302">
        <v>9949806</v>
      </c>
      <c r="C27" s="302">
        <v>31061041</v>
      </c>
      <c r="D27" s="302">
        <v>18503815</v>
      </c>
      <c r="E27" s="302">
        <v>0</v>
      </c>
      <c r="F27" s="241">
        <v>-1190200</v>
      </c>
      <c r="G27" s="241">
        <v>0</v>
      </c>
      <c r="H27" s="241">
        <v>0</v>
      </c>
      <c r="I27" s="241">
        <v>0</v>
      </c>
      <c r="J27" s="241">
        <v>0</v>
      </c>
      <c r="K27" s="241">
        <v>0</v>
      </c>
      <c r="L27" s="241">
        <v>0</v>
      </c>
      <c r="M27" s="241">
        <v>0</v>
      </c>
      <c r="N27" s="327">
        <f>SUM(B27:M27)</f>
        <v>58324462</v>
      </c>
      <c r="O27" s="199">
        <v>1</v>
      </c>
    </row>
    <row r="28" spans="1:15" ht="31.9" customHeight="1" x14ac:dyDescent="0.25">
      <c r="A28" s="21" t="s">
        <v>176</v>
      </c>
      <c r="B28" s="200">
        <v>0</v>
      </c>
      <c r="C28" s="200">
        <v>0</v>
      </c>
      <c r="D28" s="200">
        <v>0</v>
      </c>
      <c r="E28" s="200">
        <v>0</v>
      </c>
      <c r="F28" s="200">
        <v>0</v>
      </c>
      <c r="G28" s="200">
        <v>0</v>
      </c>
      <c r="H28" s="200">
        <v>0</v>
      </c>
      <c r="I28" s="200">
        <v>0</v>
      </c>
      <c r="J28" s="200">
        <v>0</v>
      </c>
      <c r="K28" s="200">
        <v>0</v>
      </c>
      <c r="L28" s="200">
        <v>0</v>
      </c>
      <c r="M28" s="200">
        <v>0</v>
      </c>
      <c r="N28" s="327">
        <f t="shared" ref="N28" si="1">SUM(B28:M28)</f>
        <v>0</v>
      </c>
      <c r="O28" s="199">
        <f>N28/N27</f>
        <v>0</v>
      </c>
    </row>
    <row r="29" spans="1:15" ht="31.9" customHeight="1" thickBot="1" x14ac:dyDescent="0.3">
      <c r="A29" s="24" t="s">
        <v>34</v>
      </c>
      <c r="B29" s="201">
        <v>14126845</v>
      </c>
      <c r="C29" s="303">
        <v>16078002</v>
      </c>
      <c r="D29" s="303">
        <v>18503815</v>
      </c>
      <c r="E29" s="303">
        <v>8420406</v>
      </c>
      <c r="F29" s="303">
        <v>0</v>
      </c>
      <c r="G29" s="201"/>
      <c r="H29" s="201"/>
      <c r="I29" s="201"/>
      <c r="J29" s="201"/>
      <c r="K29" s="201"/>
      <c r="L29" s="201"/>
      <c r="M29" s="201"/>
      <c r="N29" s="333">
        <f>SUM(B29:M29)</f>
        <v>57129068</v>
      </c>
      <c r="O29" s="202">
        <f>N29/N27</f>
        <v>0.97950441445992253</v>
      </c>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399" t="s">
        <v>177</v>
      </c>
      <c r="B33" s="400"/>
      <c r="C33" s="400"/>
      <c r="D33" s="400"/>
      <c r="E33" s="400"/>
      <c r="F33" s="400"/>
      <c r="G33" s="400"/>
      <c r="H33" s="400"/>
      <c r="I33" s="401"/>
      <c r="J33" s="30"/>
    </row>
    <row r="34" spans="1:13" ht="50.25" customHeight="1" thickBot="1" x14ac:dyDescent="0.3">
      <c r="A34" s="39" t="s">
        <v>178</v>
      </c>
      <c r="B34" s="402" t="str">
        <f>+B12</f>
        <v>Diseñar 4 contenidos nuevos de formación en capacidades digitales con enfoque de género y diferencial</v>
      </c>
      <c r="C34" s="403"/>
      <c r="D34" s="403"/>
      <c r="E34" s="403"/>
      <c r="F34" s="403"/>
      <c r="G34" s="403"/>
      <c r="H34" s="403"/>
      <c r="I34" s="404"/>
      <c r="J34" s="28"/>
      <c r="M34" s="191"/>
    </row>
    <row r="35" spans="1:13" ht="18.75" customHeight="1" thickBot="1" x14ac:dyDescent="0.3">
      <c r="A35" s="386" t="s">
        <v>38</v>
      </c>
      <c r="B35" s="89">
        <v>2024</v>
      </c>
      <c r="C35" s="89">
        <v>2025</v>
      </c>
      <c r="D35" s="89">
        <v>2026</v>
      </c>
      <c r="E35" s="89">
        <v>2027</v>
      </c>
      <c r="F35" s="89" t="s">
        <v>179</v>
      </c>
      <c r="G35" s="410" t="s">
        <v>40</v>
      </c>
      <c r="H35" s="410" t="s">
        <v>288</v>
      </c>
      <c r="I35" s="410"/>
      <c r="J35" s="28"/>
      <c r="M35" s="191"/>
    </row>
    <row r="36" spans="1:13" ht="50.25" customHeight="1" thickBot="1" x14ac:dyDescent="0.3">
      <c r="A36" s="387"/>
      <c r="B36" s="183">
        <v>1</v>
      </c>
      <c r="C36" s="183">
        <v>1</v>
      </c>
      <c r="D36" s="183">
        <v>1</v>
      </c>
      <c r="E36" s="183">
        <v>1</v>
      </c>
      <c r="F36" s="184">
        <f>B36+C36+D36+E36</f>
        <v>4</v>
      </c>
      <c r="G36" s="410"/>
      <c r="H36" s="410"/>
      <c r="I36" s="410"/>
      <c r="J36" s="28"/>
      <c r="M36" s="192"/>
    </row>
    <row r="37" spans="1:13" ht="52.5" customHeight="1" thickBot="1" x14ac:dyDescent="0.3">
      <c r="A37" s="40" t="s">
        <v>42</v>
      </c>
      <c r="B37" s="405">
        <v>0.3</v>
      </c>
      <c r="C37" s="406"/>
      <c r="D37" s="407" t="s">
        <v>180</v>
      </c>
      <c r="E37" s="408"/>
      <c r="F37" s="408"/>
      <c r="G37" s="408"/>
      <c r="H37" s="408"/>
      <c r="I37" s="409"/>
    </row>
    <row r="38" spans="1:13" s="29" customFormat="1" ht="48" customHeight="1" thickBot="1" x14ac:dyDescent="0.3">
      <c r="A38" s="386" t="s">
        <v>181</v>
      </c>
      <c r="B38" s="40" t="s">
        <v>182</v>
      </c>
      <c r="C38" s="39" t="s">
        <v>86</v>
      </c>
      <c r="D38" s="373" t="s">
        <v>88</v>
      </c>
      <c r="E38" s="374"/>
      <c r="F38" s="373" t="s">
        <v>90</v>
      </c>
      <c r="G38" s="374"/>
      <c r="H38" s="41" t="s">
        <v>92</v>
      </c>
      <c r="I38" s="43" t="s">
        <v>93</v>
      </c>
      <c r="M38" s="193"/>
    </row>
    <row r="39" spans="1:13" ht="93.75" customHeight="1" thickBot="1" x14ac:dyDescent="0.3">
      <c r="A39" s="387"/>
      <c r="B39" s="185">
        <v>0</v>
      </c>
      <c r="C39" s="34">
        <v>0</v>
      </c>
      <c r="D39" s="388" t="s">
        <v>289</v>
      </c>
      <c r="E39" s="389"/>
      <c r="F39" s="388" t="s">
        <v>290</v>
      </c>
      <c r="G39" s="389"/>
      <c r="H39" s="196" t="s">
        <v>291</v>
      </c>
      <c r="I39" s="32" t="s">
        <v>292</v>
      </c>
      <c r="M39" s="191"/>
    </row>
    <row r="40" spans="1:13" s="29" customFormat="1" ht="54" customHeight="1" thickBot="1" x14ac:dyDescent="0.3">
      <c r="A40" s="386" t="s">
        <v>183</v>
      </c>
      <c r="B40" s="42" t="s">
        <v>182</v>
      </c>
      <c r="C40" s="41" t="s">
        <v>86</v>
      </c>
      <c r="D40" s="373" t="s">
        <v>88</v>
      </c>
      <c r="E40" s="374"/>
      <c r="F40" s="373" t="s">
        <v>90</v>
      </c>
      <c r="G40" s="374"/>
      <c r="H40" s="41" t="s">
        <v>92</v>
      </c>
      <c r="I40" s="43" t="s">
        <v>93</v>
      </c>
    </row>
    <row r="41" spans="1:13" ht="223.5" customHeight="1" thickBot="1" x14ac:dyDescent="0.3">
      <c r="A41" s="387"/>
      <c r="B41" s="242">
        <v>0.08</v>
      </c>
      <c r="C41" s="34">
        <v>0.08</v>
      </c>
      <c r="D41" s="396" t="s">
        <v>293</v>
      </c>
      <c r="E41" s="397"/>
      <c r="F41" s="388" t="s">
        <v>294</v>
      </c>
      <c r="G41" s="389"/>
      <c r="H41" s="196" t="s">
        <v>291</v>
      </c>
      <c r="I41" s="32" t="s">
        <v>295</v>
      </c>
    </row>
    <row r="42" spans="1:13" s="29" customFormat="1" ht="45" customHeight="1" thickBot="1" x14ac:dyDescent="0.3">
      <c r="A42" s="386" t="s">
        <v>184</v>
      </c>
      <c r="B42" s="42" t="s">
        <v>182</v>
      </c>
      <c r="C42" s="41" t="s">
        <v>86</v>
      </c>
      <c r="D42" s="373" t="s">
        <v>88</v>
      </c>
      <c r="E42" s="374"/>
      <c r="F42" s="373" t="s">
        <v>90</v>
      </c>
      <c r="G42" s="374"/>
      <c r="H42" s="41" t="s">
        <v>92</v>
      </c>
      <c r="I42" s="43" t="s">
        <v>93</v>
      </c>
    </row>
    <row r="43" spans="1:13" ht="338.25" customHeight="1" thickBot="1" x14ac:dyDescent="0.3">
      <c r="A43" s="387"/>
      <c r="B43" s="242">
        <v>0.08</v>
      </c>
      <c r="C43" s="34">
        <v>0.08</v>
      </c>
      <c r="D43" s="396" t="s">
        <v>296</v>
      </c>
      <c r="E43" s="397"/>
      <c r="F43" s="388" t="s">
        <v>297</v>
      </c>
      <c r="G43" s="389"/>
      <c r="H43" s="196" t="s">
        <v>291</v>
      </c>
      <c r="I43" s="32" t="s">
        <v>298</v>
      </c>
    </row>
    <row r="44" spans="1:13" s="29" customFormat="1" ht="44.25" customHeight="1" thickBot="1" x14ac:dyDescent="0.3">
      <c r="A44" s="386" t="s">
        <v>185</v>
      </c>
      <c r="B44" s="42" t="s">
        <v>182</v>
      </c>
      <c r="C44" s="42" t="s">
        <v>86</v>
      </c>
      <c r="D44" s="373" t="s">
        <v>88</v>
      </c>
      <c r="E44" s="374"/>
      <c r="F44" s="373" t="s">
        <v>90</v>
      </c>
      <c r="G44" s="374"/>
      <c r="H44" s="41" t="s">
        <v>92</v>
      </c>
      <c r="I44" s="41" t="s">
        <v>93</v>
      </c>
    </row>
    <row r="45" spans="1:13" ht="245.25" customHeight="1" thickBot="1" x14ac:dyDescent="0.3">
      <c r="A45" s="387"/>
      <c r="B45" s="242">
        <v>0.08</v>
      </c>
      <c r="C45" s="34">
        <v>0.08</v>
      </c>
      <c r="D45" s="396" t="s">
        <v>299</v>
      </c>
      <c r="E45" s="397"/>
      <c r="F45" s="388" t="s">
        <v>302</v>
      </c>
      <c r="G45" s="398"/>
      <c r="H45" s="196" t="s">
        <v>291</v>
      </c>
      <c r="I45" s="32" t="s">
        <v>303</v>
      </c>
    </row>
    <row r="46" spans="1:13" s="29" customFormat="1" ht="47.25" customHeight="1" thickBot="1" x14ac:dyDescent="0.3">
      <c r="A46" s="386" t="s">
        <v>186</v>
      </c>
      <c r="B46" s="42" t="s">
        <v>182</v>
      </c>
      <c r="C46" s="41" t="s">
        <v>86</v>
      </c>
      <c r="D46" s="373" t="s">
        <v>88</v>
      </c>
      <c r="E46" s="374"/>
      <c r="F46" s="373" t="s">
        <v>90</v>
      </c>
      <c r="G46" s="374"/>
      <c r="H46" s="41" t="s">
        <v>92</v>
      </c>
      <c r="I46" s="43" t="s">
        <v>93</v>
      </c>
    </row>
    <row r="47" spans="1:13" ht="409.5" customHeight="1" thickBot="1" x14ac:dyDescent="0.3">
      <c r="A47" s="387"/>
      <c r="B47" s="242">
        <v>0.08</v>
      </c>
      <c r="C47" s="34">
        <v>0.08</v>
      </c>
      <c r="D47" s="394" t="s">
        <v>411</v>
      </c>
      <c r="E47" s="395"/>
      <c r="F47" s="390" t="s">
        <v>412</v>
      </c>
      <c r="G47" s="391"/>
      <c r="H47" s="196" t="s">
        <v>291</v>
      </c>
      <c r="I47" s="330" t="s">
        <v>394</v>
      </c>
    </row>
    <row r="48" spans="1:13" s="29" customFormat="1" ht="52.5" customHeight="1" thickBot="1" x14ac:dyDescent="0.3">
      <c r="A48" s="386" t="s">
        <v>187</v>
      </c>
      <c r="B48" s="42" t="s">
        <v>182</v>
      </c>
      <c r="C48" s="41" t="s">
        <v>86</v>
      </c>
      <c r="D48" s="373" t="s">
        <v>88</v>
      </c>
      <c r="E48" s="374"/>
      <c r="F48" s="373" t="s">
        <v>90</v>
      </c>
      <c r="G48" s="374"/>
      <c r="H48" s="41" t="s">
        <v>92</v>
      </c>
      <c r="I48" s="43" t="s">
        <v>93</v>
      </c>
    </row>
    <row r="49" spans="1:9" ht="348" customHeight="1" thickBot="1" x14ac:dyDescent="0.3">
      <c r="A49" s="387"/>
      <c r="B49" s="242">
        <v>0.08</v>
      </c>
      <c r="C49" s="35">
        <v>0.08</v>
      </c>
      <c r="D49" s="394" t="s">
        <v>432</v>
      </c>
      <c r="E49" s="395"/>
      <c r="F49" s="392" t="s">
        <v>417</v>
      </c>
      <c r="G49" s="393"/>
      <c r="H49" s="335" t="s">
        <v>291</v>
      </c>
      <c r="I49" s="336" t="s">
        <v>421</v>
      </c>
    </row>
    <row r="50" spans="1:9" ht="34.9" customHeight="1" thickBot="1" x14ac:dyDescent="0.3">
      <c r="A50" s="386" t="s">
        <v>188</v>
      </c>
      <c r="B50" s="40" t="s">
        <v>182</v>
      </c>
      <c r="C50" s="39" t="s">
        <v>86</v>
      </c>
      <c r="D50" s="373" t="s">
        <v>88</v>
      </c>
      <c r="E50" s="374"/>
      <c r="F50" s="373" t="s">
        <v>90</v>
      </c>
      <c r="G50" s="374"/>
      <c r="H50" s="41" t="s">
        <v>92</v>
      </c>
      <c r="I50" s="43" t="s">
        <v>93</v>
      </c>
    </row>
    <row r="51" spans="1:9" ht="120.75" customHeight="1" thickBot="1" x14ac:dyDescent="0.3">
      <c r="A51" s="387"/>
      <c r="B51" s="242">
        <v>0.08</v>
      </c>
      <c r="C51" s="35"/>
      <c r="D51" s="375"/>
      <c r="E51" s="376"/>
      <c r="F51" s="375"/>
      <c r="G51" s="377"/>
      <c r="H51" s="31"/>
      <c r="I51" s="33"/>
    </row>
    <row r="52" spans="1:9" ht="34.9" customHeight="1" thickBot="1" x14ac:dyDescent="0.3">
      <c r="A52" s="386" t="s">
        <v>189</v>
      </c>
      <c r="B52" s="40" t="s">
        <v>182</v>
      </c>
      <c r="C52" s="39" t="s">
        <v>86</v>
      </c>
      <c r="D52" s="373" t="s">
        <v>88</v>
      </c>
      <c r="E52" s="374"/>
      <c r="F52" s="373" t="s">
        <v>90</v>
      </c>
      <c r="G52" s="374"/>
      <c r="H52" s="41" t="s">
        <v>92</v>
      </c>
      <c r="I52" s="43" t="s">
        <v>93</v>
      </c>
    </row>
    <row r="53" spans="1:9" ht="120.75" customHeight="1" thickBot="1" x14ac:dyDescent="0.3">
      <c r="A53" s="387"/>
      <c r="B53" s="242">
        <v>0.08</v>
      </c>
      <c r="C53" s="35"/>
      <c r="D53" s="375"/>
      <c r="E53" s="376"/>
      <c r="F53" s="375"/>
      <c r="G53" s="377"/>
      <c r="H53" s="50"/>
      <c r="I53" s="33"/>
    </row>
    <row r="54" spans="1:9" ht="34.9" customHeight="1" thickBot="1" x14ac:dyDescent="0.3">
      <c r="A54" s="386" t="s">
        <v>190</v>
      </c>
      <c r="B54" s="40" t="s">
        <v>182</v>
      </c>
      <c r="C54" s="39" t="s">
        <v>86</v>
      </c>
      <c r="D54" s="373" t="s">
        <v>88</v>
      </c>
      <c r="E54" s="374"/>
      <c r="F54" s="373" t="s">
        <v>90</v>
      </c>
      <c r="G54" s="374"/>
      <c r="H54" s="41" t="s">
        <v>92</v>
      </c>
      <c r="I54" s="43" t="s">
        <v>93</v>
      </c>
    </row>
    <row r="55" spans="1:9" ht="120.75" customHeight="1" thickBot="1" x14ac:dyDescent="0.3">
      <c r="A55" s="387"/>
      <c r="B55" s="242">
        <v>0.08</v>
      </c>
      <c r="C55" s="35"/>
      <c r="D55" s="375"/>
      <c r="E55" s="377"/>
      <c r="F55" s="375"/>
      <c r="G55" s="377"/>
      <c r="H55" s="31"/>
      <c r="I55" s="31"/>
    </row>
    <row r="56" spans="1:9" ht="34.9" customHeight="1" thickBot="1" x14ac:dyDescent="0.3">
      <c r="A56" s="386" t="s">
        <v>191</v>
      </c>
      <c r="B56" s="40" t="s">
        <v>182</v>
      </c>
      <c r="C56" s="39" t="s">
        <v>86</v>
      </c>
      <c r="D56" s="373" t="s">
        <v>88</v>
      </c>
      <c r="E56" s="374"/>
      <c r="F56" s="373" t="s">
        <v>90</v>
      </c>
      <c r="G56" s="374"/>
      <c r="H56" s="41" t="s">
        <v>92</v>
      </c>
      <c r="I56" s="43" t="s">
        <v>93</v>
      </c>
    </row>
    <row r="57" spans="1:9" ht="120.75" customHeight="1" thickBot="1" x14ac:dyDescent="0.3">
      <c r="A57" s="387"/>
      <c r="B57" s="242">
        <v>8.4444439999999996E-2</v>
      </c>
      <c r="C57" s="35"/>
      <c r="D57" s="375"/>
      <c r="E57" s="377"/>
      <c r="F57" s="375"/>
      <c r="G57" s="377"/>
      <c r="H57" s="31"/>
      <c r="I57" s="33"/>
    </row>
    <row r="58" spans="1:9" ht="34.9" customHeight="1" thickBot="1" x14ac:dyDescent="0.3">
      <c r="A58" s="386" t="s">
        <v>192</v>
      </c>
      <c r="B58" s="40" t="s">
        <v>182</v>
      </c>
      <c r="C58" s="39" t="s">
        <v>86</v>
      </c>
      <c r="D58" s="373" t="s">
        <v>88</v>
      </c>
      <c r="E58" s="374"/>
      <c r="F58" s="373" t="s">
        <v>90</v>
      </c>
      <c r="G58" s="374"/>
      <c r="H58" s="41" t="s">
        <v>92</v>
      </c>
      <c r="I58" s="43" t="s">
        <v>93</v>
      </c>
    </row>
    <row r="59" spans="1:9" ht="120.75" customHeight="1" thickBot="1" x14ac:dyDescent="0.3">
      <c r="A59" s="387"/>
      <c r="B59" s="242">
        <v>8.4444000000000005E-2</v>
      </c>
      <c r="C59" s="35"/>
      <c r="D59" s="375"/>
      <c r="E59" s="377"/>
      <c r="F59" s="376"/>
      <c r="G59" s="376"/>
      <c r="H59" s="31"/>
      <c r="I59" s="31"/>
    </row>
    <row r="60" spans="1:9" ht="34.9" customHeight="1" thickBot="1" x14ac:dyDescent="0.3">
      <c r="A60" s="386" t="s">
        <v>193</v>
      </c>
      <c r="B60" s="40" t="s">
        <v>182</v>
      </c>
      <c r="C60" s="39" t="s">
        <v>86</v>
      </c>
      <c r="D60" s="373" t="s">
        <v>88</v>
      </c>
      <c r="E60" s="374"/>
      <c r="F60" s="373" t="s">
        <v>90</v>
      </c>
      <c r="G60" s="374"/>
      <c r="H60" s="41" t="s">
        <v>92</v>
      </c>
      <c r="I60" s="43" t="s">
        <v>93</v>
      </c>
    </row>
    <row r="61" spans="1:9" ht="120.75" customHeight="1" thickBot="1" x14ac:dyDescent="0.3">
      <c r="A61" s="387"/>
      <c r="B61" s="242">
        <v>0.2</v>
      </c>
      <c r="C61" s="35"/>
      <c r="D61" s="375"/>
      <c r="E61" s="377"/>
      <c r="F61" s="375"/>
      <c r="G61" s="377"/>
      <c r="H61" s="31"/>
      <c r="I61" s="31"/>
    </row>
    <row r="62" spans="1:9" x14ac:dyDescent="0.25">
      <c r="B62" s="189">
        <f>B61+B59+B57+B55+B53+B51+B49+B47+B45+B43+B41</f>
        <v>1.0088884399999998</v>
      </c>
    </row>
    <row r="63" spans="1:9" x14ac:dyDescent="0.25">
      <c r="B63" s="346"/>
    </row>
    <row r="64" spans="1:9" s="28" customFormat="1" ht="30" customHeight="1" x14ac:dyDescent="0.25">
      <c r="A64" s="1"/>
      <c r="B64" s="1"/>
      <c r="C64" s="1"/>
      <c r="D64" s="1"/>
      <c r="E64" s="1"/>
      <c r="F64" s="1"/>
      <c r="G64" s="1"/>
      <c r="H64" s="1"/>
      <c r="I64" s="1"/>
    </row>
    <row r="65" spans="1:9" ht="34.5" customHeight="1" x14ac:dyDescent="0.25">
      <c r="A65" s="460" t="s">
        <v>56</v>
      </c>
      <c r="B65" s="460"/>
      <c r="C65" s="460"/>
      <c r="D65" s="460"/>
      <c r="E65" s="460"/>
      <c r="F65" s="460"/>
      <c r="G65" s="460"/>
      <c r="H65" s="460"/>
      <c r="I65" s="460"/>
    </row>
    <row r="66" spans="1:9" ht="67.5" customHeight="1" x14ac:dyDescent="0.25">
      <c r="A66" s="44" t="s">
        <v>57</v>
      </c>
      <c r="B66" s="380" t="s">
        <v>370</v>
      </c>
      <c r="C66" s="381"/>
      <c r="D66" s="380" t="s">
        <v>371</v>
      </c>
      <c r="E66" s="381"/>
      <c r="F66" s="380" t="s">
        <v>372</v>
      </c>
      <c r="G66" s="381"/>
      <c r="H66" s="461" t="s">
        <v>373</v>
      </c>
      <c r="I66" s="462"/>
    </row>
    <row r="67" spans="1:9" ht="45.75" customHeight="1" x14ac:dyDescent="0.25">
      <c r="A67" s="44" t="s">
        <v>194</v>
      </c>
      <c r="B67" s="465">
        <v>0.12</v>
      </c>
      <c r="C67" s="466"/>
      <c r="D67" s="465">
        <v>0.06</v>
      </c>
      <c r="E67" s="466"/>
      <c r="F67" s="465">
        <v>0.12</v>
      </c>
      <c r="G67" s="466"/>
      <c r="H67" s="467"/>
      <c r="I67" s="468"/>
    </row>
    <row r="68" spans="1:9" ht="30" customHeight="1" x14ac:dyDescent="0.25">
      <c r="A68" s="457" t="s">
        <v>156</v>
      </c>
      <c r="B68" s="94" t="s">
        <v>84</v>
      </c>
      <c r="C68" s="94" t="s">
        <v>86</v>
      </c>
      <c r="D68" s="94" t="s">
        <v>84</v>
      </c>
      <c r="E68" s="94" t="s">
        <v>86</v>
      </c>
      <c r="F68" s="94" t="s">
        <v>84</v>
      </c>
      <c r="G68" s="94" t="s">
        <v>86</v>
      </c>
      <c r="H68" s="94" t="s">
        <v>84</v>
      </c>
      <c r="I68" s="94" t="s">
        <v>86</v>
      </c>
    </row>
    <row r="69" spans="1:9" ht="30" customHeight="1" x14ac:dyDescent="0.25">
      <c r="A69" s="458"/>
      <c r="B69" s="46">
        <v>0</v>
      </c>
      <c r="C69" s="46">
        <v>0</v>
      </c>
      <c r="D69" s="46">
        <v>0</v>
      </c>
      <c r="E69" s="46">
        <v>0</v>
      </c>
      <c r="F69" s="46">
        <v>0</v>
      </c>
      <c r="G69" s="46">
        <v>0</v>
      </c>
      <c r="H69" s="51"/>
      <c r="I69" s="46"/>
    </row>
    <row r="70" spans="1:9" ht="80.25" customHeight="1" x14ac:dyDescent="0.25">
      <c r="A70" s="44" t="s">
        <v>195</v>
      </c>
      <c r="B70" s="371" t="s">
        <v>289</v>
      </c>
      <c r="C70" s="372"/>
      <c r="D70" s="371" t="s">
        <v>289</v>
      </c>
      <c r="E70" s="372"/>
      <c r="F70" s="371" t="s">
        <v>289</v>
      </c>
      <c r="G70" s="372"/>
      <c r="H70" s="463"/>
      <c r="I70" s="464"/>
    </row>
    <row r="71" spans="1:9" ht="63" customHeight="1" x14ac:dyDescent="0.25">
      <c r="A71" s="44" t="s">
        <v>196</v>
      </c>
      <c r="B71" s="371" t="s">
        <v>300</v>
      </c>
      <c r="C71" s="372"/>
      <c r="D71" s="371" t="s">
        <v>300</v>
      </c>
      <c r="E71" s="372"/>
      <c r="F71" s="371" t="s">
        <v>300</v>
      </c>
      <c r="G71" s="372"/>
      <c r="H71" s="369"/>
      <c r="I71" s="370"/>
    </row>
    <row r="72" spans="1:9" ht="30.75" customHeight="1" x14ac:dyDescent="0.25">
      <c r="A72" s="457" t="s">
        <v>157</v>
      </c>
      <c r="B72" s="94" t="s">
        <v>84</v>
      </c>
      <c r="C72" s="94" t="s">
        <v>86</v>
      </c>
      <c r="D72" s="94" t="s">
        <v>84</v>
      </c>
      <c r="E72" s="94" t="s">
        <v>86</v>
      </c>
      <c r="F72" s="94" t="s">
        <v>84</v>
      </c>
      <c r="G72" s="94" t="s">
        <v>86</v>
      </c>
      <c r="H72" s="94" t="s">
        <v>84</v>
      </c>
      <c r="I72" s="94" t="s">
        <v>86</v>
      </c>
    </row>
    <row r="73" spans="1:9" ht="30.75" customHeight="1" x14ac:dyDescent="0.25">
      <c r="A73" s="458"/>
      <c r="B73" s="46">
        <v>0</v>
      </c>
      <c r="C73" s="46">
        <v>0</v>
      </c>
      <c r="D73" s="46">
        <v>0</v>
      </c>
      <c r="E73" s="46">
        <v>0</v>
      </c>
      <c r="F73" s="46">
        <v>0</v>
      </c>
      <c r="G73" s="47">
        <v>0</v>
      </c>
      <c r="H73" s="51"/>
      <c r="I73" s="47"/>
    </row>
    <row r="74" spans="1:9" ht="82.5" customHeight="1" x14ac:dyDescent="0.25">
      <c r="A74" s="44" t="s">
        <v>195</v>
      </c>
      <c r="B74" s="371" t="s">
        <v>289</v>
      </c>
      <c r="C74" s="372"/>
      <c r="D74" s="371" t="s">
        <v>289</v>
      </c>
      <c r="E74" s="372"/>
      <c r="F74" s="371" t="s">
        <v>289</v>
      </c>
      <c r="G74" s="372"/>
      <c r="H74" s="412"/>
      <c r="I74" s="413"/>
    </row>
    <row r="75" spans="1:9" ht="89.25" customHeight="1" x14ac:dyDescent="0.25">
      <c r="A75" s="44" t="s">
        <v>196</v>
      </c>
      <c r="B75" s="371" t="s">
        <v>300</v>
      </c>
      <c r="C75" s="372"/>
      <c r="D75" s="371" t="s">
        <v>300</v>
      </c>
      <c r="E75" s="372"/>
      <c r="F75" s="371" t="s">
        <v>300</v>
      </c>
      <c r="G75" s="372"/>
      <c r="H75" s="369"/>
      <c r="I75" s="370"/>
    </row>
    <row r="76" spans="1:9" ht="30.75" customHeight="1" x14ac:dyDescent="0.25">
      <c r="A76" s="457" t="s">
        <v>158</v>
      </c>
      <c r="B76" s="94" t="s">
        <v>84</v>
      </c>
      <c r="C76" s="94" t="s">
        <v>86</v>
      </c>
      <c r="D76" s="94" t="s">
        <v>84</v>
      </c>
      <c r="E76" s="94" t="s">
        <v>86</v>
      </c>
      <c r="F76" s="94" t="s">
        <v>84</v>
      </c>
      <c r="G76" s="94" t="s">
        <v>86</v>
      </c>
      <c r="H76" s="94" t="s">
        <v>84</v>
      </c>
      <c r="I76" s="94" t="s">
        <v>86</v>
      </c>
    </row>
    <row r="77" spans="1:9" ht="30.75" customHeight="1" x14ac:dyDescent="0.25">
      <c r="A77" s="458"/>
      <c r="B77" s="46">
        <v>0</v>
      </c>
      <c r="C77" s="46"/>
      <c r="D77" s="46">
        <v>0</v>
      </c>
      <c r="E77" s="46"/>
      <c r="F77" s="46">
        <v>0.25</v>
      </c>
      <c r="G77" s="47">
        <v>0.25</v>
      </c>
      <c r="H77" s="51"/>
      <c r="I77" s="47"/>
    </row>
    <row r="78" spans="1:9" ht="172.5" customHeight="1" x14ac:dyDescent="0.25">
      <c r="A78" s="44" t="s">
        <v>195</v>
      </c>
      <c r="B78" s="371" t="s">
        <v>289</v>
      </c>
      <c r="C78" s="372"/>
      <c r="D78" s="371" t="s">
        <v>289</v>
      </c>
      <c r="E78" s="372"/>
      <c r="F78" s="378" t="s">
        <v>301</v>
      </c>
      <c r="G78" s="379"/>
      <c r="H78" s="369"/>
      <c r="I78" s="370"/>
    </row>
    <row r="79" spans="1:9" ht="126.75" customHeight="1" x14ac:dyDescent="0.25">
      <c r="A79" s="44" t="s">
        <v>196</v>
      </c>
      <c r="B79" s="371" t="s">
        <v>300</v>
      </c>
      <c r="C79" s="372"/>
      <c r="D79" s="371" t="s">
        <v>300</v>
      </c>
      <c r="E79" s="372"/>
      <c r="F79" s="378" t="s">
        <v>384</v>
      </c>
      <c r="G79" s="379"/>
      <c r="H79" s="369"/>
      <c r="I79" s="370"/>
    </row>
    <row r="80" spans="1:9" ht="30.75" customHeight="1" x14ac:dyDescent="0.25">
      <c r="A80" s="457" t="s">
        <v>159</v>
      </c>
      <c r="B80" s="94" t="s">
        <v>84</v>
      </c>
      <c r="C80" s="94" t="s">
        <v>86</v>
      </c>
      <c r="D80" s="94" t="s">
        <v>84</v>
      </c>
      <c r="E80" s="94" t="s">
        <v>86</v>
      </c>
      <c r="F80" s="94" t="s">
        <v>84</v>
      </c>
      <c r="G80" s="94" t="s">
        <v>86</v>
      </c>
      <c r="H80" s="94" t="s">
        <v>84</v>
      </c>
      <c r="I80" s="94" t="s">
        <v>86</v>
      </c>
    </row>
    <row r="81" spans="1:9" ht="30.75" customHeight="1" x14ac:dyDescent="0.25">
      <c r="A81" s="458"/>
      <c r="B81" s="46">
        <v>0</v>
      </c>
      <c r="C81" s="46">
        <v>0</v>
      </c>
      <c r="D81" s="46">
        <v>0</v>
      </c>
      <c r="E81" s="46">
        <v>0</v>
      </c>
      <c r="F81" s="46">
        <v>0</v>
      </c>
      <c r="G81" s="47">
        <v>0</v>
      </c>
      <c r="H81" s="51"/>
      <c r="I81" s="47"/>
    </row>
    <row r="82" spans="1:9" ht="87" customHeight="1" x14ac:dyDescent="0.25">
      <c r="A82" s="44" t="s">
        <v>195</v>
      </c>
      <c r="B82" s="371" t="s">
        <v>289</v>
      </c>
      <c r="C82" s="372"/>
      <c r="D82" s="371" t="s">
        <v>289</v>
      </c>
      <c r="E82" s="372"/>
      <c r="F82" s="371" t="s">
        <v>289</v>
      </c>
      <c r="G82" s="372"/>
      <c r="H82" s="369"/>
      <c r="I82" s="370"/>
    </row>
    <row r="83" spans="1:9" ht="81" customHeight="1" x14ac:dyDescent="0.25">
      <c r="A83" s="44" t="s">
        <v>196</v>
      </c>
      <c r="B83" s="371" t="s">
        <v>300</v>
      </c>
      <c r="C83" s="372"/>
      <c r="D83" s="371" t="s">
        <v>300</v>
      </c>
      <c r="E83" s="372"/>
      <c r="F83" s="371" t="s">
        <v>300</v>
      </c>
      <c r="G83" s="372"/>
      <c r="H83" s="369"/>
      <c r="I83" s="370"/>
    </row>
    <row r="84" spans="1:9" ht="30" customHeight="1" x14ac:dyDescent="0.25">
      <c r="A84" s="457" t="s">
        <v>161</v>
      </c>
      <c r="B84" s="94" t="s">
        <v>84</v>
      </c>
      <c r="C84" s="94" t="s">
        <v>86</v>
      </c>
      <c r="D84" s="94" t="s">
        <v>84</v>
      </c>
      <c r="E84" s="94" t="s">
        <v>86</v>
      </c>
      <c r="F84" s="94" t="s">
        <v>84</v>
      </c>
      <c r="G84" s="94" t="s">
        <v>86</v>
      </c>
      <c r="H84" s="94" t="s">
        <v>84</v>
      </c>
      <c r="I84" s="94" t="s">
        <v>86</v>
      </c>
    </row>
    <row r="85" spans="1:9" ht="30" customHeight="1" x14ac:dyDescent="0.25">
      <c r="A85" s="458"/>
      <c r="B85" s="46">
        <v>0</v>
      </c>
      <c r="C85" s="46">
        <v>0</v>
      </c>
      <c r="D85" s="46">
        <v>0.1</v>
      </c>
      <c r="E85" s="46">
        <v>0.1</v>
      </c>
      <c r="F85" s="46">
        <v>0.25</v>
      </c>
      <c r="G85" s="47">
        <v>0.15</v>
      </c>
      <c r="H85" s="51"/>
      <c r="I85" s="47"/>
    </row>
    <row r="86" spans="1:9" ht="409.5" customHeight="1" x14ac:dyDescent="0.25">
      <c r="A86" s="44" t="s">
        <v>195</v>
      </c>
      <c r="B86" s="371" t="s">
        <v>289</v>
      </c>
      <c r="C86" s="372"/>
      <c r="D86" s="382" t="s">
        <v>393</v>
      </c>
      <c r="E86" s="383"/>
      <c r="F86" s="384" t="s">
        <v>413</v>
      </c>
      <c r="G86" s="385"/>
      <c r="H86" s="411"/>
      <c r="I86" s="411"/>
    </row>
    <row r="87" spans="1:9" ht="80.25" customHeight="1" x14ac:dyDescent="0.25">
      <c r="A87" s="44" t="s">
        <v>196</v>
      </c>
      <c r="B87" s="371" t="s">
        <v>300</v>
      </c>
      <c r="C87" s="372"/>
      <c r="D87" s="371" t="s">
        <v>404</v>
      </c>
      <c r="E87" s="367"/>
      <c r="F87" s="371" t="s">
        <v>395</v>
      </c>
      <c r="G87" s="367"/>
      <c r="H87" s="366"/>
      <c r="I87" s="367"/>
    </row>
    <row r="88" spans="1:9" ht="29.25" customHeight="1" x14ac:dyDescent="0.25">
      <c r="A88" s="457" t="s">
        <v>162</v>
      </c>
      <c r="B88" s="94" t="s">
        <v>84</v>
      </c>
      <c r="C88" s="94" t="s">
        <v>86</v>
      </c>
      <c r="D88" s="94" t="s">
        <v>84</v>
      </c>
      <c r="E88" s="94" t="s">
        <v>86</v>
      </c>
      <c r="F88" s="94" t="s">
        <v>84</v>
      </c>
      <c r="G88" s="94" t="s">
        <v>86</v>
      </c>
      <c r="H88" s="94" t="s">
        <v>84</v>
      </c>
      <c r="I88" s="94" t="s">
        <v>86</v>
      </c>
    </row>
    <row r="89" spans="1:9" ht="29.25" customHeight="1" x14ac:dyDescent="0.25">
      <c r="A89" s="458"/>
      <c r="B89" s="699">
        <v>0.2</v>
      </c>
      <c r="C89" s="700">
        <v>0.2</v>
      </c>
      <c r="D89" s="699">
        <v>0.2</v>
      </c>
      <c r="E89" s="699">
        <v>0.2</v>
      </c>
      <c r="F89" s="46">
        <v>0</v>
      </c>
      <c r="G89" s="47">
        <v>0.1</v>
      </c>
      <c r="H89" s="51"/>
      <c r="I89" s="47"/>
    </row>
    <row r="90" spans="1:9" ht="313.14999999999998" customHeight="1" x14ac:dyDescent="0.25">
      <c r="A90" s="697" t="s">
        <v>195</v>
      </c>
      <c r="B90" s="703" t="s">
        <v>433</v>
      </c>
      <c r="C90" s="704"/>
      <c r="D90" s="703" t="s">
        <v>435</v>
      </c>
      <c r="E90" s="704"/>
      <c r="F90" s="698" t="s">
        <v>436</v>
      </c>
      <c r="G90" s="471"/>
      <c r="H90" s="365"/>
      <c r="I90" s="365"/>
    </row>
    <row r="91" spans="1:9" ht="80.25" customHeight="1" x14ac:dyDescent="0.25">
      <c r="A91" s="44" t="s">
        <v>196</v>
      </c>
      <c r="B91" s="701" t="s">
        <v>418</v>
      </c>
      <c r="C91" s="702"/>
      <c r="D91" s="701" t="s">
        <v>419</v>
      </c>
      <c r="E91" s="702"/>
      <c r="F91" s="469" t="s">
        <v>420</v>
      </c>
      <c r="G91" s="470"/>
      <c r="H91" s="366"/>
      <c r="I91" s="367"/>
    </row>
    <row r="92" spans="1:9" ht="25.15" customHeight="1" x14ac:dyDescent="0.25">
      <c r="A92" s="457" t="s">
        <v>163</v>
      </c>
      <c r="B92" s="94" t="s">
        <v>84</v>
      </c>
      <c r="C92" s="94" t="s">
        <v>86</v>
      </c>
      <c r="D92" s="94" t="s">
        <v>84</v>
      </c>
      <c r="E92" s="94" t="s">
        <v>86</v>
      </c>
      <c r="F92" s="94" t="s">
        <v>84</v>
      </c>
      <c r="G92" s="94" t="s">
        <v>86</v>
      </c>
      <c r="H92" s="94" t="s">
        <v>84</v>
      </c>
      <c r="I92" s="94" t="s">
        <v>86</v>
      </c>
    </row>
    <row r="93" spans="1:9" ht="25.15" customHeight="1" x14ac:dyDescent="0.25">
      <c r="A93" s="458"/>
      <c r="B93" s="46">
        <v>0.2</v>
      </c>
      <c r="C93" s="48"/>
      <c r="D93" s="46">
        <v>0.2</v>
      </c>
      <c r="E93" s="46"/>
      <c r="F93" s="46">
        <v>0.25</v>
      </c>
      <c r="G93" s="47"/>
      <c r="H93" s="51"/>
      <c r="I93" s="47"/>
    </row>
    <row r="94" spans="1:9" ht="80.25" customHeight="1" x14ac:dyDescent="0.25">
      <c r="A94" s="44" t="s">
        <v>195</v>
      </c>
      <c r="B94" s="365"/>
      <c r="C94" s="365"/>
      <c r="D94" s="365"/>
      <c r="E94" s="365"/>
      <c r="F94" s="365"/>
      <c r="G94" s="365"/>
      <c r="H94" s="365"/>
      <c r="I94" s="365"/>
    </row>
    <row r="95" spans="1:9" ht="80.25" customHeight="1" x14ac:dyDescent="0.25">
      <c r="A95" s="44" t="s">
        <v>196</v>
      </c>
      <c r="B95" s="366"/>
      <c r="C95" s="367"/>
      <c r="D95" s="366"/>
      <c r="E95" s="367"/>
      <c r="F95" s="366"/>
      <c r="G95" s="367"/>
      <c r="H95" s="366"/>
      <c r="I95" s="367"/>
    </row>
    <row r="96" spans="1:9" ht="25.15" customHeight="1" x14ac:dyDescent="0.25">
      <c r="A96" s="457" t="s">
        <v>164</v>
      </c>
      <c r="B96" s="94" t="s">
        <v>84</v>
      </c>
      <c r="C96" s="94" t="s">
        <v>86</v>
      </c>
      <c r="D96" s="94" t="s">
        <v>84</v>
      </c>
      <c r="E96" s="94" t="s">
        <v>86</v>
      </c>
      <c r="F96" s="94" t="s">
        <v>84</v>
      </c>
      <c r="G96" s="94" t="s">
        <v>86</v>
      </c>
      <c r="H96" s="94" t="s">
        <v>84</v>
      </c>
      <c r="I96" s="94" t="s">
        <v>86</v>
      </c>
    </row>
    <row r="97" spans="1:9" ht="25.15" customHeight="1" x14ac:dyDescent="0.25">
      <c r="A97" s="458"/>
      <c r="B97" s="46">
        <v>0.3</v>
      </c>
      <c r="C97" s="48"/>
      <c r="D97" s="46">
        <v>0.2</v>
      </c>
      <c r="E97" s="46"/>
      <c r="F97" s="46">
        <v>0</v>
      </c>
      <c r="G97" s="47"/>
      <c r="H97" s="51"/>
      <c r="I97" s="47"/>
    </row>
    <row r="98" spans="1:9" ht="80.25" customHeight="1" x14ac:dyDescent="0.25">
      <c r="A98" s="44" t="s">
        <v>195</v>
      </c>
      <c r="B98" s="365"/>
      <c r="C98" s="365"/>
      <c r="D98" s="365"/>
      <c r="E98" s="365"/>
      <c r="F98" s="365"/>
      <c r="G98" s="365"/>
      <c r="H98" s="365"/>
      <c r="I98" s="365"/>
    </row>
    <row r="99" spans="1:9" ht="80.25" customHeight="1" x14ac:dyDescent="0.25">
      <c r="A99" s="44" t="s">
        <v>196</v>
      </c>
      <c r="B99" s="366"/>
      <c r="C99" s="367"/>
      <c r="D99" s="366"/>
      <c r="E99" s="367"/>
      <c r="F99" s="366"/>
      <c r="G99" s="367"/>
      <c r="H99" s="366"/>
      <c r="I99" s="367"/>
    </row>
    <row r="100" spans="1:9" ht="25.15" customHeight="1" x14ac:dyDescent="0.25">
      <c r="A100" s="457" t="s">
        <v>166</v>
      </c>
      <c r="B100" s="94" t="s">
        <v>84</v>
      </c>
      <c r="C100" s="94" t="s">
        <v>86</v>
      </c>
      <c r="D100" s="94" t="s">
        <v>84</v>
      </c>
      <c r="E100" s="94" t="s">
        <v>86</v>
      </c>
      <c r="F100" s="94" t="s">
        <v>84</v>
      </c>
      <c r="G100" s="94" t="s">
        <v>86</v>
      </c>
      <c r="H100" s="94" t="s">
        <v>84</v>
      </c>
      <c r="I100" s="94" t="s">
        <v>86</v>
      </c>
    </row>
    <row r="101" spans="1:9" ht="25.15" customHeight="1" x14ac:dyDescent="0.25">
      <c r="A101" s="458"/>
      <c r="B101" s="46">
        <v>0.2</v>
      </c>
      <c r="C101" s="48"/>
      <c r="D101" s="46">
        <v>0.2</v>
      </c>
      <c r="E101" s="46"/>
      <c r="F101" s="46">
        <v>0</v>
      </c>
      <c r="G101" s="47"/>
      <c r="H101" s="51"/>
      <c r="I101" s="47"/>
    </row>
    <row r="102" spans="1:9" ht="80.25" customHeight="1" x14ac:dyDescent="0.25">
      <c r="A102" s="44" t="s">
        <v>195</v>
      </c>
      <c r="B102" s="365"/>
      <c r="C102" s="365"/>
      <c r="D102" s="365"/>
      <c r="E102" s="365"/>
      <c r="F102" s="365"/>
      <c r="G102" s="365"/>
      <c r="H102" s="365"/>
      <c r="I102" s="365"/>
    </row>
    <row r="103" spans="1:9" ht="80.25" customHeight="1" x14ac:dyDescent="0.25">
      <c r="A103" s="44" t="s">
        <v>196</v>
      </c>
      <c r="B103" s="366"/>
      <c r="C103" s="367"/>
      <c r="D103" s="366"/>
      <c r="E103" s="367"/>
      <c r="F103" s="366"/>
      <c r="G103" s="367"/>
      <c r="H103" s="366"/>
      <c r="I103" s="367"/>
    </row>
    <row r="104" spans="1:9" ht="25.15" customHeight="1" x14ac:dyDescent="0.25">
      <c r="A104" s="457" t="s">
        <v>167</v>
      </c>
      <c r="B104" s="94" t="s">
        <v>84</v>
      </c>
      <c r="C104" s="94" t="s">
        <v>86</v>
      </c>
      <c r="D104" s="94" t="s">
        <v>84</v>
      </c>
      <c r="E104" s="94" t="s">
        <v>86</v>
      </c>
      <c r="F104" s="94" t="s">
        <v>84</v>
      </c>
      <c r="G104" s="94" t="s">
        <v>86</v>
      </c>
      <c r="H104" s="94" t="s">
        <v>84</v>
      </c>
      <c r="I104" s="94" t="s">
        <v>86</v>
      </c>
    </row>
    <row r="105" spans="1:9" ht="25.15" customHeight="1" x14ac:dyDescent="0.25">
      <c r="A105" s="458"/>
      <c r="B105" s="46">
        <v>0.1</v>
      </c>
      <c r="C105" s="48"/>
      <c r="D105" s="46">
        <v>0.1</v>
      </c>
      <c r="E105" s="46"/>
      <c r="F105" s="46">
        <v>0</v>
      </c>
      <c r="G105" s="47"/>
      <c r="H105" s="51"/>
      <c r="I105" s="47"/>
    </row>
    <row r="106" spans="1:9" ht="80.25" customHeight="1" x14ac:dyDescent="0.25">
      <c r="A106" s="44" t="s">
        <v>195</v>
      </c>
      <c r="B106" s="365"/>
      <c r="C106" s="365"/>
      <c r="D106" s="365"/>
      <c r="E106" s="365"/>
      <c r="F106" s="365"/>
      <c r="G106" s="365"/>
      <c r="H106" s="365"/>
      <c r="I106" s="365"/>
    </row>
    <row r="107" spans="1:9" ht="80.25" customHeight="1" x14ac:dyDescent="0.25">
      <c r="A107" s="44" t="s">
        <v>196</v>
      </c>
      <c r="B107" s="366"/>
      <c r="C107" s="367"/>
      <c r="D107" s="366"/>
      <c r="E107" s="367"/>
      <c r="F107" s="366"/>
      <c r="G107" s="367"/>
      <c r="H107" s="366"/>
      <c r="I107" s="367"/>
    </row>
    <row r="108" spans="1:9" ht="25.15" customHeight="1" x14ac:dyDescent="0.25">
      <c r="A108" s="457" t="s">
        <v>168</v>
      </c>
      <c r="B108" s="94" t="s">
        <v>84</v>
      </c>
      <c r="C108" s="94" t="s">
        <v>86</v>
      </c>
      <c r="D108" s="94" t="s">
        <v>84</v>
      </c>
      <c r="E108" s="94" t="s">
        <v>86</v>
      </c>
      <c r="F108" s="94" t="s">
        <v>84</v>
      </c>
      <c r="G108" s="94" t="s">
        <v>86</v>
      </c>
      <c r="H108" s="94" t="s">
        <v>84</v>
      </c>
      <c r="I108" s="94" t="s">
        <v>86</v>
      </c>
    </row>
    <row r="109" spans="1:9" ht="25.15" customHeight="1" x14ac:dyDescent="0.25">
      <c r="A109" s="458"/>
      <c r="B109" s="46">
        <v>0</v>
      </c>
      <c r="C109" s="48"/>
      <c r="D109" s="46">
        <v>0</v>
      </c>
      <c r="E109" s="46"/>
      <c r="F109" s="46">
        <v>0.25</v>
      </c>
      <c r="G109" s="47"/>
      <c r="H109" s="51"/>
      <c r="I109" s="47"/>
    </row>
    <row r="110" spans="1:9" ht="80.25" customHeight="1" x14ac:dyDescent="0.25">
      <c r="A110" s="44" t="s">
        <v>195</v>
      </c>
      <c r="B110" s="365"/>
      <c r="C110" s="365"/>
      <c r="D110" s="365"/>
      <c r="E110" s="365"/>
      <c r="F110" s="365"/>
      <c r="G110" s="365"/>
      <c r="H110" s="365"/>
      <c r="I110" s="365"/>
    </row>
    <row r="111" spans="1:9" ht="80.25" customHeight="1" x14ac:dyDescent="0.25">
      <c r="A111" s="44" t="s">
        <v>196</v>
      </c>
      <c r="B111" s="366"/>
      <c r="C111" s="367"/>
      <c r="D111" s="366"/>
      <c r="E111" s="367"/>
      <c r="F111" s="366"/>
      <c r="G111" s="367"/>
      <c r="H111" s="366"/>
      <c r="I111" s="367"/>
    </row>
    <row r="112" spans="1:9" ht="25.15" customHeight="1" x14ac:dyDescent="0.25">
      <c r="A112" s="457" t="s">
        <v>169</v>
      </c>
      <c r="B112" s="94" t="s">
        <v>84</v>
      </c>
      <c r="C112" s="94" t="s">
        <v>86</v>
      </c>
      <c r="D112" s="94" t="s">
        <v>84</v>
      </c>
      <c r="E112" s="94" t="s">
        <v>86</v>
      </c>
      <c r="F112" s="94" t="s">
        <v>84</v>
      </c>
      <c r="G112" s="94" t="s">
        <v>86</v>
      </c>
      <c r="H112" s="94" t="s">
        <v>84</v>
      </c>
      <c r="I112" s="94" t="s">
        <v>86</v>
      </c>
    </row>
    <row r="113" spans="1:9" ht="25.15" customHeight="1" x14ac:dyDescent="0.25">
      <c r="A113" s="458"/>
      <c r="B113" s="46">
        <v>0</v>
      </c>
      <c r="C113" s="172"/>
      <c r="D113" s="46">
        <v>0</v>
      </c>
      <c r="E113" s="172"/>
      <c r="F113" s="46">
        <v>0</v>
      </c>
      <c r="G113" s="173"/>
      <c r="H113" s="172"/>
      <c r="I113" s="173"/>
    </row>
    <row r="114" spans="1:9" ht="80.25" customHeight="1" x14ac:dyDescent="0.25">
      <c r="A114" s="44" t="s">
        <v>195</v>
      </c>
      <c r="B114" s="368"/>
      <c r="C114" s="368"/>
      <c r="D114" s="368"/>
      <c r="E114" s="368"/>
      <c r="F114" s="368"/>
      <c r="G114" s="368"/>
      <c r="H114" s="368"/>
      <c r="I114" s="368"/>
    </row>
    <row r="115" spans="1:9" ht="80.25" customHeight="1" x14ac:dyDescent="0.25">
      <c r="A115" s="44" t="s">
        <v>196</v>
      </c>
      <c r="B115" s="366"/>
      <c r="C115" s="367"/>
      <c r="D115" s="366"/>
      <c r="E115" s="367"/>
      <c r="F115" s="366"/>
      <c r="G115" s="367"/>
      <c r="H115" s="366"/>
      <c r="I115" s="367"/>
    </row>
    <row r="116" spans="1:9" ht="16.5" x14ac:dyDescent="0.25">
      <c r="A116" s="45" t="s">
        <v>197</v>
      </c>
      <c r="B116" s="49">
        <f>(B69+B73+B77+B81+B85+B89+B93+B97+B101+B105+B109+B113)</f>
        <v>0.99999999999999989</v>
      </c>
      <c r="C116" s="49">
        <f t="shared" ref="C116:I116" si="2">(C69+C73+C77+C81+C85+C89+C93+C97+C101+C105+C109+C113)</f>
        <v>0.2</v>
      </c>
      <c r="D116" s="49">
        <f t="shared" si="2"/>
        <v>0.99999999999999989</v>
      </c>
      <c r="E116" s="49">
        <f t="shared" si="2"/>
        <v>0.30000000000000004</v>
      </c>
      <c r="F116" s="49">
        <f t="shared" si="2"/>
        <v>1</v>
      </c>
      <c r="G116" s="49">
        <f t="shared" si="2"/>
        <v>0.5</v>
      </c>
      <c r="H116" s="49">
        <f t="shared" si="2"/>
        <v>0</v>
      </c>
      <c r="I116" s="49">
        <f t="shared" si="2"/>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4" type="noConversion"/>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65C7-1B34-4CDF-A24E-0B6218B48F25}">
  <sheetPr>
    <tabColor theme="6" tint="0.79998168889431442"/>
  </sheetPr>
  <dimension ref="A1:Q126"/>
  <sheetViews>
    <sheetView topLeftCell="C90" zoomScale="90" zoomScaleNormal="90" workbookViewId="0">
      <selection activeCell="I49" sqref="I49"/>
    </sheetView>
  </sheetViews>
  <sheetFormatPr baseColWidth="10" defaultColWidth="10.7109375" defaultRowHeight="14.25" x14ac:dyDescent="0.25"/>
  <cols>
    <col min="1" max="1" width="49.7109375" style="1" customWidth="1"/>
    <col min="2" max="5" width="35.7109375" style="1" customWidth="1"/>
    <col min="6" max="6" width="43" style="1" customWidth="1"/>
    <col min="7" max="7" width="41.140625" style="1" customWidth="1"/>
    <col min="8" max="8" width="50.570312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140625" style="1" customWidth="1"/>
    <col min="25" max="16384" width="10.7109375" style="1"/>
  </cols>
  <sheetData>
    <row r="1" spans="1:15" s="83" customFormat="1" ht="22.15" customHeight="1" thickBot="1" x14ac:dyDescent="0.3">
      <c r="A1" s="440"/>
      <c r="B1" s="417" t="s">
        <v>150</v>
      </c>
      <c r="C1" s="418"/>
      <c r="D1" s="418"/>
      <c r="E1" s="418"/>
      <c r="F1" s="418"/>
      <c r="G1" s="418"/>
      <c r="H1" s="418"/>
      <c r="I1" s="418"/>
      <c r="J1" s="418"/>
      <c r="K1" s="418"/>
      <c r="L1" s="419"/>
      <c r="M1" s="414" t="s">
        <v>270</v>
      </c>
      <c r="N1" s="415"/>
      <c r="O1" s="416"/>
    </row>
    <row r="2" spans="1:15" s="83" customFormat="1" ht="18" customHeight="1" thickBot="1" x14ac:dyDescent="0.3">
      <c r="A2" s="441"/>
      <c r="B2" s="420" t="s">
        <v>151</v>
      </c>
      <c r="C2" s="421"/>
      <c r="D2" s="421"/>
      <c r="E2" s="421"/>
      <c r="F2" s="421"/>
      <c r="G2" s="421"/>
      <c r="H2" s="421"/>
      <c r="I2" s="421"/>
      <c r="J2" s="421"/>
      <c r="K2" s="421"/>
      <c r="L2" s="422"/>
      <c r="M2" s="414" t="s">
        <v>271</v>
      </c>
      <c r="N2" s="415"/>
      <c r="O2" s="416"/>
    </row>
    <row r="3" spans="1:15" s="83" customFormat="1" ht="19.899999999999999" customHeight="1" thickBot="1" x14ac:dyDescent="0.3">
      <c r="A3" s="441"/>
      <c r="B3" s="420" t="s">
        <v>0</v>
      </c>
      <c r="C3" s="421"/>
      <c r="D3" s="421"/>
      <c r="E3" s="421"/>
      <c r="F3" s="421"/>
      <c r="G3" s="421"/>
      <c r="H3" s="421"/>
      <c r="I3" s="421"/>
      <c r="J3" s="421"/>
      <c r="K3" s="421"/>
      <c r="L3" s="422"/>
      <c r="M3" s="414" t="s">
        <v>272</v>
      </c>
      <c r="N3" s="415"/>
      <c r="O3" s="416"/>
    </row>
    <row r="4" spans="1:15" s="83" customFormat="1" ht="21.75" customHeight="1" thickBot="1" x14ac:dyDescent="0.3">
      <c r="A4" s="442"/>
      <c r="B4" s="423" t="s">
        <v>152</v>
      </c>
      <c r="C4" s="424"/>
      <c r="D4" s="424"/>
      <c r="E4" s="424"/>
      <c r="F4" s="424"/>
      <c r="G4" s="424"/>
      <c r="H4" s="424"/>
      <c r="I4" s="424"/>
      <c r="J4" s="424"/>
      <c r="K4" s="424"/>
      <c r="L4" s="425"/>
      <c r="M4" s="414" t="s">
        <v>273</v>
      </c>
      <c r="N4" s="415"/>
      <c r="O4" s="416"/>
    </row>
    <row r="5" spans="1:15" s="83" customFormat="1" ht="16.149999999999999" customHeight="1" thickBot="1" x14ac:dyDescent="0.3">
      <c r="A5" s="84"/>
      <c r="B5" s="85"/>
      <c r="C5" s="85"/>
      <c r="D5" s="85"/>
      <c r="E5" s="85"/>
      <c r="F5" s="85"/>
      <c r="G5" s="85"/>
      <c r="H5" s="85"/>
      <c r="I5" s="85"/>
      <c r="J5" s="85"/>
      <c r="K5" s="85"/>
      <c r="L5" s="85"/>
      <c r="M5" s="86"/>
      <c r="N5" s="86"/>
      <c r="O5" s="86"/>
    </row>
    <row r="6" spans="1:15" ht="40.15" customHeight="1" thickBot="1" x14ac:dyDescent="0.3">
      <c r="A6" s="53" t="s">
        <v>154</v>
      </c>
      <c r="B6" s="451" t="s">
        <v>280</v>
      </c>
      <c r="C6" s="452"/>
      <c r="D6" s="452"/>
      <c r="E6" s="452"/>
      <c r="F6" s="452"/>
      <c r="G6" s="452"/>
      <c r="H6" s="452"/>
      <c r="I6" s="452"/>
      <c r="J6" s="452"/>
      <c r="K6" s="453"/>
      <c r="L6" s="328" t="s">
        <v>155</v>
      </c>
      <c r="M6" s="454">
        <v>2024110010313</v>
      </c>
      <c r="N6" s="455"/>
      <c r="O6" s="456"/>
    </row>
    <row r="7" spans="1:15" s="83" customFormat="1" ht="18" customHeight="1" thickBot="1" x14ac:dyDescent="0.3">
      <c r="A7" s="84"/>
      <c r="B7" s="85"/>
      <c r="C7" s="85"/>
      <c r="D7" s="85"/>
      <c r="E7" s="85"/>
      <c r="F7" s="85"/>
      <c r="G7" s="85"/>
      <c r="H7" s="85"/>
      <c r="I7" s="85"/>
      <c r="J7" s="85"/>
      <c r="K7" s="85"/>
      <c r="L7" s="85"/>
      <c r="M7" s="86"/>
      <c r="N7" s="86"/>
      <c r="O7" s="86"/>
    </row>
    <row r="8" spans="1:15" s="83" customFormat="1" ht="21.75" customHeight="1" thickBot="1" x14ac:dyDescent="0.3">
      <c r="A8" s="444" t="s">
        <v>6</v>
      </c>
      <c r="B8" s="161" t="s">
        <v>156</v>
      </c>
      <c r="C8" s="128" t="s">
        <v>281</v>
      </c>
      <c r="D8" s="161" t="s">
        <v>157</v>
      </c>
      <c r="E8" s="128" t="s">
        <v>281</v>
      </c>
      <c r="F8" s="161" t="s">
        <v>158</v>
      </c>
      <c r="G8" s="128" t="s">
        <v>281</v>
      </c>
      <c r="H8" s="161" t="s">
        <v>159</v>
      </c>
      <c r="I8" s="129" t="s">
        <v>281</v>
      </c>
      <c r="J8" s="428" t="s">
        <v>8</v>
      </c>
      <c r="K8" s="443"/>
      <c r="L8" s="160" t="s">
        <v>160</v>
      </c>
      <c r="M8" s="459"/>
      <c r="N8" s="459"/>
      <c r="O8" s="459"/>
    </row>
    <row r="9" spans="1:15" s="83" customFormat="1" ht="21.75" customHeight="1" thickBot="1" x14ac:dyDescent="0.3">
      <c r="A9" s="444"/>
      <c r="B9" s="162" t="s">
        <v>161</v>
      </c>
      <c r="C9" s="128" t="s">
        <v>281</v>
      </c>
      <c r="D9" s="161" t="s">
        <v>162</v>
      </c>
      <c r="E9" s="130"/>
      <c r="F9" s="161" t="s">
        <v>163</v>
      </c>
      <c r="G9" s="130"/>
      <c r="H9" s="161" t="s">
        <v>164</v>
      </c>
      <c r="I9" s="129"/>
      <c r="J9" s="428"/>
      <c r="K9" s="443"/>
      <c r="L9" s="160" t="s">
        <v>165</v>
      </c>
      <c r="M9" s="459"/>
      <c r="N9" s="459"/>
      <c r="O9" s="459"/>
    </row>
    <row r="10" spans="1:15" s="83" customFormat="1" ht="21.75" customHeight="1" thickBot="1" x14ac:dyDescent="0.3">
      <c r="A10" s="444"/>
      <c r="B10" s="161" t="s">
        <v>166</v>
      </c>
      <c r="C10" s="128"/>
      <c r="D10" s="161" t="s">
        <v>167</v>
      </c>
      <c r="E10" s="130"/>
      <c r="F10" s="161" t="s">
        <v>168</v>
      </c>
      <c r="G10" s="130"/>
      <c r="H10" s="161" t="s">
        <v>169</v>
      </c>
      <c r="I10" s="129"/>
      <c r="J10" s="428"/>
      <c r="K10" s="443"/>
      <c r="L10" s="160" t="s">
        <v>170</v>
      </c>
      <c r="M10" s="459" t="s">
        <v>281</v>
      </c>
      <c r="N10" s="459"/>
      <c r="O10" s="459"/>
    </row>
    <row r="11" spans="1:15" ht="15" customHeight="1" thickBot="1" x14ac:dyDescent="0.3">
      <c r="A11" s="6"/>
      <c r="B11" s="7"/>
      <c r="C11" s="7"/>
      <c r="D11" s="9"/>
      <c r="E11" s="8"/>
      <c r="F11" s="8"/>
      <c r="G11" s="203"/>
      <c r="H11" s="203"/>
      <c r="I11" s="10"/>
      <c r="J11" s="10"/>
      <c r="K11" s="7"/>
      <c r="L11" s="7"/>
      <c r="M11" s="7"/>
      <c r="N11" s="7"/>
      <c r="O11" s="7"/>
    </row>
    <row r="12" spans="1:15" ht="15" customHeight="1" x14ac:dyDescent="0.25">
      <c r="A12" s="448" t="s">
        <v>171</v>
      </c>
      <c r="B12" s="429" t="s">
        <v>305</v>
      </c>
      <c r="C12" s="430"/>
      <c r="D12" s="430"/>
      <c r="E12" s="430"/>
      <c r="F12" s="430"/>
      <c r="G12" s="430"/>
      <c r="H12" s="430"/>
      <c r="I12" s="430"/>
      <c r="J12" s="430"/>
      <c r="K12" s="430"/>
      <c r="L12" s="430"/>
      <c r="M12" s="430"/>
      <c r="N12" s="430"/>
      <c r="O12" s="431"/>
    </row>
    <row r="13" spans="1:15" ht="15" customHeight="1" x14ac:dyDescent="0.25">
      <c r="A13" s="449"/>
      <c r="B13" s="432"/>
      <c r="C13" s="433"/>
      <c r="D13" s="433"/>
      <c r="E13" s="433"/>
      <c r="F13" s="433"/>
      <c r="G13" s="433"/>
      <c r="H13" s="433"/>
      <c r="I13" s="433"/>
      <c r="J13" s="433"/>
      <c r="K13" s="433"/>
      <c r="L13" s="433"/>
      <c r="M13" s="433"/>
      <c r="N13" s="433"/>
      <c r="O13" s="434"/>
    </row>
    <row r="14" spans="1:15" ht="15" customHeight="1" thickBot="1" x14ac:dyDescent="0.3">
      <c r="A14" s="450"/>
      <c r="B14" s="435"/>
      <c r="C14" s="436"/>
      <c r="D14" s="436"/>
      <c r="E14" s="436"/>
      <c r="F14" s="436"/>
      <c r="G14" s="436"/>
      <c r="H14" s="436"/>
      <c r="I14" s="436"/>
      <c r="J14" s="436"/>
      <c r="K14" s="436"/>
      <c r="L14" s="436"/>
      <c r="M14" s="436"/>
      <c r="N14" s="436"/>
      <c r="O14" s="437"/>
    </row>
    <row r="15" spans="1:15" ht="9" customHeight="1" thickBot="1" x14ac:dyDescent="0.3">
      <c r="A15" s="14"/>
      <c r="B15" s="82"/>
      <c r="C15" s="15"/>
      <c r="D15" s="15"/>
      <c r="E15" s="15"/>
      <c r="F15" s="15"/>
      <c r="G15" s="16"/>
      <c r="H15" s="16"/>
      <c r="I15" s="16"/>
      <c r="J15" s="16"/>
      <c r="K15" s="16"/>
      <c r="L15" s="17"/>
      <c r="M15" s="17"/>
      <c r="N15" s="17"/>
      <c r="O15" s="17"/>
    </row>
    <row r="16" spans="1:15" s="18" customFormat="1" ht="37.5" customHeight="1" thickBot="1" x14ac:dyDescent="0.3">
      <c r="A16" s="53" t="s">
        <v>13</v>
      </c>
      <c r="B16" s="438" t="s">
        <v>304</v>
      </c>
      <c r="C16" s="438"/>
      <c r="D16" s="438"/>
      <c r="E16" s="438"/>
      <c r="F16" s="438"/>
      <c r="G16" s="444" t="s">
        <v>15</v>
      </c>
      <c r="H16" s="444"/>
      <c r="I16" s="439" t="s">
        <v>306</v>
      </c>
      <c r="J16" s="439"/>
      <c r="K16" s="439"/>
      <c r="L16" s="439"/>
      <c r="M16" s="439"/>
      <c r="N16" s="439"/>
      <c r="O16" s="439"/>
    </row>
    <row r="17" spans="1:17" ht="9" customHeight="1" thickBot="1" x14ac:dyDescent="0.3">
      <c r="A17" s="14"/>
      <c r="B17" s="16"/>
      <c r="C17" s="15"/>
      <c r="D17" s="15"/>
      <c r="E17" s="15"/>
      <c r="F17" s="15"/>
      <c r="G17" s="16"/>
      <c r="H17" s="16"/>
      <c r="I17" s="16"/>
      <c r="J17" s="16"/>
      <c r="K17" s="16"/>
      <c r="L17" s="17"/>
      <c r="M17" s="17"/>
      <c r="N17" s="17"/>
      <c r="O17" s="17"/>
    </row>
    <row r="18" spans="1:17" ht="56.25" customHeight="1" thickBot="1" x14ac:dyDescent="0.3">
      <c r="A18" s="53" t="s">
        <v>17</v>
      </c>
      <c r="B18" s="446" t="s">
        <v>284</v>
      </c>
      <c r="C18" s="446"/>
      <c r="D18" s="446"/>
      <c r="E18" s="446"/>
      <c r="F18" s="53" t="s">
        <v>19</v>
      </c>
      <c r="G18" s="445" t="s">
        <v>287</v>
      </c>
      <c r="H18" s="445"/>
      <c r="I18" s="445"/>
      <c r="J18" s="53" t="s">
        <v>21</v>
      </c>
      <c r="K18" s="438" t="s">
        <v>286</v>
      </c>
      <c r="L18" s="438"/>
      <c r="M18" s="438"/>
      <c r="N18" s="438"/>
      <c r="O18" s="438"/>
    </row>
    <row r="19" spans="1:17" ht="9" customHeight="1" x14ac:dyDescent="0.25">
      <c r="A19" s="5"/>
      <c r="B19" s="2"/>
      <c r="C19" s="447"/>
      <c r="D19" s="447"/>
      <c r="E19" s="447"/>
      <c r="F19" s="447"/>
      <c r="G19" s="447"/>
      <c r="H19" s="447"/>
      <c r="I19" s="447"/>
      <c r="J19" s="447"/>
      <c r="K19" s="447"/>
      <c r="L19" s="447"/>
      <c r="M19" s="447"/>
      <c r="N19" s="447"/>
      <c r="O19" s="447"/>
    </row>
    <row r="20" spans="1:17" ht="16.5" customHeight="1" thickBot="1" x14ac:dyDescent="0.3">
      <c r="A20" s="80"/>
      <c r="B20" s="81"/>
      <c r="C20" s="81"/>
      <c r="D20" s="81"/>
      <c r="E20" s="81"/>
      <c r="F20" s="81"/>
      <c r="G20" s="81"/>
      <c r="H20" s="81"/>
      <c r="I20" s="81"/>
      <c r="J20" s="81"/>
      <c r="K20" s="81"/>
      <c r="L20" s="81"/>
      <c r="M20" s="81"/>
      <c r="N20" s="81"/>
      <c r="O20" s="81"/>
    </row>
    <row r="21" spans="1:17" ht="31.9" customHeight="1" thickBot="1" x14ac:dyDescent="0.3">
      <c r="A21" s="426" t="s">
        <v>23</v>
      </c>
      <c r="B21" s="427"/>
      <c r="C21" s="427"/>
      <c r="D21" s="427"/>
      <c r="E21" s="427"/>
      <c r="F21" s="427"/>
      <c r="G21" s="427"/>
      <c r="H21" s="427"/>
      <c r="I21" s="427"/>
      <c r="J21" s="427"/>
      <c r="K21" s="427"/>
      <c r="L21" s="427"/>
      <c r="M21" s="427"/>
      <c r="N21" s="427"/>
      <c r="O21" s="428"/>
    </row>
    <row r="22" spans="1:17" ht="31.9" customHeight="1" thickBot="1" x14ac:dyDescent="0.3">
      <c r="A22" s="426" t="s">
        <v>172</v>
      </c>
      <c r="B22" s="427"/>
      <c r="C22" s="427"/>
      <c r="D22" s="427"/>
      <c r="E22" s="427"/>
      <c r="F22" s="427"/>
      <c r="G22" s="427"/>
      <c r="H22" s="427"/>
      <c r="I22" s="427"/>
      <c r="J22" s="427"/>
      <c r="K22" s="427"/>
      <c r="L22" s="427"/>
      <c r="M22" s="427"/>
      <c r="N22" s="427"/>
      <c r="O22" s="428"/>
    </row>
    <row r="23" spans="1:17" ht="31.9"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7" ht="31.9" customHeight="1" x14ac:dyDescent="0.25">
      <c r="A24" s="21" t="s">
        <v>24</v>
      </c>
      <c r="B24" s="304">
        <v>613661000</v>
      </c>
      <c r="C24" s="305">
        <v>0</v>
      </c>
      <c r="D24" s="305">
        <v>30326000</v>
      </c>
      <c r="E24" s="305">
        <v>0</v>
      </c>
      <c r="F24" s="243">
        <v>0</v>
      </c>
      <c r="G24" s="243">
        <v>0</v>
      </c>
      <c r="H24" s="243">
        <v>0</v>
      </c>
      <c r="I24" s="243">
        <v>0</v>
      </c>
      <c r="J24" s="243">
        <v>0</v>
      </c>
      <c r="K24" s="243">
        <v>0</v>
      </c>
      <c r="L24" s="243">
        <v>0</v>
      </c>
      <c r="M24" s="244">
        <v>0</v>
      </c>
      <c r="N24" s="340">
        <f>SUM(B24:M24)</f>
        <v>643987000</v>
      </c>
      <c r="O24" s="245">
        <v>1</v>
      </c>
    </row>
    <row r="25" spans="1:17" ht="31.9" customHeight="1" x14ac:dyDescent="0.25">
      <c r="A25" s="21" t="s">
        <v>26</v>
      </c>
      <c r="B25" s="306">
        <v>291874000</v>
      </c>
      <c r="C25" s="300">
        <v>206793000</v>
      </c>
      <c r="D25" s="300">
        <v>0</v>
      </c>
      <c r="E25" s="300">
        <v>33712666</v>
      </c>
      <c r="F25" s="205">
        <v>0</v>
      </c>
      <c r="G25" s="205">
        <v>-10090200</v>
      </c>
      <c r="H25" s="205">
        <v>0</v>
      </c>
      <c r="I25" s="205">
        <v>0</v>
      </c>
      <c r="J25" s="205">
        <v>0</v>
      </c>
      <c r="K25" s="205">
        <v>0</v>
      </c>
      <c r="L25" s="205">
        <v>0</v>
      </c>
      <c r="M25" s="246">
        <v>0</v>
      </c>
      <c r="N25" s="341">
        <f t="shared" ref="N25:N28" si="0">SUM(B25:M25)</f>
        <v>522289466</v>
      </c>
      <c r="O25" s="247">
        <f>+(B25+C25+D25+E25+F25+G25+H25+I25+J25+K25+L25+M25)/N24</f>
        <v>0.81102485919746825</v>
      </c>
    </row>
    <row r="26" spans="1:17" ht="31.9" customHeight="1" x14ac:dyDescent="0.25">
      <c r="A26" s="21" t="s">
        <v>28</v>
      </c>
      <c r="B26" s="306">
        <v>0</v>
      </c>
      <c r="C26" s="300">
        <v>2113667</v>
      </c>
      <c r="D26" s="300">
        <v>34229734</v>
      </c>
      <c r="E26" s="300">
        <v>44711800</v>
      </c>
      <c r="F26" s="205">
        <v>47461400</v>
      </c>
      <c r="G26" s="205">
        <v>49210000</v>
      </c>
      <c r="H26" s="205">
        <v>0</v>
      </c>
      <c r="I26" s="205">
        <v>0</v>
      </c>
      <c r="J26" s="205">
        <v>0</v>
      </c>
      <c r="K26" s="205">
        <v>0</v>
      </c>
      <c r="L26" s="205">
        <v>0</v>
      </c>
      <c r="M26" s="246">
        <v>0</v>
      </c>
      <c r="N26" s="341">
        <f>SUM(B26:M26)</f>
        <v>177726601</v>
      </c>
      <c r="O26" s="247">
        <f>N26/N24</f>
        <v>0.27597855391490822</v>
      </c>
    </row>
    <row r="27" spans="1:17" ht="31.9" customHeight="1" x14ac:dyDescent="0.25">
      <c r="A27" s="21" t="s">
        <v>175</v>
      </c>
      <c r="B27" s="306">
        <v>9949806</v>
      </c>
      <c r="C27" s="300">
        <v>23440151</v>
      </c>
      <c r="D27" s="300">
        <v>18953615</v>
      </c>
      <c r="E27" s="300">
        <v>0</v>
      </c>
      <c r="F27" s="205">
        <v>1190200</v>
      </c>
      <c r="G27" s="205">
        <v>0</v>
      </c>
      <c r="H27" s="205">
        <v>0</v>
      </c>
      <c r="I27" s="205">
        <v>0</v>
      </c>
      <c r="J27" s="205">
        <v>0</v>
      </c>
      <c r="K27" s="205">
        <v>0</v>
      </c>
      <c r="L27" s="205">
        <v>0</v>
      </c>
      <c r="M27" s="246">
        <v>0</v>
      </c>
      <c r="N27" s="341">
        <f>SUM(B27:M27)</f>
        <v>53533772</v>
      </c>
      <c r="O27" s="245">
        <v>1</v>
      </c>
    </row>
    <row r="28" spans="1:17" ht="31.9" customHeight="1" x14ac:dyDescent="0.25">
      <c r="A28" s="21" t="s">
        <v>176</v>
      </c>
      <c r="B28" s="306">
        <v>0</v>
      </c>
      <c r="C28" s="300">
        <v>0</v>
      </c>
      <c r="D28" s="300">
        <v>0</v>
      </c>
      <c r="E28" s="300">
        <v>0</v>
      </c>
      <c r="F28" s="205">
        <v>420000</v>
      </c>
      <c r="G28" s="205">
        <v>0</v>
      </c>
      <c r="H28" s="205">
        <v>0</v>
      </c>
      <c r="I28" s="205">
        <v>0</v>
      </c>
      <c r="J28" s="205">
        <v>0</v>
      </c>
      <c r="K28" s="205">
        <v>0</v>
      </c>
      <c r="L28" s="205">
        <v>0</v>
      </c>
      <c r="M28" s="246">
        <v>0</v>
      </c>
      <c r="N28" s="340">
        <f t="shared" si="0"/>
        <v>420000</v>
      </c>
      <c r="O28" s="248">
        <f>N28/N27</f>
        <v>7.845514790177685E-3</v>
      </c>
      <c r="Q28" s="192"/>
    </row>
    <row r="29" spans="1:17" ht="31.9" customHeight="1" thickBot="1" x14ac:dyDescent="0.3">
      <c r="A29" s="24" t="s">
        <v>34</v>
      </c>
      <c r="B29" s="307">
        <v>8410714</v>
      </c>
      <c r="C29" s="308">
        <v>16077997</v>
      </c>
      <c r="D29" s="308">
        <v>18953815</v>
      </c>
      <c r="E29" s="308">
        <v>9671246</v>
      </c>
      <c r="F29" s="249">
        <v>0</v>
      </c>
      <c r="G29" s="249">
        <v>0</v>
      </c>
      <c r="H29" s="249">
        <v>0</v>
      </c>
      <c r="I29" s="249">
        <v>0</v>
      </c>
      <c r="J29" s="249">
        <v>0</v>
      </c>
      <c r="K29" s="249">
        <v>0</v>
      </c>
      <c r="L29" s="249">
        <v>0</v>
      </c>
      <c r="M29" s="250">
        <v>0</v>
      </c>
      <c r="N29" s="342">
        <f>SUM(B29:M29)</f>
        <v>53113772</v>
      </c>
      <c r="O29" s="334">
        <f>N29/N27</f>
        <v>0.9921544852098223</v>
      </c>
    </row>
    <row r="30" spans="1:17" s="26" customFormat="1" ht="16.5" customHeight="1" x14ac:dyDescent="0.2"/>
    <row r="31" spans="1:17" s="26" customFormat="1" ht="17.25" customHeight="1" x14ac:dyDescent="0.2"/>
    <row r="32" spans="1:17" ht="5.25" customHeight="1" thickBot="1" x14ac:dyDescent="0.3"/>
    <row r="33" spans="1:13" ht="48" customHeight="1" thickBot="1" x14ac:dyDescent="0.3">
      <c r="A33" s="399" t="s">
        <v>177</v>
      </c>
      <c r="B33" s="400"/>
      <c r="C33" s="400"/>
      <c r="D33" s="400"/>
      <c r="E33" s="400"/>
      <c r="F33" s="400"/>
      <c r="G33" s="400"/>
      <c r="H33" s="400"/>
      <c r="I33" s="401"/>
      <c r="J33" s="30"/>
    </row>
    <row r="34" spans="1:13" ht="50.25" customHeight="1" thickBot="1" x14ac:dyDescent="0.3">
      <c r="A34" s="39" t="s">
        <v>178</v>
      </c>
      <c r="B34" s="402" t="str">
        <f>+B12</f>
        <v>Implementar 7 cursos con enfoque de género y diferencial para el desarrollo de capacidades digitales de las mujeres en zonas rurales de la ciudad</v>
      </c>
      <c r="C34" s="403"/>
      <c r="D34" s="403"/>
      <c r="E34" s="403"/>
      <c r="F34" s="403"/>
      <c r="G34" s="403"/>
      <c r="H34" s="403"/>
      <c r="I34" s="404"/>
      <c r="J34" s="28"/>
      <c r="M34" s="191"/>
    </row>
    <row r="35" spans="1:13" ht="18.75" customHeight="1" thickBot="1" x14ac:dyDescent="0.3">
      <c r="A35" s="386" t="s">
        <v>38</v>
      </c>
      <c r="B35" s="89">
        <v>2024</v>
      </c>
      <c r="C35" s="89">
        <v>2025</v>
      </c>
      <c r="D35" s="89">
        <v>2026</v>
      </c>
      <c r="E35" s="89">
        <v>2027</v>
      </c>
      <c r="F35" s="89" t="s">
        <v>179</v>
      </c>
      <c r="G35" s="410" t="s">
        <v>40</v>
      </c>
      <c r="H35" s="410" t="s">
        <v>288</v>
      </c>
      <c r="I35" s="410"/>
      <c r="J35" s="28"/>
      <c r="M35" s="191"/>
    </row>
    <row r="36" spans="1:13" ht="50.25" customHeight="1" thickBot="1" x14ac:dyDescent="0.3">
      <c r="A36" s="387"/>
      <c r="B36" s="183">
        <v>1</v>
      </c>
      <c r="C36" s="183">
        <v>2</v>
      </c>
      <c r="D36" s="183">
        <v>2</v>
      </c>
      <c r="E36" s="183">
        <v>2</v>
      </c>
      <c r="F36" s="184">
        <f>B36+C36+D36+E36</f>
        <v>7</v>
      </c>
      <c r="G36" s="410"/>
      <c r="H36" s="410"/>
      <c r="I36" s="410"/>
      <c r="J36" s="28"/>
      <c r="M36" s="192"/>
    </row>
    <row r="37" spans="1:13" ht="52.5" customHeight="1" thickBot="1" x14ac:dyDescent="0.3">
      <c r="A37" s="40" t="s">
        <v>42</v>
      </c>
      <c r="B37" s="405">
        <v>0.28999999999999998</v>
      </c>
      <c r="C37" s="406"/>
      <c r="D37" s="407" t="s">
        <v>180</v>
      </c>
      <c r="E37" s="408"/>
      <c r="F37" s="408"/>
      <c r="G37" s="408"/>
      <c r="H37" s="408"/>
      <c r="I37" s="409"/>
    </row>
    <row r="38" spans="1:13" s="29" customFormat="1" ht="48" customHeight="1" thickBot="1" x14ac:dyDescent="0.3">
      <c r="A38" s="386" t="s">
        <v>181</v>
      </c>
      <c r="B38" s="40" t="s">
        <v>182</v>
      </c>
      <c r="C38" s="39" t="s">
        <v>86</v>
      </c>
      <c r="D38" s="373" t="s">
        <v>88</v>
      </c>
      <c r="E38" s="374"/>
      <c r="F38" s="373" t="s">
        <v>90</v>
      </c>
      <c r="G38" s="374"/>
      <c r="H38" s="41" t="s">
        <v>92</v>
      </c>
      <c r="I38" s="43" t="s">
        <v>93</v>
      </c>
      <c r="M38" s="193"/>
    </row>
    <row r="39" spans="1:13" ht="95.25" customHeight="1" thickBot="1" x14ac:dyDescent="0.3">
      <c r="A39" s="387"/>
      <c r="B39" s="185">
        <v>0</v>
      </c>
      <c r="C39" s="34">
        <v>0</v>
      </c>
      <c r="D39" s="388" t="s">
        <v>289</v>
      </c>
      <c r="E39" s="389"/>
      <c r="F39" s="388" t="s">
        <v>290</v>
      </c>
      <c r="G39" s="389"/>
      <c r="H39" s="196" t="s">
        <v>307</v>
      </c>
      <c r="I39" s="32" t="s">
        <v>292</v>
      </c>
      <c r="M39" s="191"/>
    </row>
    <row r="40" spans="1:13" s="29" customFormat="1" ht="54" customHeight="1" thickBot="1" x14ac:dyDescent="0.3">
      <c r="A40" s="386" t="s">
        <v>183</v>
      </c>
      <c r="B40" s="42" t="s">
        <v>182</v>
      </c>
      <c r="C40" s="41" t="s">
        <v>86</v>
      </c>
      <c r="D40" s="373" t="s">
        <v>88</v>
      </c>
      <c r="E40" s="374"/>
      <c r="F40" s="373" t="s">
        <v>90</v>
      </c>
      <c r="G40" s="374"/>
      <c r="H40" s="41" t="s">
        <v>92</v>
      </c>
      <c r="I40" s="43" t="s">
        <v>93</v>
      </c>
    </row>
    <row r="41" spans="1:13" ht="223.5" customHeight="1" thickBot="1" x14ac:dyDescent="0.3">
      <c r="A41" s="387"/>
      <c r="B41" s="256">
        <v>0.2</v>
      </c>
      <c r="C41" s="34">
        <v>0.2</v>
      </c>
      <c r="D41" s="396" t="s">
        <v>308</v>
      </c>
      <c r="E41" s="397"/>
      <c r="F41" s="388" t="s">
        <v>309</v>
      </c>
      <c r="G41" s="389"/>
      <c r="H41" s="196" t="s">
        <v>307</v>
      </c>
      <c r="I41" s="32" t="s">
        <v>310</v>
      </c>
    </row>
    <row r="42" spans="1:13" s="29" customFormat="1" ht="45" customHeight="1" thickBot="1" x14ac:dyDescent="0.3">
      <c r="A42" s="386" t="s">
        <v>184</v>
      </c>
      <c r="B42" s="42" t="s">
        <v>182</v>
      </c>
      <c r="C42" s="41" t="s">
        <v>86</v>
      </c>
      <c r="D42" s="373" t="s">
        <v>88</v>
      </c>
      <c r="E42" s="374"/>
      <c r="F42" s="373" t="s">
        <v>90</v>
      </c>
      <c r="G42" s="374"/>
      <c r="H42" s="41" t="s">
        <v>92</v>
      </c>
      <c r="I42" s="43" t="s">
        <v>93</v>
      </c>
    </row>
    <row r="43" spans="1:13" ht="205.5" customHeight="1" thickBot="1" x14ac:dyDescent="0.3">
      <c r="A43" s="387"/>
      <c r="B43" s="256">
        <v>0.2</v>
      </c>
      <c r="C43" s="34">
        <v>0.2</v>
      </c>
      <c r="D43" s="485" t="s">
        <v>311</v>
      </c>
      <c r="E43" s="487"/>
      <c r="F43" s="388" t="s">
        <v>312</v>
      </c>
      <c r="G43" s="389"/>
      <c r="H43" s="196" t="s">
        <v>307</v>
      </c>
      <c r="I43" s="32" t="s">
        <v>383</v>
      </c>
    </row>
    <row r="44" spans="1:13" s="29" customFormat="1" ht="44.25" customHeight="1" thickBot="1" x14ac:dyDescent="0.3">
      <c r="A44" s="386" t="s">
        <v>185</v>
      </c>
      <c r="B44" s="42" t="s">
        <v>182</v>
      </c>
      <c r="C44" s="42" t="s">
        <v>86</v>
      </c>
      <c r="D44" s="373" t="s">
        <v>88</v>
      </c>
      <c r="E44" s="374"/>
      <c r="F44" s="373" t="s">
        <v>90</v>
      </c>
      <c r="G44" s="374"/>
      <c r="H44" s="41" t="s">
        <v>92</v>
      </c>
      <c r="I44" s="41" t="s">
        <v>93</v>
      </c>
    </row>
    <row r="45" spans="1:13" ht="199.5" customHeight="1" thickBot="1" x14ac:dyDescent="0.3">
      <c r="A45" s="387"/>
      <c r="B45" s="256">
        <v>0.2</v>
      </c>
      <c r="C45" s="34">
        <v>0.2</v>
      </c>
      <c r="D45" s="396" t="s">
        <v>313</v>
      </c>
      <c r="E45" s="397"/>
      <c r="F45" s="388" t="s">
        <v>314</v>
      </c>
      <c r="G45" s="389"/>
      <c r="H45" s="196" t="s">
        <v>307</v>
      </c>
      <c r="I45" s="32" t="s">
        <v>317</v>
      </c>
    </row>
    <row r="46" spans="1:13" s="29" customFormat="1" ht="47.25" customHeight="1" thickBot="1" x14ac:dyDescent="0.3">
      <c r="A46" s="386" t="s">
        <v>186</v>
      </c>
      <c r="B46" s="42" t="s">
        <v>182</v>
      </c>
      <c r="C46" s="41" t="s">
        <v>86</v>
      </c>
      <c r="D46" s="373" t="s">
        <v>88</v>
      </c>
      <c r="E46" s="374"/>
      <c r="F46" s="373" t="s">
        <v>90</v>
      </c>
      <c r="G46" s="374"/>
      <c r="H46" s="41" t="s">
        <v>92</v>
      </c>
      <c r="I46" s="43" t="s">
        <v>93</v>
      </c>
    </row>
    <row r="47" spans="1:13" ht="157.15" customHeight="1" thickBot="1" x14ac:dyDescent="0.3">
      <c r="A47" s="387"/>
      <c r="B47" s="256">
        <v>0.2</v>
      </c>
      <c r="C47" s="34">
        <v>0.2</v>
      </c>
      <c r="D47" s="485" t="s">
        <v>407</v>
      </c>
      <c r="E47" s="486"/>
      <c r="F47" s="388" t="s">
        <v>396</v>
      </c>
      <c r="G47" s="377"/>
      <c r="H47" s="196" t="s">
        <v>307</v>
      </c>
      <c r="I47" s="32" t="s">
        <v>397</v>
      </c>
    </row>
    <row r="48" spans="1:13" s="29" customFormat="1" ht="52.5" customHeight="1" thickBot="1" x14ac:dyDescent="0.3">
      <c r="A48" s="386" t="s">
        <v>187</v>
      </c>
      <c r="B48" s="42" t="s">
        <v>182</v>
      </c>
      <c r="C48" s="41" t="s">
        <v>86</v>
      </c>
      <c r="D48" s="373" t="s">
        <v>88</v>
      </c>
      <c r="E48" s="374"/>
      <c r="F48" s="373" t="s">
        <v>90</v>
      </c>
      <c r="G48" s="374"/>
      <c r="H48" s="41" t="s">
        <v>92</v>
      </c>
      <c r="I48" s="43" t="s">
        <v>93</v>
      </c>
    </row>
    <row r="49" spans="1:9" ht="343.9" customHeight="1" thickBot="1" x14ac:dyDescent="0.3">
      <c r="A49" s="387"/>
      <c r="B49" s="256">
        <v>0.2</v>
      </c>
      <c r="C49" s="35">
        <v>0.2</v>
      </c>
      <c r="D49" s="485" t="s">
        <v>437</v>
      </c>
      <c r="E49" s="486"/>
      <c r="F49" s="388" t="s">
        <v>438</v>
      </c>
      <c r="G49" s="389"/>
      <c r="H49" s="196" t="s">
        <v>434</v>
      </c>
      <c r="I49" s="330" t="s">
        <v>423</v>
      </c>
    </row>
    <row r="50" spans="1:9" ht="34.9" customHeight="1" thickBot="1" x14ac:dyDescent="0.3">
      <c r="A50" s="386" t="s">
        <v>188</v>
      </c>
      <c r="B50" s="41" t="s">
        <v>182</v>
      </c>
      <c r="C50" s="39" t="s">
        <v>86</v>
      </c>
      <c r="D50" s="373" t="s">
        <v>88</v>
      </c>
      <c r="E50" s="374"/>
      <c r="F50" s="373" t="s">
        <v>90</v>
      </c>
      <c r="G50" s="374"/>
      <c r="H50" s="41" t="s">
        <v>92</v>
      </c>
      <c r="I50" s="43" t="s">
        <v>93</v>
      </c>
    </row>
    <row r="51" spans="1:9" ht="120.75" customHeight="1" thickBot="1" x14ac:dyDescent="0.3">
      <c r="A51" s="387"/>
      <c r="B51" s="256">
        <v>0.2</v>
      </c>
      <c r="C51" s="35"/>
      <c r="D51" s="375"/>
      <c r="E51" s="376"/>
      <c r="F51" s="375"/>
      <c r="G51" s="377"/>
      <c r="H51" s="31"/>
      <c r="I51" s="33"/>
    </row>
    <row r="52" spans="1:9" ht="34.9" customHeight="1" thickBot="1" x14ac:dyDescent="0.3">
      <c r="A52" s="386" t="s">
        <v>189</v>
      </c>
      <c r="B52" s="41" t="s">
        <v>182</v>
      </c>
      <c r="C52" s="39" t="s">
        <v>86</v>
      </c>
      <c r="D52" s="373" t="s">
        <v>88</v>
      </c>
      <c r="E52" s="374"/>
      <c r="F52" s="373" t="s">
        <v>90</v>
      </c>
      <c r="G52" s="374"/>
      <c r="H52" s="41" t="s">
        <v>92</v>
      </c>
      <c r="I52" s="43" t="s">
        <v>93</v>
      </c>
    </row>
    <row r="53" spans="1:9" ht="120.75" customHeight="1" thickBot="1" x14ac:dyDescent="0.3">
      <c r="A53" s="387"/>
      <c r="B53" s="256">
        <v>0.2</v>
      </c>
      <c r="C53" s="35"/>
      <c r="D53" s="375"/>
      <c r="E53" s="376"/>
      <c r="F53" s="375"/>
      <c r="G53" s="377"/>
      <c r="H53" s="50"/>
      <c r="I53" s="33"/>
    </row>
    <row r="54" spans="1:9" ht="34.9" customHeight="1" thickBot="1" x14ac:dyDescent="0.3">
      <c r="A54" s="386" t="s">
        <v>190</v>
      </c>
      <c r="B54" s="41" t="s">
        <v>182</v>
      </c>
      <c r="C54" s="39" t="s">
        <v>86</v>
      </c>
      <c r="D54" s="373" t="s">
        <v>88</v>
      </c>
      <c r="E54" s="374"/>
      <c r="F54" s="373" t="s">
        <v>90</v>
      </c>
      <c r="G54" s="374"/>
      <c r="H54" s="41" t="s">
        <v>92</v>
      </c>
      <c r="I54" s="43" t="s">
        <v>93</v>
      </c>
    </row>
    <row r="55" spans="1:9" ht="120.75" customHeight="1" thickBot="1" x14ac:dyDescent="0.3">
      <c r="A55" s="387"/>
      <c r="B55" s="256">
        <v>0.2</v>
      </c>
      <c r="C55" s="35"/>
      <c r="D55" s="375"/>
      <c r="E55" s="377"/>
      <c r="F55" s="375"/>
      <c r="G55" s="377"/>
      <c r="H55" s="31"/>
      <c r="I55" s="31"/>
    </row>
    <row r="56" spans="1:9" ht="34.9" customHeight="1" thickBot="1" x14ac:dyDescent="0.3">
      <c r="A56" s="386" t="s">
        <v>191</v>
      </c>
      <c r="B56" s="41" t="s">
        <v>182</v>
      </c>
      <c r="C56" s="39" t="s">
        <v>86</v>
      </c>
      <c r="D56" s="373" t="s">
        <v>88</v>
      </c>
      <c r="E56" s="374"/>
      <c r="F56" s="373" t="s">
        <v>90</v>
      </c>
      <c r="G56" s="374"/>
      <c r="H56" s="41" t="s">
        <v>92</v>
      </c>
      <c r="I56" s="43" t="s">
        <v>93</v>
      </c>
    </row>
    <row r="57" spans="1:9" ht="120.75" customHeight="1" thickBot="1" x14ac:dyDescent="0.3">
      <c r="A57" s="387"/>
      <c r="B57" s="256">
        <v>0.2</v>
      </c>
      <c r="C57" s="35"/>
      <c r="D57" s="375"/>
      <c r="E57" s="377"/>
      <c r="F57" s="375"/>
      <c r="G57" s="377"/>
      <c r="H57" s="31"/>
      <c r="I57" s="33"/>
    </row>
    <row r="58" spans="1:9" ht="34.9" customHeight="1" thickBot="1" x14ac:dyDescent="0.3">
      <c r="A58" s="386" t="s">
        <v>192</v>
      </c>
      <c r="B58" s="41" t="s">
        <v>182</v>
      </c>
      <c r="C58" s="39" t="s">
        <v>86</v>
      </c>
      <c r="D58" s="373" t="s">
        <v>88</v>
      </c>
      <c r="E58" s="374"/>
      <c r="F58" s="373" t="s">
        <v>90</v>
      </c>
      <c r="G58" s="374"/>
      <c r="H58" s="41" t="s">
        <v>92</v>
      </c>
      <c r="I58" s="43" t="s">
        <v>93</v>
      </c>
    </row>
    <row r="59" spans="1:9" ht="120.75" customHeight="1" thickBot="1" x14ac:dyDescent="0.3">
      <c r="A59" s="387"/>
      <c r="B59" s="256">
        <v>0.2</v>
      </c>
      <c r="C59" s="35"/>
      <c r="D59" s="375"/>
      <c r="E59" s="377"/>
      <c r="F59" s="376"/>
      <c r="G59" s="376"/>
      <c r="H59" s="31"/>
      <c r="I59" s="31"/>
    </row>
    <row r="60" spans="1:9" ht="34.9" customHeight="1" thickBot="1" x14ac:dyDescent="0.3">
      <c r="A60" s="386" t="s">
        <v>193</v>
      </c>
      <c r="B60" s="41" t="s">
        <v>182</v>
      </c>
      <c r="C60" s="39" t="s">
        <v>86</v>
      </c>
      <c r="D60" s="373" t="s">
        <v>88</v>
      </c>
      <c r="E60" s="374"/>
      <c r="F60" s="373" t="s">
        <v>90</v>
      </c>
      <c r="G60" s="374"/>
      <c r="H60" s="41" t="s">
        <v>92</v>
      </c>
      <c r="I60" s="43" t="s">
        <v>93</v>
      </c>
    </row>
    <row r="61" spans="1:9" ht="120.75" customHeight="1" thickBot="1" x14ac:dyDescent="0.3">
      <c r="A61" s="387"/>
      <c r="B61" s="183">
        <v>0</v>
      </c>
      <c r="C61" s="35"/>
      <c r="D61" s="375"/>
      <c r="E61" s="377"/>
      <c r="F61" s="375"/>
      <c r="G61" s="377"/>
      <c r="H61" s="31"/>
      <c r="I61" s="31"/>
    </row>
    <row r="62" spans="1:9" x14ac:dyDescent="0.25">
      <c r="B62" s="189">
        <f>+B59+B57+B55+B53+B51+B49+B47+B45+B43+B41</f>
        <v>1.9999999999999998</v>
      </c>
    </row>
    <row r="64" spans="1:9" s="28" customFormat="1" ht="30" customHeight="1" x14ac:dyDescent="0.25">
      <c r="A64" s="1"/>
      <c r="B64" s="1"/>
      <c r="C64" s="1"/>
      <c r="D64" s="1"/>
      <c r="E64" s="1"/>
      <c r="F64" s="1"/>
      <c r="G64" s="1"/>
      <c r="H64" s="1"/>
      <c r="I64" s="1"/>
    </row>
    <row r="65" spans="1:9" ht="34.5" customHeight="1" x14ac:dyDescent="0.25">
      <c r="A65" s="460" t="s">
        <v>56</v>
      </c>
      <c r="B65" s="460"/>
      <c r="C65" s="460"/>
      <c r="D65" s="460"/>
      <c r="E65" s="460"/>
      <c r="F65" s="460"/>
      <c r="G65" s="460"/>
      <c r="H65" s="460"/>
      <c r="I65" s="460"/>
    </row>
    <row r="66" spans="1:9" ht="67.5" customHeight="1" x14ac:dyDescent="0.25">
      <c r="A66" s="44" t="s">
        <v>57</v>
      </c>
      <c r="B66" s="380" t="s">
        <v>374</v>
      </c>
      <c r="C66" s="381"/>
      <c r="D66" s="380" t="s">
        <v>375</v>
      </c>
      <c r="E66" s="381"/>
      <c r="F66" s="461" t="s">
        <v>373</v>
      </c>
      <c r="G66" s="462"/>
      <c r="H66" s="461" t="s">
        <v>373</v>
      </c>
      <c r="I66" s="462"/>
    </row>
    <row r="67" spans="1:9" ht="45.75" customHeight="1" x14ac:dyDescent="0.25">
      <c r="A67" s="44" t="s">
        <v>194</v>
      </c>
      <c r="B67" s="480">
        <v>0.12</v>
      </c>
      <c r="C67" s="481"/>
      <c r="D67" s="482">
        <v>0.17</v>
      </c>
      <c r="E67" s="483"/>
      <c r="F67" s="484"/>
      <c r="G67" s="483"/>
      <c r="H67" s="467"/>
      <c r="I67" s="468"/>
    </row>
    <row r="68" spans="1:9" ht="30" customHeight="1" x14ac:dyDescent="0.25">
      <c r="A68" s="457" t="s">
        <v>156</v>
      </c>
      <c r="B68" s="94" t="s">
        <v>84</v>
      </c>
      <c r="C68" s="94" t="s">
        <v>86</v>
      </c>
      <c r="D68" s="94" t="s">
        <v>84</v>
      </c>
      <c r="E68" s="94" t="s">
        <v>86</v>
      </c>
      <c r="F68" s="94" t="s">
        <v>84</v>
      </c>
      <c r="G68" s="94" t="s">
        <v>86</v>
      </c>
      <c r="H68" s="94" t="s">
        <v>84</v>
      </c>
      <c r="I68" s="94" t="s">
        <v>86</v>
      </c>
    </row>
    <row r="69" spans="1:9" ht="30" customHeight="1" x14ac:dyDescent="0.25">
      <c r="A69" s="458"/>
      <c r="B69" s="46">
        <v>0</v>
      </c>
      <c r="C69" s="46">
        <v>0</v>
      </c>
      <c r="D69" s="46">
        <v>0</v>
      </c>
      <c r="E69" s="46">
        <v>0</v>
      </c>
      <c r="F69" s="46"/>
      <c r="G69" s="46"/>
      <c r="H69" s="51"/>
      <c r="I69" s="46"/>
    </row>
    <row r="70" spans="1:9" ht="90" customHeight="1" x14ac:dyDescent="0.25">
      <c r="A70" s="44" t="s">
        <v>195</v>
      </c>
      <c r="B70" s="371" t="s">
        <v>289</v>
      </c>
      <c r="C70" s="372"/>
      <c r="D70" s="371" t="s">
        <v>289</v>
      </c>
      <c r="E70" s="372"/>
      <c r="F70" s="463"/>
      <c r="G70" s="477"/>
      <c r="H70" s="463"/>
      <c r="I70" s="464"/>
    </row>
    <row r="71" spans="1:9" ht="77.25" customHeight="1" x14ac:dyDescent="0.25">
      <c r="A71" s="44" t="s">
        <v>196</v>
      </c>
      <c r="B71" s="371" t="s">
        <v>300</v>
      </c>
      <c r="C71" s="372"/>
      <c r="D71" s="371" t="s">
        <v>300</v>
      </c>
      <c r="E71" s="372"/>
      <c r="F71" s="369"/>
      <c r="G71" s="370"/>
      <c r="H71" s="369"/>
      <c r="I71" s="370"/>
    </row>
    <row r="72" spans="1:9" ht="30.75" customHeight="1" x14ac:dyDescent="0.25">
      <c r="A72" s="457" t="s">
        <v>157</v>
      </c>
      <c r="B72" s="94" t="s">
        <v>84</v>
      </c>
      <c r="C72" s="94" t="s">
        <v>86</v>
      </c>
      <c r="D72" s="94" t="s">
        <v>84</v>
      </c>
      <c r="E72" s="94" t="s">
        <v>86</v>
      </c>
      <c r="F72" s="94" t="s">
        <v>84</v>
      </c>
      <c r="G72" s="94" t="s">
        <v>86</v>
      </c>
      <c r="H72" s="94" t="s">
        <v>84</v>
      </c>
      <c r="I72" s="94" t="s">
        <v>86</v>
      </c>
    </row>
    <row r="73" spans="1:9" ht="30.75" customHeight="1" x14ac:dyDescent="0.25">
      <c r="A73" s="458"/>
      <c r="B73" s="46">
        <v>0</v>
      </c>
      <c r="C73" s="46">
        <v>0</v>
      </c>
      <c r="D73" s="46">
        <v>0</v>
      </c>
      <c r="E73" s="46">
        <v>0</v>
      </c>
      <c r="F73" s="46"/>
      <c r="G73" s="47"/>
      <c r="H73" s="51"/>
      <c r="I73" s="47"/>
    </row>
    <row r="74" spans="1:9" ht="72" customHeight="1" x14ac:dyDescent="0.25">
      <c r="A74" s="44" t="s">
        <v>195</v>
      </c>
      <c r="B74" s="371" t="s">
        <v>289</v>
      </c>
      <c r="C74" s="372"/>
      <c r="D74" s="371" t="s">
        <v>289</v>
      </c>
      <c r="E74" s="372"/>
      <c r="F74" s="463"/>
      <c r="G74" s="477"/>
      <c r="H74" s="412"/>
      <c r="I74" s="413"/>
    </row>
    <row r="75" spans="1:9" ht="90.75" customHeight="1" x14ac:dyDescent="0.25">
      <c r="A75" s="44" t="s">
        <v>196</v>
      </c>
      <c r="B75" s="371" t="s">
        <v>300</v>
      </c>
      <c r="C75" s="372"/>
      <c r="D75" s="371" t="s">
        <v>300</v>
      </c>
      <c r="E75" s="372"/>
      <c r="F75" s="369"/>
      <c r="G75" s="370"/>
      <c r="H75" s="369"/>
      <c r="I75" s="370"/>
    </row>
    <row r="76" spans="1:9" ht="30.75" customHeight="1" x14ac:dyDescent="0.25">
      <c r="A76" s="457" t="s">
        <v>158</v>
      </c>
      <c r="B76" s="94" t="s">
        <v>84</v>
      </c>
      <c r="C76" s="94" t="s">
        <v>86</v>
      </c>
      <c r="D76" s="94" t="s">
        <v>84</v>
      </c>
      <c r="E76" s="94" t="s">
        <v>86</v>
      </c>
      <c r="F76" s="94" t="s">
        <v>84</v>
      </c>
      <c r="G76" s="94" t="s">
        <v>86</v>
      </c>
      <c r="H76" s="94" t="s">
        <v>84</v>
      </c>
      <c r="I76" s="94" t="s">
        <v>86</v>
      </c>
    </row>
    <row r="77" spans="1:9" ht="30.75" customHeight="1" x14ac:dyDescent="0.25">
      <c r="A77" s="458"/>
      <c r="B77" s="46">
        <v>0.25</v>
      </c>
      <c r="C77" s="46">
        <v>0.25</v>
      </c>
      <c r="D77" s="46">
        <v>0</v>
      </c>
      <c r="E77" s="46">
        <v>0</v>
      </c>
      <c r="F77" s="46"/>
      <c r="G77" s="47"/>
      <c r="H77" s="51"/>
      <c r="I77" s="47"/>
    </row>
    <row r="78" spans="1:9" ht="206.25" customHeight="1" x14ac:dyDescent="0.25">
      <c r="A78" s="44" t="s">
        <v>195</v>
      </c>
      <c r="B78" s="478" t="s">
        <v>315</v>
      </c>
      <c r="C78" s="479"/>
      <c r="D78" s="371" t="s">
        <v>289</v>
      </c>
      <c r="E78" s="372"/>
      <c r="F78" s="463"/>
      <c r="G78" s="477"/>
      <c r="H78" s="369"/>
      <c r="I78" s="370"/>
    </row>
    <row r="79" spans="1:9" ht="109.5" customHeight="1" x14ac:dyDescent="0.25">
      <c r="A79" s="44" t="s">
        <v>196</v>
      </c>
      <c r="B79" s="371" t="s">
        <v>319</v>
      </c>
      <c r="C79" s="372"/>
      <c r="D79" s="371" t="s">
        <v>300</v>
      </c>
      <c r="E79" s="372"/>
      <c r="F79" s="369"/>
      <c r="G79" s="370"/>
      <c r="H79" s="369"/>
      <c r="I79" s="370"/>
    </row>
    <row r="80" spans="1:9" ht="30.75" customHeight="1" x14ac:dyDescent="0.25">
      <c r="A80" s="457" t="s">
        <v>159</v>
      </c>
      <c r="B80" s="94" t="s">
        <v>84</v>
      </c>
      <c r="C80" s="94" t="s">
        <v>86</v>
      </c>
      <c r="D80" s="94" t="s">
        <v>84</v>
      </c>
      <c r="E80" s="94" t="s">
        <v>86</v>
      </c>
      <c r="F80" s="94" t="s">
        <v>84</v>
      </c>
      <c r="G80" s="94" t="s">
        <v>86</v>
      </c>
      <c r="H80" s="94" t="s">
        <v>84</v>
      </c>
      <c r="I80" s="94" t="s">
        <v>86</v>
      </c>
    </row>
    <row r="81" spans="1:9" ht="30.75" customHeight="1" x14ac:dyDescent="0.25">
      <c r="A81" s="458"/>
      <c r="B81" s="46">
        <v>0.25</v>
      </c>
      <c r="C81" s="46">
        <v>0.25</v>
      </c>
      <c r="D81" s="46">
        <v>0</v>
      </c>
      <c r="E81" s="46">
        <v>0</v>
      </c>
      <c r="F81" s="46"/>
      <c r="G81" s="47"/>
      <c r="H81" s="51"/>
      <c r="I81" s="47"/>
    </row>
    <row r="82" spans="1:9" ht="361.15" customHeight="1" x14ac:dyDescent="0.25">
      <c r="A82" s="44" t="s">
        <v>195</v>
      </c>
      <c r="B82" s="475" t="s">
        <v>316</v>
      </c>
      <c r="C82" s="476"/>
      <c r="D82" s="371" t="s">
        <v>289</v>
      </c>
      <c r="E82" s="372"/>
      <c r="F82" s="463"/>
      <c r="G82" s="477"/>
      <c r="H82" s="369"/>
      <c r="I82" s="370"/>
    </row>
    <row r="83" spans="1:9" ht="117" customHeight="1" x14ac:dyDescent="0.25">
      <c r="A83" s="44" t="s">
        <v>196</v>
      </c>
      <c r="B83" s="371" t="s">
        <v>318</v>
      </c>
      <c r="C83" s="372"/>
      <c r="D83" s="371" t="s">
        <v>300</v>
      </c>
      <c r="E83" s="372"/>
      <c r="F83" s="369"/>
      <c r="G83" s="370"/>
      <c r="H83" s="369"/>
      <c r="I83" s="370"/>
    </row>
    <row r="84" spans="1:9" ht="30" customHeight="1" x14ac:dyDescent="0.25">
      <c r="A84" s="457" t="s">
        <v>161</v>
      </c>
      <c r="B84" s="94" t="s">
        <v>84</v>
      </c>
      <c r="C84" s="94" t="s">
        <v>86</v>
      </c>
      <c r="D84" s="94" t="s">
        <v>84</v>
      </c>
      <c r="E84" s="94" t="s">
        <v>86</v>
      </c>
      <c r="F84" s="94" t="s">
        <v>84</v>
      </c>
      <c r="G84" s="94" t="s">
        <v>86</v>
      </c>
      <c r="H84" s="94" t="s">
        <v>84</v>
      </c>
      <c r="I84" s="94" t="s">
        <v>86</v>
      </c>
    </row>
    <row r="85" spans="1:9" ht="30" customHeight="1" x14ac:dyDescent="0.25">
      <c r="A85" s="458"/>
      <c r="B85" s="46">
        <v>0</v>
      </c>
      <c r="C85" s="46">
        <v>0</v>
      </c>
      <c r="D85" s="46">
        <v>0</v>
      </c>
      <c r="E85" s="46">
        <v>0</v>
      </c>
      <c r="F85" s="46"/>
      <c r="G85" s="47"/>
      <c r="H85" s="51"/>
      <c r="I85" s="47"/>
    </row>
    <row r="86" spans="1:9" ht="80.25" customHeight="1" x14ac:dyDescent="0.25">
      <c r="A86" s="44" t="s">
        <v>195</v>
      </c>
      <c r="B86" s="371" t="s">
        <v>289</v>
      </c>
      <c r="C86" s="372"/>
      <c r="D86" s="371" t="s">
        <v>289</v>
      </c>
      <c r="E86" s="372"/>
      <c r="F86" s="411"/>
      <c r="G86" s="411"/>
      <c r="H86" s="411"/>
      <c r="I86" s="411"/>
    </row>
    <row r="87" spans="1:9" ht="80.25" customHeight="1" x14ac:dyDescent="0.25">
      <c r="A87" s="44" t="s">
        <v>196</v>
      </c>
      <c r="B87" s="371" t="s">
        <v>300</v>
      </c>
      <c r="C87" s="372"/>
      <c r="D87" s="371" t="s">
        <v>300</v>
      </c>
      <c r="E87" s="372"/>
      <c r="F87" s="366"/>
      <c r="G87" s="367"/>
      <c r="H87" s="366"/>
      <c r="I87" s="367"/>
    </row>
    <row r="88" spans="1:9" ht="29.25" customHeight="1" x14ac:dyDescent="0.25">
      <c r="A88" s="457" t="s">
        <v>162</v>
      </c>
      <c r="B88" s="94" t="s">
        <v>84</v>
      </c>
      <c r="C88" s="94" t="s">
        <v>86</v>
      </c>
      <c r="D88" s="94" t="s">
        <v>84</v>
      </c>
      <c r="E88" s="94" t="s">
        <v>86</v>
      </c>
      <c r="F88" s="94" t="s">
        <v>84</v>
      </c>
      <c r="G88" s="94" t="s">
        <v>86</v>
      </c>
      <c r="H88" s="94" t="s">
        <v>84</v>
      </c>
      <c r="I88" s="94" t="s">
        <v>86</v>
      </c>
    </row>
    <row r="89" spans="1:9" ht="29.25" customHeight="1" x14ac:dyDescent="0.25">
      <c r="A89" s="458"/>
      <c r="B89" s="46">
        <v>0</v>
      </c>
      <c r="C89" s="48">
        <v>0</v>
      </c>
      <c r="D89" s="46">
        <v>0.25</v>
      </c>
      <c r="E89" s="46">
        <v>0.1</v>
      </c>
      <c r="F89" s="46"/>
      <c r="G89" s="47"/>
      <c r="H89" s="51"/>
      <c r="I89" s="47"/>
    </row>
    <row r="90" spans="1:9" ht="369" customHeight="1" x14ac:dyDescent="0.25">
      <c r="A90" s="44" t="s">
        <v>195</v>
      </c>
      <c r="B90" s="472" t="s">
        <v>289</v>
      </c>
      <c r="C90" s="472"/>
      <c r="D90" s="473" t="s">
        <v>439</v>
      </c>
      <c r="E90" s="474"/>
      <c r="F90" s="365"/>
      <c r="G90" s="365"/>
      <c r="H90" s="365"/>
      <c r="I90" s="365"/>
    </row>
    <row r="91" spans="1:9" ht="80.25" customHeight="1" x14ac:dyDescent="0.25">
      <c r="A91" s="44" t="s">
        <v>196</v>
      </c>
      <c r="B91" s="371" t="s">
        <v>300</v>
      </c>
      <c r="C91" s="372"/>
      <c r="D91" s="371" t="s">
        <v>422</v>
      </c>
      <c r="E91" s="367"/>
      <c r="F91" s="366"/>
      <c r="G91" s="367"/>
      <c r="H91" s="366"/>
      <c r="I91" s="367"/>
    </row>
    <row r="92" spans="1:9" ht="25.15" customHeight="1" x14ac:dyDescent="0.25">
      <c r="A92" s="457" t="s">
        <v>163</v>
      </c>
      <c r="B92" s="94" t="s">
        <v>84</v>
      </c>
      <c r="C92" s="94" t="s">
        <v>86</v>
      </c>
      <c r="D92" s="94" t="s">
        <v>84</v>
      </c>
      <c r="E92" s="94" t="s">
        <v>86</v>
      </c>
      <c r="F92" s="94" t="s">
        <v>84</v>
      </c>
      <c r="G92" s="94" t="s">
        <v>86</v>
      </c>
      <c r="H92" s="94" t="s">
        <v>84</v>
      </c>
      <c r="I92" s="94" t="s">
        <v>86</v>
      </c>
    </row>
    <row r="93" spans="1:9" ht="25.15" customHeight="1" x14ac:dyDescent="0.25">
      <c r="A93" s="458"/>
      <c r="B93" s="46">
        <v>0.25</v>
      </c>
      <c r="C93" s="48"/>
      <c r="D93" s="46"/>
      <c r="E93" s="46"/>
      <c r="F93" s="46"/>
      <c r="G93" s="47"/>
      <c r="H93" s="51"/>
      <c r="I93" s="47"/>
    </row>
    <row r="94" spans="1:9" ht="80.25" customHeight="1" x14ac:dyDescent="0.25">
      <c r="A94" s="44" t="s">
        <v>195</v>
      </c>
      <c r="B94" s="365"/>
      <c r="C94" s="365"/>
      <c r="D94" s="365"/>
      <c r="E94" s="365"/>
      <c r="F94" s="365"/>
      <c r="G94" s="365"/>
      <c r="H94" s="365"/>
      <c r="I94" s="365"/>
    </row>
    <row r="95" spans="1:9" ht="80.25" customHeight="1" x14ac:dyDescent="0.25">
      <c r="A95" s="44" t="s">
        <v>196</v>
      </c>
      <c r="B95" s="366"/>
      <c r="C95" s="367"/>
      <c r="D95" s="366"/>
      <c r="E95" s="367"/>
      <c r="F95" s="366"/>
      <c r="G95" s="367"/>
      <c r="H95" s="366"/>
      <c r="I95" s="367"/>
    </row>
    <row r="96" spans="1:9" ht="25.15" customHeight="1" x14ac:dyDescent="0.25">
      <c r="A96" s="457" t="s">
        <v>164</v>
      </c>
      <c r="B96" s="94" t="s">
        <v>84</v>
      </c>
      <c r="C96" s="94" t="s">
        <v>86</v>
      </c>
      <c r="D96" s="94" t="s">
        <v>84</v>
      </c>
      <c r="E96" s="94" t="s">
        <v>86</v>
      </c>
      <c r="F96" s="94" t="s">
        <v>84</v>
      </c>
      <c r="G96" s="94" t="s">
        <v>86</v>
      </c>
      <c r="H96" s="94" t="s">
        <v>84</v>
      </c>
      <c r="I96" s="94" t="s">
        <v>86</v>
      </c>
    </row>
    <row r="97" spans="1:9" ht="25.15" customHeight="1" x14ac:dyDescent="0.25">
      <c r="A97" s="458"/>
      <c r="B97" s="46">
        <v>0.25</v>
      </c>
      <c r="C97" s="48"/>
      <c r="D97" s="46">
        <v>0.25</v>
      </c>
      <c r="E97" s="46"/>
      <c r="F97" s="46"/>
      <c r="G97" s="47"/>
      <c r="H97" s="51"/>
      <c r="I97" s="47"/>
    </row>
    <row r="98" spans="1:9" ht="80.25" customHeight="1" x14ac:dyDescent="0.25">
      <c r="A98" s="44" t="s">
        <v>195</v>
      </c>
      <c r="B98" s="365"/>
      <c r="C98" s="365"/>
      <c r="D98" s="365"/>
      <c r="E98" s="365"/>
      <c r="F98" s="365"/>
      <c r="G98" s="365"/>
      <c r="H98" s="365"/>
      <c r="I98" s="365"/>
    </row>
    <row r="99" spans="1:9" ht="80.25" customHeight="1" x14ac:dyDescent="0.25">
      <c r="A99" s="44" t="s">
        <v>196</v>
      </c>
      <c r="B99" s="366"/>
      <c r="C99" s="367"/>
      <c r="D99" s="366"/>
      <c r="E99" s="367"/>
      <c r="F99" s="366"/>
      <c r="G99" s="367"/>
      <c r="H99" s="366"/>
      <c r="I99" s="367"/>
    </row>
    <row r="100" spans="1:9" ht="25.15" customHeight="1" x14ac:dyDescent="0.25">
      <c r="A100" s="457" t="s">
        <v>166</v>
      </c>
      <c r="B100" s="94" t="s">
        <v>84</v>
      </c>
      <c r="C100" s="94" t="s">
        <v>86</v>
      </c>
      <c r="D100" s="94" t="s">
        <v>84</v>
      </c>
      <c r="E100" s="94" t="s">
        <v>86</v>
      </c>
      <c r="F100" s="94" t="s">
        <v>84</v>
      </c>
      <c r="G100" s="94" t="s">
        <v>86</v>
      </c>
      <c r="H100" s="94" t="s">
        <v>84</v>
      </c>
      <c r="I100" s="94" t="s">
        <v>86</v>
      </c>
    </row>
    <row r="101" spans="1:9" ht="25.15" customHeight="1" x14ac:dyDescent="0.25">
      <c r="A101" s="458"/>
      <c r="B101" s="46">
        <v>0</v>
      </c>
      <c r="C101" s="48"/>
      <c r="D101" s="46">
        <v>0.25</v>
      </c>
      <c r="E101" s="46"/>
      <c r="F101" s="46"/>
      <c r="G101" s="47"/>
      <c r="H101" s="51"/>
      <c r="I101" s="47"/>
    </row>
    <row r="102" spans="1:9" ht="80.25" customHeight="1" x14ac:dyDescent="0.25">
      <c r="A102" s="44" t="s">
        <v>195</v>
      </c>
      <c r="B102" s="365"/>
      <c r="C102" s="365"/>
      <c r="D102" s="365"/>
      <c r="E102" s="365"/>
      <c r="F102" s="365"/>
      <c r="G102" s="365"/>
      <c r="H102" s="365"/>
      <c r="I102" s="365"/>
    </row>
    <row r="103" spans="1:9" ht="80.25" customHeight="1" x14ac:dyDescent="0.25">
      <c r="A103" s="44" t="s">
        <v>196</v>
      </c>
      <c r="B103" s="366"/>
      <c r="C103" s="367"/>
      <c r="D103" s="366"/>
      <c r="E103" s="367"/>
      <c r="F103" s="366"/>
      <c r="G103" s="367"/>
      <c r="H103" s="366"/>
      <c r="I103" s="367"/>
    </row>
    <row r="104" spans="1:9" ht="25.15" customHeight="1" x14ac:dyDescent="0.25">
      <c r="A104" s="457" t="s">
        <v>167</v>
      </c>
      <c r="B104" s="94" t="s">
        <v>84</v>
      </c>
      <c r="C104" s="94" t="s">
        <v>86</v>
      </c>
      <c r="D104" s="94" t="s">
        <v>84</v>
      </c>
      <c r="E104" s="94" t="s">
        <v>86</v>
      </c>
      <c r="F104" s="94" t="s">
        <v>84</v>
      </c>
      <c r="G104" s="94" t="s">
        <v>86</v>
      </c>
      <c r="H104" s="94" t="s">
        <v>84</v>
      </c>
      <c r="I104" s="94" t="s">
        <v>86</v>
      </c>
    </row>
    <row r="105" spans="1:9" ht="25.15" customHeight="1" x14ac:dyDescent="0.25">
      <c r="A105" s="458"/>
      <c r="B105" s="46">
        <v>0</v>
      </c>
      <c r="C105" s="48"/>
      <c r="D105" s="46">
        <v>0.25</v>
      </c>
      <c r="E105" s="46"/>
      <c r="F105" s="46"/>
      <c r="G105" s="47"/>
      <c r="H105" s="51"/>
      <c r="I105" s="47"/>
    </row>
    <row r="106" spans="1:9" ht="80.25" customHeight="1" x14ac:dyDescent="0.25">
      <c r="A106" s="44" t="s">
        <v>195</v>
      </c>
      <c r="B106" s="365"/>
      <c r="C106" s="365"/>
      <c r="D106" s="365"/>
      <c r="E106" s="365"/>
      <c r="F106" s="365"/>
      <c r="G106" s="365"/>
      <c r="H106" s="365"/>
      <c r="I106" s="365"/>
    </row>
    <row r="107" spans="1:9" ht="80.25" customHeight="1" x14ac:dyDescent="0.25">
      <c r="A107" s="44" t="s">
        <v>196</v>
      </c>
      <c r="B107" s="366"/>
      <c r="C107" s="367"/>
      <c r="D107" s="366"/>
      <c r="E107" s="367"/>
      <c r="F107" s="366"/>
      <c r="G107" s="367"/>
      <c r="H107" s="366"/>
      <c r="I107" s="367"/>
    </row>
    <row r="108" spans="1:9" ht="25.15" customHeight="1" x14ac:dyDescent="0.25">
      <c r="A108" s="457" t="s">
        <v>168</v>
      </c>
      <c r="B108" s="94" t="s">
        <v>84</v>
      </c>
      <c r="C108" s="94" t="s">
        <v>86</v>
      </c>
      <c r="D108" s="94" t="s">
        <v>84</v>
      </c>
      <c r="E108" s="94" t="s">
        <v>86</v>
      </c>
      <c r="F108" s="94" t="s">
        <v>84</v>
      </c>
      <c r="G108" s="94" t="s">
        <v>86</v>
      </c>
      <c r="H108" s="94" t="s">
        <v>84</v>
      </c>
      <c r="I108" s="94" t="s">
        <v>86</v>
      </c>
    </row>
    <row r="109" spans="1:9" ht="25.15" customHeight="1" x14ac:dyDescent="0.25">
      <c r="A109" s="458"/>
      <c r="B109" s="46">
        <v>0</v>
      </c>
      <c r="C109" s="48"/>
      <c r="D109" s="46"/>
      <c r="E109" s="46"/>
      <c r="F109" s="46"/>
      <c r="G109" s="47"/>
      <c r="H109" s="51"/>
      <c r="I109" s="47"/>
    </row>
    <row r="110" spans="1:9" ht="80.25" customHeight="1" x14ac:dyDescent="0.25">
      <c r="A110" s="44" t="s">
        <v>195</v>
      </c>
      <c r="B110" s="365"/>
      <c r="C110" s="365"/>
      <c r="D110" s="365"/>
      <c r="E110" s="365"/>
      <c r="F110" s="365"/>
      <c r="G110" s="365"/>
      <c r="H110" s="365"/>
      <c r="I110" s="365"/>
    </row>
    <row r="111" spans="1:9" ht="80.25" customHeight="1" x14ac:dyDescent="0.25">
      <c r="A111" s="44" t="s">
        <v>196</v>
      </c>
      <c r="B111" s="366"/>
      <c r="C111" s="367"/>
      <c r="D111" s="366"/>
      <c r="E111" s="367"/>
      <c r="F111" s="366"/>
      <c r="G111" s="367"/>
      <c r="H111" s="366"/>
      <c r="I111" s="367"/>
    </row>
    <row r="112" spans="1:9" ht="25.15" customHeight="1" x14ac:dyDescent="0.25">
      <c r="A112" s="457" t="s">
        <v>169</v>
      </c>
      <c r="B112" s="94" t="s">
        <v>84</v>
      </c>
      <c r="C112" s="94" t="s">
        <v>86</v>
      </c>
      <c r="D112" s="94" t="s">
        <v>84</v>
      </c>
      <c r="E112" s="94" t="s">
        <v>86</v>
      </c>
      <c r="F112" s="94" t="s">
        <v>84</v>
      </c>
      <c r="G112" s="94" t="s">
        <v>86</v>
      </c>
      <c r="H112" s="94" t="s">
        <v>84</v>
      </c>
      <c r="I112" s="94" t="s">
        <v>86</v>
      </c>
    </row>
    <row r="113" spans="1:9" ht="25.15" customHeight="1" x14ac:dyDescent="0.25">
      <c r="A113" s="458"/>
      <c r="B113" s="46">
        <v>0</v>
      </c>
      <c r="C113" s="172"/>
      <c r="D113" s="46"/>
      <c r="E113" s="172"/>
      <c r="F113" s="46"/>
      <c r="G113" s="173"/>
      <c r="H113" s="172"/>
      <c r="I113" s="173"/>
    </row>
    <row r="114" spans="1:9" ht="80.25" customHeight="1" x14ac:dyDescent="0.25">
      <c r="A114" s="44" t="s">
        <v>195</v>
      </c>
      <c r="B114" s="368"/>
      <c r="C114" s="368"/>
      <c r="D114" s="368"/>
      <c r="E114" s="368"/>
      <c r="F114" s="368"/>
      <c r="G114" s="368"/>
      <c r="H114" s="368"/>
      <c r="I114" s="368"/>
    </row>
    <row r="115" spans="1:9" ht="80.25" customHeight="1" x14ac:dyDescent="0.25">
      <c r="A115" s="44" t="s">
        <v>196</v>
      </c>
      <c r="B115" s="366"/>
      <c r="C115" s="367"/>
      <c r="D115" s="366"/>
      <c r="E115" s="367"/>
      <c r="F115" s="366"/>
      <c r="G115" s="367"/>
      <c r="H115" s="366"/>
      <c r="I115" s="367"/>
    </row>
    <row r="116" spans="1:9" ht="16.5" x14ac:dyDescent="0.25">
      <c r="A116" s="45" t="s">
        <v>197</v>
      </c>
      <c r="B116" s="49">
        <f t="shared" ref="B116:I116" si="1">(B69+B73+B77+B81+B85+B89+B93+B97+B101+B105+B109+B113)</f>
        <v>1</v>
      </c>
      <c r="C116" s="49">
        <f t="shared" si="1"/>
        <v>0.5</v>
      </c>
      <c r="D116" s="49">
        <f t="shared" si="1"/>
        <v>1</v>
      </c>
      <c r="E116" s="49">
        <f t="shared" si="1"/>
        <v>0.1</v>
      </c>
      <c r="F116" s="49">
        <f t="shared" si="1"/>
        <v>0</v>
      </c>
      <c r="G116" s="49">
        <f t="shared" si="1"/>
        <v>0</v>
      </c>
      <c r="H116" s="49">
        <f t="shared" si="1"/>
        <v>0</v>
      </c>
      <c r="I116" s="49">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64DE6-D828-46A8-BE9A-E783600DC125}">
  <sheetPr>
    <tabColor theme="5" tint="0.59999389629810485"/>
  </sheetPr>
  <dimension ref="A1:O126"/>
  <sheetViews>
    <sheetView topLeftCell="F90" zoomScale="90" zoomScaleNormal="90" workbookViewId="0">
      <selection activeCell="H91" sqref="H91:I91"/>
    </sheetView>
  </sheetViews>
  <sheetFormatPr baseColWidth="10" defaultColWidth="10.7109375" defaultRowHeight="14.25" x14ac:dyDescent="0.25"/>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140625" style="1" customWidth="1"/>
    <col min="25" max="16384" width="10.7109375" style="1"/>
  </cols>
  <sheetData>
    <row r="1" spans="1:15" s="83" customFormat="1" ht="22.15" customHeight="1" thickBot="1" x14ac:dyDescent="0.3">
      <c r="A1" s="440"/>
      <c r="B1" s="417" t="s">
        <v>150</v>
      </c>
      <c r="C1" s="418"/>
      <c r="D1" s="418"/>
      <c r="E1" s="418"/>
      <c r="F1" s="418"/>
      <c r="G1" s="418"/>
      <c r="H1" s="418"/>
      <c r="I1" s="418"/>
      <c r="J1" s="418"/>
      <c r="K1" s="418"/>
      <c r="L1" s="419"/>
      <c r="M1" s="414" t="s">
        <v>270</v>
      </c>
      <c r="N1" s="415"/>
      <c r="O1" s="416"/>
    </row>
    <row r="2" spans="1:15" s="83" customFormat="1" ht="18" customHeight="1" thickBot="1" x14ac:dyDescent="0.3">
      <c r="A2" s="441"/>
      <c r="B2" s="420" t="s">
        <v>151</v>
      </c>
      <c r="C2" s="421"/>
      <c r="D2" s="421"/>
      <c r="E2" s="421"/>
      <c r="F2" s="421"/>
      <c r="G2" s="421"/>
      <c r="H2" s="421"/>
      <c r="I2" s="421"/>
      <c r="J2" s="421"/>
      <c r="K2" s="421"/>
      <c r="L2" s="422"/>
      <c r="M2" s="414" t="s">
        <v>271</v>
      </c>
      <c r="N2" s="415"/>
      <c r="O2" s="416"/>
    </row>
    <row r="3" spans="1:15" s="83" customFormat="1" ht="19.899999999999999" customHeight="1" thickBot="1" x14ac:dyDescent="0.3">
      <c r="A3" s="441"/>
      <c r="B3" s="420" t="s">
        <v>0</v>
      </c>
      <c r="C3" s="421"/>
      <c r="D3" s="421"/>
      <c r="E3" s="421"/>
      <c r="F3" s="421"/>
      <c r="G3" s="421"/>
      <c r="H3" s="421"/>
      <c r="I3" s="421"/>
      <c r="J3" s="421"/>
      <c r="K3" s="421"/>
      <c r="L3" s="422"/>
      <c r="M3" s="414" t="s">
        <v>272</v>
      </c>
      <c r="N3" s="415"/>
      <c r="O3" s="416"/>
    </row>
    <row r="4" spans="1:15" s="83" customFormat="1" ht="21.75" customHeight="1" thickBot="1" x14ac:dyDescent="0.3">
      <c r="A4" s="442"/>
      <c r="B4" s="423" t="s">
        <v>152</v>
      </c>
      <c r="C4" s="424"/>
      <c r="D4" s="424"/>
      <c r="E4" s="424"/>
      <c r="F4" s="424"/>
      <c r="G4" s="424"/>
      <c r="H4" s="424"/>
      <c r="I4" s="424"/>
      <c r="J4" s="424"/>
      <c r="K4" s="424"/>
      <c r="L4" s="425"/>
      <c r="M4" s="414" t="s">
        <v>273</v>
      </c>
      <c r="N4" s="415"/>
      <c r="O4" s="416"/>
    </row>
    <row r="5" spans="1:15" s="83" customFormat="1" ht="16.149999999999999" customHeight="1" thickBot="1" x14ac:dyDescent="0.3">
      <c r="A5" s="84"/>
      <c r="B5" s="85"/>
      <c r="C5" s="85"/>
      <c r="D5" s="85"/>
      <c r="E5" s="85"/>
      <c r="F5" s="85"/>
      <c r="G5" s="85"/>
      <c r="H5" s="85"/>
      <c r="I5" s="85"/>
      <c r="J5" s="85"/>
      <c r="K5" s="85"/>
      <c r="L5" s="85"/>
      <c r="M5" s="86"/>
      <c r="N5" s="86"/>
      <c r="O5" s="86"/>
    </row>
    <row r="6" spans="1:15" ht="40.15" customHeight="1" thickBot="1" x14ac:dyDescent="0.3">
      <c r="A6" s="53" t="s">
        <v>154</v>
      </c>
      <c r="B6" s="451" t="s">
        <v>280</v>
      </c>
      <c r="C6" s="452"/>
      <c r="D6" s="452"/>
      <c r="E6" s="452"/>
      <c r="F6" s="452"/>
      <c r="G6" s="452"/>
      <c r="H6" s="452"/>
      <c r="I6" s="452"/>
      <c r="J6" s="452"/>
      <c r="K6" s="453"/>
      <c r="L6" s="161" t="s">
        <v>155</v>
      </c>
      <c r="M6" s="454">
        <v>2024110010313</v>
      </c>
      <c r="N6" s="455"/>
      <c r="O6" s="456"/>
    </row>
    <row r="7" spans="1:15" s="83" customFormat="1" ht="18" customHeight="1" thickBot="1" x14ac:dyDescent="0.3">
      <c r="A7" s="84"/>
      <c r="B7" s="85"/>
      <c r="C7" s="85"/>
      <c r="D7" s="85"/>
      <c r="E7" s="85"/>
      <c r="F7" s="85"/>
      <c r="G7" s="85"/>
      <c r="H7" s="85"/>
      <c r="I7" s="85"/>
      <c r="J7" s="85"/>
      <c r="K7" s="85"/>
      <c r="L7" s="85"/>
      <c r="M7" s="86"/>
      <c r="N7" s="86"/>
      <c r="O7" s="86"/>
    </row>
    <row r="8" spans="1:15" s="83" customFormat="1" ht="21.75" customHeight="1" thickBot="1" x14ac:dyDescent="0.3">
      <c r="A8" s="444" t="s">
        <v>6</v>
      </c>
      <c r="B8" s="161" t="s">
        <v>156</v>
      </c>
      <c r="C8" s="128" t="s">
        <v>281</v>
      </c>
      <c r="D8" s="161" t="s">
        <v>157</v>
      </c>
      <c r="E8" s="128" t="s">
        <v>281</v>
      </c>
      <c r="F8" s="161" t="s">
        <v>158</v>
      </c>
      <c r="G8" s="128" t="s">
        <v>281</v>
      </c>
      <c r="H8" s="161" t="s">
        <v>159</v>
      </c>
      <c r="I8" s="129" t="s">
        <v>281</v>
      </c>
      <c r="J8" s="428" t="s">
        <v>8</v>
      </c>
      <c r="K8" s="443"/>
      <c r="L8" s="160" t="s">
        <v>160</v>
      </c>
      <c r="M8" s="459"/>
      <c r="N8" s="459"/>
      <c r="O8" s="459"/>
    </row>
    <row r="9" spans="1:15" s="83" customFormat="1" ht="21.75" customHeight="1" thickBot="1" x14ac:dyDescent="0.3">
      <c r="A9" s="444"/>
      <c r="B9" s="162" t="s">
        <v>161</v>
      </c>
      <c r="C9" s="128" t="s">
        <v>281</v>
      </c>
      <c r="D9" s="161" t="s">
        <v>162</v>
      </c>
      <c r="E9" s="128" t="s">
        <v>281</v>
      </c>
      <c r="F9" s="161" t="s">
        <v>163</v>
      </c>
      <c r="G9" s="130"/>
      <c r="H9" s="161" t="s">
        <v>164</v>
      </c>
      <c r="I9" s="129"/>
      <c r="J9" s="428"/>
      <c r="K9" s="443"/>
      <c r="L9" s="160" t="s">
        <v>165</v>
      </c>
      <c r="M9" s="459"/>
      <c r="N9" s="459"/>
      <c r="O9" s="459"/>
    </row>
    <row r="10" spans="1:15" s="83" customFormat="1" ht="21.75" customHeight="1" thickBot="1" x14ac:dyDescent="0.3">
      <c r="A10" s="444"/>
      <c r="B10" s="161" t="s">
        <v>166</v>
      </c>
      <c r="C10" s="128"/>
      <c r="D10" s="161" t="s">
        <v>167</v>
      </c>
      <c r="E10" s="130"/>
      <c r="F10" s="161" t="s">
        <v>168</v>
      </c>
      <c r="G10" s="130"/>
      <c r="H10" s="161" t="s">
        <v>169</v>
      </c>
      <c r="I10" s="129"/>
      <c r="J10" s="428"/>
      <c r="K10" s="443"/>
      <c r="L10" s="160" t="s">
        <v>170</v>
      </c>
      <c r="M10" s="459" t="s">
        <v>281</v>
      </c>
      <c r="N10" s="459"/>
      <c r="O10" s="459"/>
    </row>
    <row r="11" spans="1:15" ht="15" customHeight="1" thickBot="1" x14ac:dyDescent="0.3">
      <c r="A11" s="6"/>
      <c r="B11" s="7"/>
      <c r="C11" s="7"/>
      <c r="D11" s="9"/>
      <c r="E11" s="8"/>
      <c r="F11" s="8"/>
      <c r="G11" s="203"/>
      <c r="H11" s="203"/>
      <c r="I11" s="10"/>
      <c r="J11" s="10"/>
      <c r="K11" s="7"/>
      <c r="L11" s="7"/>
      <c r="M11" s="7"/>
      <c r="N11" s="7"/>
      <c r="O11" s="7"/>
    </row>
    <row r="12" spans="1:15" ht="15" customHeight="1" x14ac:dyDescent="0.25">
      <c r="A12" s="448" t="s">
        <v>171</v>
      </c>
      <c r="B12" s="429" t="s">
        <v>332</v>
      </c>
      <c r="C12" s="430"/>
      <c r="D12" s="430"/>
      <c r="E12" s="430"/>
      <c r="F12" s="430"/>
      <c r="G12" s="430"/>
      <c r="H12" s="430"/>
      <c r="I12" s="430"/>
      <c r="J12" s="430"/>
      <c r="K12" s="430"/>
      <c r="L12" s="430"/>
      <c r="M12" s="430"/>
      <c r="N12" s="430"/>
      <c r="O12" s="431"/>
    </row>
    <row r="13" spans="1:15" ht="15" customHeight="1" x14ac:dyDescent="0.25">
      <c r="A13" s="449"/>
      <c r="B13" s="432"/>
      <c r="C13" s="433"/>
      <c r="D13" s="433"/>
      <c r="E13" s="433"/>
      <c r="F13" s="433"/>
      <c r="G13" s="433"/>
      <c r="H13" s="433"/>
      <c r="I13" s="433"/>
      <c r="J13" s="433"/>
      <c r="K13" s="433"/>
      <c r="L13" s="433"/>
      <c r="M13" s="433"/>
      <c r="N13" s="433"/>
      <c r="O13" s="434"/>
    </row>
    <row r="14" spans="1:15" ht="15" customHeight="1" thickBot="1" x14ac:dyDescent="0.3">
      <c r="A14" s="450"/>
      <c r="B14" s="435"/>
      <c r="C14" s="436"/>
      <c r="D14" s="436"/>
      <c r="E14" s="436"/>
      <c r="F14" s="436"/>
      <c r="G14" s="436"/>
      <c r="H14" s="436"/>
      <c r="I14" s="436"/>
      <c r="J14" s="436"/>
      <c r="K14" s="436"/>
      <c r="L14" s="436"/>
      <c r="M14" s="436"/>
      <c r="N14" s="436"/>
      <c r="O14" s="437"/>
    </row>
    <row r="15" spans="1:15" ht="9" customHeight="1" thickBot="1" x14ac:dyDescent="0.3">
      <c r="A15" s="14"/>
      <c r="B15" s="82"/>
      <c r="C15" s="15"/>
      <c r="D15" s="15"/>
      <c r="E15" s="15"/>
      <c r="F15" s="15"/>
      <c r="G15" s="16"/>
      <c r="H15" s="16"/>
      <c r="I15" s="16"/>
      <c r="J15" s="16"/>
      <c r="K15" s="16"/>
      <c r="L15" s="17"/>
      <c r="M15" s="17"/>
      <c r="N15" s="17"/>
      <c r="O15" s="17"/>
    </row>
    <row r="16" spans="1:15" s="18" customFormat="1" ht="37.5" customHeight="1" thickBot="1" x14ac:dyDescent="0.3">
      <c r="A16" s="53" t="s">
        <v>13</v>
      </c>
      <c r="B16" s="438" t="s">
        <v>333</v>
      </c>
      <c r="C16" s="438"/>
      <c r="D16" s="438"/>
      <c r="E16" s="438"/>
      <c r="F16" s="438"/>
      <c r="G16" s="444" t="s">
        <v>15</v>
      </c>
      <c r="H16" s="444"/>
      <c r="I16" s="439" t="s">
        <v>334</v>
      </c>
      <c r="J16" s="439"/>
      <c r="K16" s="439"/>
      <c r="L16" s="439"/>
      <c r="M16" s="439"/>
      <c r="N16" s="439"/>
      <c r="O16" s="439"/>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3" t="s">
        <v>17</v>
      </c>
      <c r="B18" s="446" t="s">
        <v>284</v>
      </c>
      <c r="C18" s="446"/>
      <c r="D18" s="446"/>
      <c r="E18" s="446"/>
      <c r="F18" s="53" t="s">
        <v>19</v>
      </c>
      <c r="G18" s="445" t="s">
        <v>287</v>
      </c>
      <c r="H18" s="445"/>
      <c r="I18" s="445"/>
      <c r="J18" s="53" t="s">
        <v>21</v>
      </c>
      <c r="K18" s="438" t="s">
        <v>286</v>
      </c>
      <c r="L18" s="438"/>
      <c r="M18" s="438"/>
      <c r="N18" s="438"/>
      <c r="O18" s="438"/>
    </row>
    <row r="19" spans="1:15" ht="9" customHeight="1" x14ac:dyDescent="0.25">
      <c r="A19" s="5"/>
      <c r="B19" s="2"/>
      <c r="C19" s="447"/>
      <c r="D19" s="447"/>
      <c r="E19" s="447"/>
      <c r="F19" s="447"/>
      <c r="G19" s="447"/>
      <c r="H19" s="447"/>
      <c r="I19" s="447"/>
      <c r="J19" s="447"/>
      <c r="K19" s="447"/>
      <c r="L19" s="447"/>
      <c r="M19" s="447"/>
      <c r="N19" s="447"/>
      <c r="O19" s="447"/>
    </row>
    <row r="20" spans="1:15" ht="16.5" customHeight="1" thickBot="1" x14ac:dyDescent="0.3">
      <c r="A20" s="80"/>
      <c r="B20" s="81"/>
      <c r="C20" s="81"/>
      <c r="D20" s="81"/>
      <c r="E20" s="81"/>
      <c r="F20" s="81"/>
      <c r="G20" s="81"/>
      <c r="H20" s="81"/>
      <c r="I20" s="81"/>
      <c r="J20" s="81"/>
      <c r="K20" s="81"/>
      <c r="L20" s="81"/>
      <c r="M20" s="81"/>
      <c r="N20" s="81"/>
      <c r="O20" s="81"/>
    </row>
    <row r="21" spans="1:15" ht="31.9" customHeight="1" thickBot="1" x14ac:dyDescent="0.3">
      <c r="A21" s="426" t="s">
        <v>23</v>
      </c>
      <c r="B21" s="427"/>
      <c r="C21" s="427"/>
      <c r="D21" s="427"/>
      <c r="E21" s="427"/>
      <c r="F21" s="427"/>
      <c r="G21" s="427"/>
      <c r="H21" s="427"/>
      <c r="I21" s="427"/>
      <c r="J21" s="427"/>
      <c r="K21" s="427"/>
      <c r="L21" s="427"/>
      <c r="M21" s="427"/>
      <c r="N21" s="427"/>
      <c r="O21" s="428"/>
    </row>
    <row r="22" spans="1:15" ht="31.9" customHeight="1" thickBot="1" x14ac:dyDescent="0.3">
      <c r="A22" s="426" t="s">
        <v>172</v>
      </c>
      <c r="B22" s="427"/>
      <c r="C22" s="427"/>
      <c r="D22" s="427"/>
      <c r="E22" s="427"/>
      <c r="F22" s="427"/>
      <c r="G22" s="427"/>
      <c r="H22" s="427"/>
      <c r="I22" s="427"/>
      <c r="J22" s="427"/>
      <c r="K22" s="427"/>
      <c r="L22" s="427"/>
      <c r="M22" s="427"/>
      <c r="N22" s="427"/>
      <c r="O22" s="428"/>
    </row>
    <row r="23" spans="1:15" ht="31.9"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1.9" customHeight="1" x14ac:dyDescent="0.25">
      <c r="A24" s="21" t="s">
        <v>24</v>
      </c>
      <c r="B24" s="310">
        <v>94776000</v>
      </c>
      <c r="C24" s="310">
        <v>738890000</v>
      </c>
      <c r="D24" s="310">
        <v>85060000</v>
      </c>
      <c r="E24" s="310">
        <v>0</v>
      </c>
      <c r="F24" s="251">
        <v>0</v>
      </c>
      <c r="G24" s="251">
        <v>0</v>
      </c>
      <c r="H24" s="251">
        <v>0</v>
      </c>
      <c r="I24" s="251">
        <v>0</v>
      </c>
      <c r="J24" s="310">
        <v>4000000</v>
      </c>
      <c r="K24" s="310">
        <v>0</v>
      </c>
      <c r="L24" s="310">
        <v>0</v>
      </c>
      <c r="M24" s="310">
        <v>0</v>
      </c>
      <c r="N24" s="314">
        <f>SUM(B24:M24)</f>
        <v>922726000</v>
      </c>
      <c r="O24" s="198">
        <v>1</v>
      </c>
    </row>
    <row r="25" spans="1:15" ht="31.9" customHeight="1" x14ac:dyDescent="0.25">
      <c r="A25" s="21" t="s">
        <v>26</v>
      </c>
      <c r="B25" s="206">
        <v>59208000</v>
      </c>
      <c r="C25" s="206">
        <v>36168000</v>
      </c>
      <c r="D25" s="206">
        <v>0</v>
      </c>
      <c r="E25" s="206">
        <v>-657600</v>
      </c>
      <c r="F25" s="200">
        <v>119958179</v>
      </c>
      <c r="G25" s="200">
        <v>0</v>
      </c>
      <c r="H25" s="200">
        <v>0</v>
      </c>
      <c r="I25" s="200">
        <v>0</v>
      </c>
      <c r="J25" s="200">
        <v>0</v>
      </c>
      <c r="K25" s="200">
        <v>0</v>
      </c>
      <c r="L25" s="200">
        <v>0</v>
      </c>
      <c r="M25" s="200">
        <v>0</v>
      </c>
      <c r="N25" s="314">
        <f t="shared" ref="N25:N29" si="0">SUM(B25:M25)</f>
        <v>214676579</v>
      </c>
      <c r="O25" s="199">
        <f>N25/N24</f>
        <v>0.23265474149422471</v>
      </c>
    </row>
    <row r="26" spans="1:15" ht="31.9" customHeight="1" x14ac:dyDescent="0.25">
      <c r="A26" s="21" t="s">
        <v>28</v>
      </c>
      <c r="B26" s="200">
        <v>0</v>
      </c>
      <c r="C26" s="200">
        <v>266400</v>
      </c>
      <c r="D26" s="206">
        <v>8271000</v>
      </c>
      <c r="E26" s="311">
        <v>8804415</v>
      </c>
      <c r="F26" s="200">
        <v>8803785</v>
      </c>
      <c r="G26" s="200">
        <v>9118554</v>
      </c>
      <c r="H26" s="200">
        <v>0</v>
      </c>
      <c r="I26" s="200">
        <v>0</v>
      </c>
      <c r="J26" s="200">
        <v>0</v>
      </c>
      <c r="K26" s="200">
        <v>0</v>
      </c>
      <c r="L26" s="200">
        <v>0</v>
      </c>
      <c r="M26" s="200">
        <v>0</v>
      </c>
      <c r="N26" s="314">
        <f t="shared" si="0"/>
        <v>35264154</v>
      </c>
      <c r="O26" s="252">
        <f>N26/N24</f>
        <v>3.8217362467297983E-2</v>
      </c>
    </row>
    <row r="27" spans="1:15" ht="31.9" customHeight="1" x14ac:dyDescent="0.25">
      <c r="A27" s="21" t="s">
        <v>175</v>
      </c>
      <c r="B27" s="312">
        <v>3471921</v>
      </c>
      <c r="C27" s="312">
        <v>2809465</v>
      </c>
      <c r="D27" s="313">
        <v>22743389</v>
      </c>
      <c r="E27" s="309">
        <v>0</v>
      </c>
      <c r="F27" s="253">
        <v>0</v>
      </c>
      <c r="G27" s="253">
        <v>0</v>
      </c>
      <c r="H27" s="253">
        <v>0</v>
      </c>
      <c r="I27" s="253">
        <v>0</v>
      </c>
      <c r="J27" s="253">
        <v>0</v>
      </c>
      <c r="K27" s="253">
        <v>0</v>
      </c>
      <c r="L27" s="253">
        <v>0</v>
      </c>
      <c r="M27" s="253">
        <v>0</v>
      </c>
      <c r="N27" s="314">
        <f t="shared" si="0"/>
        <v>29024775</v>
      </c>
      <c r="O27" s="254">
        <v>1</v>
      </c>
    </row>
    <row r="28" spans="1:15" ht="31.9" customHeight="1" x14ac:dyDescent="0.25">
      <c r="A28" s="21" t="s">
        <v>176</v>
      </c>
      <c r="B28" s="200">
        <v>0</v>
      </c>
      <c r="C28" s="200">
        <v>0</v>
      </c>
      <c r="D28" s="206">
        <v>0</v>
      </c>
      <c r="E28" s="206">
        <v>0</v>
      </c>
      <c r="F28" s="200">
        <v>0</v>
      </c>
      <c r="G28" s="200">
        <v>0</v>
      </c>
      <c r="H28" s="200">
        <v>0</v>
      </c>
      <c r="I28" s="200">
        <v>0</v>
      </c>
      <c r="J28" s="200">
        <v>0</v>
      </c>
      <c r="K28" s="200">
        <v>0</v>
      </c>
      <c r="L28" s="200">
        <v>0</v>
      </c>
      <c r="M28" s="200">
        <v>0</v>
      </c>
      <c r="N28" s="314">
        <f t="shared" si="0"/>
        <v>0</v>
      </c>
      <c r="O28" s="255">
        <f>N28/N27</f>
        <v>0</v>
      </c>
    </row>
    <row r="29" spans="1:15" ht="31.9" customHeight="1" thickBot="1" x14ac:dyDescent="0.3">
      <c r="A29" s="24" t="s">
        <v>34</v>
      </c>
      <c r="B29" s="201">
        <v>2216120</v>
      </c>
      <c r="C29" s="201">
        <v>4065266</v>
      </c>
      <c r="D29" s="303">
        <v>18953815</v>
      </c>
      <c r="E29" s="303">
        <v>0</v>
      </c>
      <c r="F29" s="201">
        <v>3784137</v>
      </c>
      <c r="G29" s="201">
        <v>0</v>
      </c>
      <c r="H29" s="201">
        <v>0</v>
      </c>
      <c r="I29" s="201">
        <v>0</v>
      </c>
      <c r="J29" s="201">
        <v>0</v>
      </c>
      <c r="K29" s="201">
        <v>0</v>
      </c>
      <c r="L29" s="201">
        <v>0</v>
      </c>
      <c r="M29" s="201">
        <v>0</v>
      </c>
      <c r="N29" s="315">
        <f t="shared" si="0"/>
        <v>29019338</v>
      </c>
      <c r="O29" s="202">
        <f>N29/N27</f>
        <v>0.99981267727312273</v>
      </c>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399" t="s">
        <v>177</v>
      </c>
      <c r="B33" s="400"/>
      <c r="C33" s="400"/>
      <c r="D33" s="400"/>
      <c r="E33" s="400"/>
      <c r="F33" s="400"/>
      <c r="G33" s="400"/>
      <c r="H33" s="400"/>
      <c r="I33" s="401"/>
      <c r="J33" s="30"/>
    </row>
    <row r="34" spans="1:13" ht="50.25" customHeight="1" thickBot="1" x14ac:dyDescent="0.3">
      <c r="A34" s="39" t="s">
        <v>178</v>
      </c>
      <c r="B34" s="402" t="str">
        <f>+B12</f>
        <v>Ejecutar 1 estrategia para garantizar la operación tecnológica de los Centros de Inclusión Digital y sus aulas itinerantes</v>
      </c>
      <c r="C34" s="403"/>
      <c r="D34" s="403"/>
      <c r="E34" s="403"/>
      <c r="F34" s="403"/>
      <c r="G34" s="403"/>
      <c r="H34" s="403"/>
      <c r="I34" s="404"/>
      <c r="J34" s="28"/>
      <c r="M34" s="191"/>
    </row>
    <row r="35" spans="1:13" ht="18.75" customHeight="1" thickBot="1" x14ac:dyDescent="0.3">
      <c r="A35" s="386" t="s">
        <v>38</v>
      </c>
      <c r="B35" s="89">
        <v>2024</v>
      </c>
      <c r="C35" s="89">
        <v>2025</v>
      </c>
      <c r="D35" s="89">
        <v>2026</v>
      </c>
      <c r="E35" s="89">
        <v>2027</v>
      </c>
      <c r="F35" s="89" t="s">
        <v>179</v>
      </c>
      <c r="G35" s="410" t="s">
        <v>40</v>
      </c>
      <c r="H35" s="410" t="s">
        <v>320</v>
      </c>
      <c r="I35" s="410"/>
      <c r="J35" s="28"/>
      <c r="M35" s="191"/>
    </row>
    <row r="36" spans="1:13" ht="50.25" customHeight="1" thickBot="1" x14ac:dyDescent="0.3">
      <c r="A36" s="387"/>
      <c r="B36" s="183">
        <v>1</v>
      </c>
      <c r="C36" s="183">
        <v>1</v>
      </c>
      <c r="D36" s="183">
        <v>1</v>
      </c>
      <c r="E36" s="183">
        <v>1</v>
      </c>
      <c r="F36" s="184">
        <v>1</v>
      </c>
      <c r="G36" s="410"/>
      <c r="H36" s="410"/>
      <c r="I36" s="410"/>
      <c r="J36" s="28"/>
      <c r="M36" s="192"/>
    </row>
    <row r="37" spans="1:13" ht="52.5" customHeight="1" thickBot="1" x14ac:dyDescent="0.3">
      <c r="A37" s="40" t="s">
        <v>42</v>
      </c>
      <c r="B37" s="405">
        <v>0.41</v>
      </c>
      <c r="C37" s="406"/>
      <c r="D37" s="407" t="s">
        <v>180</v>
      </c>
      <c r="E37" s="408"/>
      <c r="F37" s="408"/>
      <c r="G37" s="408"/>
      <c r="H37" s="408"/>
      <c r="I37" s="409"/>
    </row>
    <row r="38" spans="1:13" s="29" customFormat="1" ht="48" customHeight="1" thickBot="1" x14ac:dyDescent="0.3">
      <c r="A38" s="386" t="s">
        <v>181</v>
      </c>
      <c r="B38" s="40" t="s">
        <v>182</v>
      </c>
      <c r="C38" s="39" t="s">
        <v>86</v>
      </c>
      <c r="D38" s="373" t="s">
        <v>88</v>
      </c>
      <c r="E38" s="374"/>
      <c r="F38" s="373" t="s">
        <v>90</v>
      </c>
      <c r="G38" s="374"/>
      <c r="H38" s="41" t="s">
        <v>92</v>
      </c>
      <c r="I38" s="43" t="s">
        <v>93</v>
      </c>
      <c r="M38" s="193"/>
    </row>
    <row r="39" spans="1:13" ht="81" customHeight="1" thickBot="1" x14ac:dyDescent="0.3">
      <c r="A39" s="387"/>
      <c r="B39" s="185">
        <v>0</v>
      </c>
      <c r="C39" s="34">
        <v>0</v>
      </c>
      <c r="D39" s="388" t="s">
        <v>289</v>
      </c>
      <c r="E39" s="389"/>
      <c r="F39" s="388" t="s">
        <v>290</v>
      </c>
      <c r="G39" s="389"/>
      <c r="H39" s="196" t="s">
        <v>307</v>
      </c>
      <c r="I39" s="32" t="s">
        <v>292</v>
      </c>
      <c r="M39" s="191"/>
    </row>
    <row r="40" spans="1:13" s="29" customFormat="1" ht="54" customHeight="1" thickBot="1" x14ac:dyDescent="0.3">
      <c r="A40" s="386" t="s">
        <v>183</v>
      </c>
      <c r="B40" s="42" t="s">
        <v>182</v>
      </c>
      <c r="C40" s="41" t="s">
        <v>86</v>
      </c>
      <c r="D40" s="373" t="s">
        <v>88</v>
      </c>
      <c r="E40" s="374"/>
      <c r="F40" s="373" t="s">
        <v>90</v>
      </c>
      <c r="G40" s="374"/>
      <c r="H40" s="41" t="s">
        <v>92</v>
      </c>
      <c r="I40" s="43" t="s">
        <v>93</v>
      </c>
    </row>
    <row r="41" spans="1:13" ht="223.5" customHeight="1" thickBot="1" x14ac:dyDescent="0.3">
      <c r="A41" s="387"/>
      <c r="B41" s="256">
        <v>0.1</v>
      </c>
      <c r="C41" s="34">
        <v>0.1</v>
      </c>
      <c r="D41" s="396" t="s">
        <v>321</v>
      </c>
      <c r="E41" s="397"/>
      <c r="F41" s="388" t="s">
        <v>322</v>
      </c>
      <c r="G41" s="389"/>
      <c r="H41" s="196" t="s">
        <v>307</v>
      </c>
      <c r="I41" s="32" t="s">
        <v>323</v>
      </c>
    </row>
    <row r="42" spans="1:13" s="29" customFormat="1" ht="45" customHeight="1" thickBot="1" x14ac:dyDescent="0.3">
      <c r="A42" s="386" t="s">
        <v>184</v>
      </c>
      <c r="B42" s="42" t="s">
        <v>182</v>
      </c>
      <c r="C42" s="41" t="s">
        <v>86</v>
      </c>
      <c r="D42" s="373" t="s">
        <v>88</v>
      </c>
      <c r="E42" s="374"/>
      <c r="F42" s="373" t="s">
        <v>90</v>
      </c>
      <c r="G42" s="374"/>
      <c r="H42" s="41" t="s">
        <v>92</v>
      </c>
      <c r="I42" s="43" t="s">
        <v>93</v>
      </c>
    </row>
    <row r="43" spans="1:13" ht="205.5" customHeight="1" thickBot="1" x14ac:dyDescent="0.3">
      <c r="A43" s="387"/>
      <c r="B43" s="256">
        <v>0.1</v>
      </c>
      <c r="C43" s="34">
        <v>0.1</v>
      </c>
      <c r="D43" s="485" t="s">
        <v>324</v>
      </c>
      <c r="E43" s="487"/>
      <c r="F43" s="388" t="s">
        <v>325</v>
      </c>
      <c r="G43" s="389"/>
      <c r="H43" s="196" t="s">
        <v>307</v>
      </c>
      <c r="I43" s="32" t="s">
        <v>326</v>
      </c>
    </row>
    <row r="44" spans="1:13" s="29" customFormat="1" ht="44.25" customHeight="1" thickBot="1" x14ac:dyDescent="0.3">
      <c r="A44" s="386" t="s">
        <v>185</v>
      </c>
      <c r="B44" s="42" t="s">
        <v>182</v>
      </c>
      <c r="C44" s="42" t="s">
        <v>86</v>
      </c>
      <c r="D44" s="373" t="s">
        <v>88</v>
      </c>
      <c r="E44" s="374"/>
      <c r="F44" s="373" t="s">
        <v>90</v>
      </c>
      <c r="G44" s="374"/>
      <c r="H44" s="41" t="s">
        <v>92</v>
      </c>
      <c r="I44" s="41" t="s">
        <v>93</v>
      </c>
    </row>
    <row r="45" spans="1:13" ht="192" customHeight="1" thickBot="1" x14ac:dyDescent="0.3">
      <c r="A45" s="387"/>
      <c r="B45" s="256">
        <v>0.1</v>
      </c>
      <c r="C45" s="34">
        <v>0.1</v>
      </c>
      <c r="D45" s="502" t="s">
        <v>380</v>
      </c>
      <c r="E45" s="503"/>
      <c r="F45" s="390" t="s">
        <v>381</v>
      </c>
      <c r="G45" s="391"/>
      <c r="H45" s="196" t="s">
        <v>307</v>
      </c>
      <c r="I45" s="257" t="s">
        <v>327</v>
      </c>
    </row>
    <row r="46" spans="1:13" s="29" customFormat="1" ht="47.25" customHeight="1" thickBot="1" x14ac:dyDescent="0.3">
      <c r="A46" s="386" t="s">
        <v>186</v>
      </c>
      <c r="B46" s="42" t="s">
        <v>182</v>
      </c>
      <c r="C46" s="41" t="s">
        <v>86</v>
      </c>
      <c r="D46" s="373" t="s">
        <v>88</v>
      </c>
      <c r="E46" s="374"/>
      <c r="F46" s="373" t="s">
        <v>90</v>
      </c>
      <c r="G46" s="374"/>
      <c r="H46" s="41" t="s">
        <v>92</v>
      </c>
      <c r="I46" s="43" t="s">
        <v>93</v>
      </c>
    </row>
    <row r="47" spans="1:13" ht="211.15" customHeight="1" thickBot="1" x14ac:dyDescent="0.3">
      <c r="A47" s="387"/>
      <c r="B47" s="256">
        <v>0.1</v>
      </c>
      <c r="C47" s="34">
        <v>0.1</v>
      </c>
      <c r="D47" s="390" t="s">
        <v>415</v>
      </c>
      <c r="E47" s="377"/>
      <c r="F47" s="388" t="s">
        <v>414</v>
      </c>
      <c r="G47" s="389"/>
      <c r="H47" s="196" t="s">
        <v>307</v>
      </c>
      <c r="I47" s="330" t="s">
        <v>399</v>
      </c>
    </row>
    <row r="48" spans="1:13" s="29" customFormat="1" ht="52.5" customHeight="1" thickBot="1" x14ac:dyDescent="0.3">
      <c r="A48" s="386" t="s">
        <v>187</v>
      </c>
      <c r="B48" s="42" t="s">
        <v>182</v>
      </c>
      <c r="C48" s="41" t="s">
        <v>86</v>
      </c>
      <c r="D48" s="373" t="s">
        <v>88</v>
      </c>
      <c r="E48" s="374"/>
      <c r="F48" s="373" t="s">
        <v>90</v>
      </c>
      <c r="G48" s="374"/>
      <c r="H48" s="41" t="s">
        <v>92</v>
      </c>
      <c r="I48" s="43" t="s">
        <v>93</v>
      </c>
    </row>
    <row r="49" spans="1:9" ht="331.5" customHeight="1" thickBot="1" x14ac:dyDescent="0.3">
      <c r="A49" s="387"/>
      <c r="B49" s="256">
        <v>0.1</v>
      </c>
      <c r="C49" s="35">
        <v>0.1</v>
      </c>
      <c r="D49" s="485" t="s">
        <v>424</v>
      </c>
      <c r="E49" s="486"/>
      <c r="F49" s="390" t="s">
        <v>440</v>
      </c>
      <c r="G49" s="391"/>
      <c r="H49" s="196" t="s">
        <v>307</v>
      </c>
      <c r="I49" s="330" t="s">
        <v>441</v>
      </c>
    </row>
    <row r="50" spans="1:9" ht="34.9" customHeight="1" thickBot="1" x14ac:dyDescent="0.3">
      <c r="A50" s="386" t="s">
        <v>188</v>
      </c>
      <c r="B50" s="41" t="s">
        <v>182</v>
      </c>
      <c r="C50" s="39" t="s">
        <v>86</v>
      </c>
      <c r="D50" s="373" t="s">
        <v>88</v>
      </c>
      <c r="E50" s="374"/>
      <c r="F50" s="373" t="s">
        <v>90</v>
      </c>
      <c r="G50" s="374"/>
      <c r="H50" s="41" t="s">
        <v>92</v>
      </c>
      <c r="I50" s="43" t="s">
        <v>93</v>
      </c>
    </row>
    <row r="51" spans="1:9" ht="120.75" customHeight="1" thickBot="1" x14ac:dyDescent="0.3">
      <c r="A51" s="387"/>
      <c r="B51" s="256">
        <v>0.1</v>
      </c>
      <c r="C51" s="35"/>
      <c r="D51" s="375"/>
      <c r="E51" s="376"/>
      <c r="F51" s="375"/>
      <c r="G51" s="377"/>
      <c r="H51" s="31"/>
      <c r="I51" s="33"/>
    </row>
    <row r="52" spans="1:9" ht="34.9" customHeight="1" thickBot="1" x14ac:dyDescent="0.3">
      <c r="A52" s="386" t="s">
        <v>189</v>
      </c>
      <c r="B52" s="41" t="s">
        <v>182</v>
      </c>
      <c r="C52" s="39" t="s">
        <v>86</v>
      </c>
      <c r="D52" s="373" t="s">
        <v>88</v>
      </c>
      <c r="E52" s="374"/>
      <c r="F52" s="373" t="s">
        <v>90</v>
      </c>
      <c r="G52" s="374"/>
      <c r="H52" s="41" t="s">
        <v>92</v>
      </c>
      <c r="I52" s="43" t="s">
        <v>93</v>
      </c>
    </row>
    <row r="53" spans="1:9" ht="120.75" customHeight="1" thickBot="1" x14ac:dyDescent="0.3">
      <c r="A53" s="387"/>
      <c r="B53" s="256">
        <v>0.1</v>
      </c>
      <c r="C53" s="35"/>
      <c r="D53" s="375"/>
      <c r="E53" s="376"/>
      <c r="F53" s="375"/>
      <c r="G53" s="377"/>
      <c r="H53" s="50"/>
      <c r="I53" s="33"/>
    </row>
    <row r="54" spans="1:9" ht="34.9" customHeight="1" thickBot="1" x14ac:dyDescent="0.3">
      <c r="A54" s="386" t="s">
        <v>190</v>
      </c>
      <c r="B54" s="41" t="s">
        <v>182</v>
      </c>
      <c r="C54" s="39" t="s">
        <v>86</v>
      </c>
      <c r="D54" s="373" t="s">
        <v>88</v>
      </c>
      <c r="E54" s="374"/>
      <c r="F54" s="373" t="s">
        <v>90</v>
      </c>
      <c r="G54" s="374"/>
      <c r="H54" s="41" t="s">
        <v>92</v>
      </c>
      <c r="I54" s="43" t="s">
        <v>93</v>
      </c>
    </row>
    <row r="55" spans="1:9" ht="120.75" customHeight="1" thickBot="1" x14ac:dyDescent="0.3">
      <c r="A55" s="387"/>
      <c r="B55" s="256">
        <v>0.1</v>
      </c>
      <c r="C55" s="35"/>
      <c r="D55" s="375"/>
      <c r="E55" s="377"/>
      <c r="F55" s="375"/>
      <c r="G55" s="377"/>
      <c r="H55" s="31"/>
      <c r="I55" s="31"/>
    </row>
    <row r="56" spans="1:9" ht="34.9" customHeight="1" thickBot="1" x14ac:dyDescent="0.3">
      <c r="A56" s="386" t="s">
        <v>191</v>
      </c>
      <c r="B56" s="41" t="s">
        <v>182</v>
      </c>
      <c r="C56" s="39" t="s">
        <v>86</v>
      </c>
      <c r="D56" s="373" t="s">
        <v>88</v>
      </c>
      <c r="E56" s="374"/>
      <c r="F56" s="373" t="s">
        <v>90</v>
      </c>
      <c r="G56" s="374"/>
      <c r="H56" s="41" t="s">
        <v>92</v>
      </c>
      <c r="I56" s="43" t="s">
        <v>93</v>
      </c>
    </row>
    <row r="57" spans="1:9" ht="120.75" customHeight="1" thickBot="1" x14ac:dyDescent="0.3">
      <c r="A57" s="387"/>
      <c r="B57" s="256">
        <v>0.1</v>
      </c>
      <c r="C57" s="35"/>
      <c r="D57" s="375"/>
      <c r="E57" s="377"/>
      <c r="F57" s="375"/>
      <c r="G57" s="377"/>
      <c r="H57" s="31"/>
      <c r="I57" s="33"/>
    </row>
    <row r="58" spans="1:9" ht="34.9" customHeight="1" thickBot="1" x14ac:dyDescent="0.3">
      <c r="A58" s="386" t="s">
        <v>192</v>
      </c>
      <c r="B58" s="41" t="s">
        <v>182</v>
      </c>
      <c r="C58" s="39" t="s">
        <v>86</v>
      </c>
      <c r="D58" s="373" t="s">
        <v>88</v>
      </c>
      <c r="E58" s="374"/>
      <c r="F58" s="373" t="s">
        <v>90</v>
      </c>
      <c r="G58" s="374"/>
      <c r="H58" s="41" t="s">
        <v>92</v>
      </c>
      <c r="I58" s="43" t="s">
        <v>93</v>
      </c>
    </row>
    <row r="59" spans="1:9" ht="120.75" customHeight="1" thickBot="1" x14ac:dyDescent="0.3">
      <c r="A59" s="387"/>
      <c r="B59" s="256">
        <v>0.1</v>
      </c>
      <c r="C59" s="35"/>
      <c r="D59" s="375"/>
      <c r="E59" s="377"/>
      <c r="F59" s="376"/>
      <c r="G59" s="376"/>
      <c r="H59" s="31"/>
      <c r="I59" s="31"/>
    </row>
    <row r="60" spans="1:9" ht="34.9" customHeight="1" thickBot="1" x14ac:dyDescent="0.3">
      <c r="A60" s="386" t="s">
        <v>193</v>
      </c>
      <c r="B60" s="41" t="s">
        <v>182</v>
      </c>
      <c r="C60" s="39" t="s">
        <v>86</v>
      </c>
      <c r="D60" s="373" t="s">
        <v>88</v>
      </c>
      <c r="E60" s="374"/>
      <c r="F60" s="373" t="s">
        <v>90</v>
      </c>
      <c r="G60" s="374"/>
      <c r="H60" s="41" t="s">
        <v>92</v>
      </c>
      <c r="I60" s="43" t="s">
        <v>93</v>
      </c>
    </row>
    <row r="61" spans="1:9" ht="120.75" customHeight="1" thickBot="1" x14ac:dyDescent="0.3">
      <c r="A61" s="387"/>
      <c r="B61" s="258">
        <v>0</v>
      </c>
      <c r="C61" s="35"/>
      <c r="D61" s="375"/>
      <c r="E61" s="377"/>
      <c r="F61" s="375"/>
      <c r="G61" s="377"/>
      <c r="H61" s="31"/>
      <c r="I61" s="31"/>
    </row>
    <row r="62" spans="1:9" x14ac:dyDescent="0.25">
      <c r="B62" s="189">
        <f>+B59+B57+B55+B53+B51+B49+B47+B45+B43+B41</f>
        <v>0.99999999999999989</v>
      </c>
    </row>
    <row r="64" spans="1:9" s="28" customFormat="1" ht="30" customHeight="1" x14ac:dyDescent="0.25">
      <c r="A64" s="1"/>
      <c r="B64" s="1"/>
      <c r="C64" s="1"/>
      <c r="D64" s="1"/>
      <c r="E64" s="1"/>
      <c r="F64" s="1"/>
      <c r="G64" s="1"/>
      <c r="H64" s="1"/>
      <c r="I64" s="1"/>
    </row>
    <row r="65" spans="1:9" ht="34.5" customHeight="1" x14ac:dyDescent="0.25">
      <c r="A65" s="460" t="s">
        <v>56</v>
      </c>
      <c r="B65" s="460"/>
      <c r="C65" s="460"/>
      <c r="D65" s="460"/>
      <c r="E65" s="460"/>
      <c r="F65" s="460"/>
      <c r="G65" s="460"/>
      <c r="H65" s="460"/>
      <c r="I65" s="460"/>
    </row>
    <row r="66" spans="1:9" ht="67.5" customHeight="1" x14ac:dyDescent="0.25">
      <c r="A66" s="44" t="s">
        <v>57</v>
      </c>
      <c r="B66" s="380" t="s">
        <v>376</v>
      </c>
      <c r="C66" s="381"/>
      <c r="D66" s="380" t="s">
        <v>377</v>
      </c>
      <c r="E66" s="381"/>
      <c r="F66" s="380" t="s">
        <v>378</v>
      </c>
      <c r="G66" s="381"/>
      <c r="H66" s="461" t="s">
        <v>373</v>
      </c>
      <c r="I66" s="462"/>
    </row>
    <row r="67" spans="1:9" ht="45.75" customHeight="1" x14ac:dyDescent="0.25">
      <c r="A67" s="44" t="s">
        <v>194</v>
      </c>
      <c r="B67" s="498">
        <v>0.06</v>
      </c>
      <c r="C67" s="499"/>
      <c r="D67" s="500">
        <v>0.06</v>
      </c>
      <c r="E67" s="501"/>
      <c r="F67" s="500">
        <v>0.28999999999999998</v>
      </c>
      <c r="G67" s="501"/>
      <c r="H67" s="467"/>
      <c r="I67" s="468"/>
    </row>
    <row r="68" spans="1:9" ht="30" customHeight="1" x14ac:dyDescent="0.25">
      <c r="A68" s="457" t="s">
        <v>156</v>
      </c>
      <c r="B68" s="94" t="s">
        <v>84</v>
      </c>
      <c r="C68" s="94" t="s">
        <v>86</v>
      </c>
      <c r="D68" s="94" t="s">
        <v>84</v>
      </c>
      <c r="E68" s="94" t="s">
        <v>86</v>
      </c>
      <c r="F68" s="94" t="s">
        <v>84</v>
      </c>
      <c r="G68" s="94" t="s">
        <v>86</v>
      </c>
      <c r="H68" s="94" t="s">
        <v>84</v>
      </c>
      <c r="I68" s="94" t="s">
        <v>86</v>
      </c>
    </row>
    <row r="69" spans="1:9" ht="30" customHeight="1" x14ac:dyDescent="0.25">
      <c r="A69" s="458"/>
      <c r="B69" s="46">
        <v>0</v>
      </c>
      <c r="C69" s="46">
        <v>0</v>
      </c>
      <c r="D69" s="46">
        <v>0</v>
      </c>
      <c r="E69" s="46">
        <v>0</v>
      </c>
      <c r="F69" s="46">
        <v>0</v>
      </c>
      <c r="G69" s="46">
        <v>0</v>
      </c>
      <c r="H69" s="51"/>
      <c r="I69" s="46"/>
    </row>
    <row r="70" spans="1:9" ht="72" customHeight="1" x14ac:dyDescent="0.25">
      <c r="A70" s="44" t="s">
        <v>195</v>
      </c>
      <c r="B70" s="371" t="s">
        <v>289</v>
      </c>
      <c r="C70" s="372"/>
      <c r="D70" s="371" t="s">
        <v>289</v>
      </c>
      <c r="E70" s="372"/>
      <c r="F70" s="371" t="s">
        <v>289</v>
      </c>
      <c r="G70" s="372"/>
      <c r="H70" s="463"/>
      <c r="I70" s="464"/>
    </row>
    <row r="71" spans="1:9" ht="70.5" customHeight="1" x14ac:dyDescent="0.25">
      <c r="A71" s="44" t="s">
        <v>196</v>
      </c>
      <c r="B71" s="371" t="s">
        <v>300</v>
      </c>
      <c r="C71" s="372"/>
      <c r="D71" s="371" t="s">
        <v>300</v>
      </c>
      <c r="E71" s="372"/>
      <c r="F71" s="371" t="s">
        <v>300</v>
      </c>
      <c r="G71" s="372"/>
      <c r="H71" s="369"/>
      <c r="I71" s="370"/>
    </row>
    <row r="72" spans="1:9" ht="30.75" customHeight="1" x14ac:dyDescent="0.25">
      <c r="A72" s="457" t="s">
        <v>157</v>
      </c>
      <c r="B72" s="94" t="s">
        <v>84</v>
      </c>
      <c r="C72" s="94" t="s">
        <v>86</v>
      </c>
      <c r="D72" s="94" t="s">
        <v>84</v>
      </c>
      <c r="E72" s="94" t="s">
        <v>86</v>
      </c>
      <c r="F72" s="94" t="s">
        <v>84</v>
      </c>
      <c r="G72" s="94" t="s">
        <v>86</v>
      </c>
      <c r="H72" s="94" t="s">
        <v>84</v>
      </c>
      <c r="I72" s="94" t="s">
        <v>86</v>
      </c>
    </row>
    <row r="73" spans="1:9" ht="30.75" customHeight="1" x14ac:dyDescent="0.25">
      <c r="A73" s="458"/>
      <c r="B73" s="46">
        <v>0</v>
      </c>
      <c r="C73" s="46">
        <v>0</v>
      </c>
      <c r="D73" s="46">
        <v>0</v>
      </c>
      <c r="E73" s="46">
        <v>0</v>
      </c>
      <c r="F73" s="46">
        <v>0</v>
      </c>
      <c r="G73" s="47">
        <v>0</v>
      </c>
      <c r="H73" s="51"/>
      <c r="I73" s="47"/>
    </row>
    <row r="74" spans="1:9" ht="61.5" customHeight="1" x14ac:dyDescent="0.25">
      <c r="A74" s="44" t="s">
        <v>195</v>
      </c>
      <c r="B74" s="371" t="s">
        <v>289</v>
      </c>
      <c r="C74" s="372"/>
      <c r="D74" s="371" t="s">
        <v>289</v>
      </c>
      <c r="E74" s="372"/>
      <c r="F74" s="371" t="s">
        <v>289</v>
      </c>
      <c r="G74" s="372"/>
      <c r="H74" s="412"/>
      <c r="I74" s="413"/>
    </row>
    <row r="75" spans="1:9" ht="63" customHeight="1" x14ac:dyDescent="0.25">
      <c r="A75" s="44" t="s">
        <v>196</v>
      </c>
      <c r="B75" s="371" t="s">
        <v>300</v>
      </c>
      <c r="C75" s="372"/>
      <c r="D75" s="371" t="s">
        <v>300</v>
      </c>
      <c r="E75" s="372"/>
      <c r="F75" s="371" t="s">
        <v>300</v>
      </c>
      <c r="G75" s="372"/>
      <c r="H75" s="369"/>
      <c r="I75" s="370"/>
    </row>
    <row r="76" spans="1:9" ht="30.75" customHeight="1" x14ac:dyDescent="0.25">
      <c r="A76" s="457" t="s">
        <v>158</v>
      </c>
      <c r="B76" s="94" t="s">
        <v>84</v>
      </c>
      <c r="C76" s="94" t="s">
        <v>86</v>
      </c>
      <c r="D76" s="94" t="s">
        <v>84</v>
      </c>
      <c r="E76" s="94" t="s">
        <v>86</v>
      </c>
      <c r="F76" s="94" t="s">
        <v>84</v>
      </c>
      <c r="G76" s="94" t="s">
        <v>86</v>
      </c>
      <c r="H76" s="94" t="s">
        <v>84</v>
      </c>
      <c r="I76" s="94" t="s">
        <v>86</v>
      </c>
    </row>
    <row r="77" spans="1:9" ht="30.75" customHeight="1" x14ac:dyDescent="0.25">
      <c r="A77" s="458"/>
      <c r="B77" s="46">
        <v>0.25</v>
      </c>
      <c r="C77" s="46">
        <v>0.25</v>
      </c>
      <c r="D77" s="46">
        <v>0</v>
      </c>
      <c r="E77" s="46">
        <v>0</v>
      </c>
      <c r="F77" s="46">
        <v>0.1</v>
      </c>
      <c r="G77" s="47">
        <v>0.1</v>
      </c>
      <c r="H77" s="51"/>
      <c r="I77" s="47"/>
    </row>
    <row r="78" spans="1:9" ht="293.25" customHeight="1" x14ac:dyDescent="0.25">
      <c r="A78" s="44" t="s">
        <v>195</v>
      </c>
      <c r="B78" s="478" t="s">
        <v>328</v>
      </c>
      <c r="C78" s="479"/>
      <c r="D78" s="371" t="s">
        <v>289</v>
      </c>
      <c r="E78" s="372"/>
      <c r="F78" s="378" t="s">
        <v>329</v>
      </c>
      <c r="G78" s="379"/>
      <c r="H78" s="369"/>
      <c r="I78" s="370"/>
    </row>
    <row r="79" spans="1:9" ht="137.25" customHeight="1" x14ac:dyDescent="0.25">
      <c r="A79" s="44" t="s">
        <v>196</v>
      </c>
      <c r="B79" s="371" t="s">
        <v>330</v>
      </c>
      <c r="C79" s="372"/>
      <c r="D79" s="478" t="s">
        <v>300</v>
      </c>
      <c r="E79" s="479"/>
      <c r="F79" s="496" t="s">
        <v>331</v>
      </c>
      <c r="G79" s="497"/>
      <c r="H79" s="369"/>
      <c r="I79" s="370"/>
    </row>
    <row r="80" spans="1:9" ht="30.75" customHeight="1" x14ac:dyDescent="0.25">
      <c r="A80" s="457" t="s">
        <v>159</v>
      </c>
      <c r="B80" s="94" t="s">
        <v>84</v>
      </c>
      <c r="C80" s="94" t="s">
        <v>86</v>
      </c>
      <c r="D80" s="94" t="s">
        <v>84</v>
      </c>
      <c r="E80" s="94" t="s">
        <v>86</v>
      </c>
      <c r="F80" s="94" t="s">
        <v>84</v>
      </c>
      <c r="G80" s="94" t="s">
        <v>86</v>
      </c>
      <c r="H80" s="94" t="s">
        <v>84</v>
      </c>
      <c r="I80" s="94" t="s">
        <v>86</v>
      </c>
    </row>
    <row r="81" spans="1:9" ht="30.75" customHeight="1" x14ac:dyDescent="0.25">
      <c r="A81" s="458"/>
      <c r="B81" s="46">
        <v>0</v>
      </c>
      <c r="C81" s="46">
        <v>0</v>
      </c>
      <c r="D81" s="46">
        <v>0.5</v>
      </c>
      <c r="E81" s="46">
        <v>0.5</v>
      </c>
      <c r="F81" s="46">
        <v>0.2</v>
      </c>
      <c r="G81" s="47">
        <v>0.2</v>
      </c>
      <c r="H81" s="51"/>
      <c r="I81" s="47"/>
    </row>
    <row r="82" spans="1:9" ht="256.5" customHeight="1" x14ac:dyDescent="0.25">
      <c r="A82" s="44" t="s">
        <v>195</v>
      </c>
      <c r="B82" s="371" t="s">
        <v>289</v>
      </c>
      <c r="C82" s="372"/>
      <c r="D82" s="492" t="s">
        <v>387</v>
      </c>
      <c r="E82" s="493"/>
      <c r="F82" s="494" t="s">
        <v>385</v>
      </c>
      <c r="G82" s="495"/>
      <c r="H82" s="369"/>
      <c r="I82" s="370"/>
    </row>
    <row r="83" spans="1:9" ht="135.75" customHeight="1" x14ac:dyDescent="0.25">
      <c r="A83" s="44" t="s">
        <v>196</v>
      </c>
      <c r="B83" s="478" t="s">
        <v>300</v>
      </c>
      <c r="C83" s="479"/>
      <c r="D83" s="371" t="s">
        <v>388</v>
      </c>
      <c r="E83" s="372"/>
      <c r="F83" s="371" t="s">
        <v>389</v>
      </c>
      <c r="G83" s="372"/>
      <c r="H83" s="369"/>
      <c r="I83" s="370"/>
    </row>
    <row r="84" spans="1:9" ht="30" customHeight="1" x14ac:dyDescent="0.25">
      <c r="A84" s="457" t="s">
        <v>161</v>
      </c>
      <c r="B84" s="94" t="s">
        <v>84</v>
      </c>
      <c r="C84" s="94" t="s">
        <v>86</v>
      </c>
      <c r="D84" s="94" t="s">
        <v>84</v>
      </c>
      <c r="E84" s="94" t="s">
        <v>86</v>
      </c>
      <c r="F84" s="94" t="s">
        <v>84</v>
      </c>
      <c r="G84" s="94" t="s">
        <v>86</v>
      </c>
      <c r="H84" s="94" t="s">
        <v>84</v>
      </c>
      <c r="I84" s="94" t="s">
        <v>86</v>
      </c>
    </row>
    <row r="85" spans="1:9" ht="30" customHeight="1" x14ac:dyDescent="0.25">
      <c r="A85" s="458"/>
      <c r="B85" s="46">
        <v>0</v>
      </c>
      <c r="C85" s="46">
        <v>0</v>
      </c>
      <c r="D85" s="46">
        <v>0</v>
      </c>
      <c r="E85" s="46">
        <v>0</v>
      </c>
      <c r="F85" s="46">
        <v>0.2</v>
      </c>
      <c r="G85" s="47">
        <v>0.2</v>
      </c>
      <c r="H85" s="51"/>
      <c r="I85" s="47"/>
    </row>
    <row r="86" spans="1:9" ht="151.9" customHeight="1" x14ac:dyDescent="0.25">
      <c r="A86" s="44" t="s">
        <v>195</v>
      </c>
      <c r="B86" s="371" t="s">
        <v>289</v>
      </c>
      <c r="C86" s="372"/>
      <c r="D86" s="371" t="s">
        <v>289</v>
      </c>
      <c r="E86" s="372"/>
      <c r="F86" s="491" t="s">
        <v>408</v>
      </c>
      <c r="G86" s="491"/>
      <c r="H86" s="411"/>
      <c r="I86" s="411"/>
    </row>
    <row r="87" spans="1:9" ht="80.25" customHeight="1" x14ac:dyDescent="0.25">
      <c r="A87" s="44" t="s">
        <v>196</v>
      </c>
      <c r="B87" s="478" t="s">
        <v>300</v>
      </c>
      <c r="C87" s="479"/>
      <c r="D87" s="478" t="s">
        <v>300</v>
      </c>
      <c r="E87" s="479"/>
      <c r="F87" s="371" t="s">
        <v>398</v>
      </c>
      <c r="G87" s="367"/>
      <c r="H87" s="366"/>
      <c r="I87" s="367"/>
    </row>
    <row r="88" spans="1:9" ht="29.25" customHeight="1" x14ac:dyDescent="0.25">
      <c r="A88" s="457" t="s">
        <v>162</v>
      </c>
      <c r="B88" s="94" t="s">
        <v>84</v>
      </c>
      <c r="C88" s="94" t="s">
        <v>86</v>
      </c>
      <c r="D88" s="94" t="s">
        <v>84</v>
      </c>
      <c r="E88" s="94" t="s">
        <v>86</v>
      </c>
      <c r="F88" s="94" t="s">
        <v>84</v>
      </c>
      <c r="G88" s="94" t="s">
        <v>86</v>
      </c>
      <c r="H88" s="94" t="s">
        <v>84</v>
      </c>
      <c r="I88" s="94" t="s">
        <v>86</v>
      </c>
    </row>
    <row r="89" spans="1:9" ht="29.25" customHeight="1" x14ac:dyDescent="0.25">
      <c r="A89" s="458"/>
      <c r="B89" s="46">
        <v>0.25</v>
      </c>
      <c r="C89" s="48">
        <v>0.25</v>
      </c>
      <c r="D89" s="46">
        <v>0</v>
      </c>
      <c r="E89" s="46">
        <v>0</v>
      </c>
      <c r="F89" s="46">
        <v>0.2</v>
      </c>
      <c r="G89" s="47">
        <v>0.2</v>
      </c>
      <c r="H89" s="51"/>
      <c r="I89" s="47"/>
    </row>
    <row r="90" spans="1:9" ht="226.15" customHeight="1" x14ac:dyDescent="0.25">
      <c r="A90" s="44" t="s">
        <v>195</v>
      </c>
      <c r="B90" s="488" t="s">
        <v>425</v>
      </c>
      <c r="C90" s="489"/>
      <c r="D90" s="490" t="s">
        <v>289</v>
      </c>
      <c r="E90" s="490"/>
      <c r="F90" s="488" t="s">
        <v>442</v>
      </c>
      <c r="G90" s="488"/>
      <c r="H90" s="365"/>
      <c r="I90" s="365"/>
    </row>
    <row r="91" spans="1:9" ht="80.25" customHeight="1" x14ac:dyDescent="0.25">
      <c r="A91" s="44" t="s">
        <v>196</v>
      </c>
      <c r="B91" s="371" t="s">
        <v>426</v>
      </c>
      <c r="C91" s="367"/>
      <c r="D91" s="371" t="s">
        <v>300</v>
      </c>
      <c r="E91" s="372"/>
      <c r="F91" s="371" t="s">
        <v>427</v>
      </c>
      <c r="G91" s="367"/>
      <c r="H91" s="366"/>
      <c r="I91" s="367"/>
    </row>
    <row r="92" spans="1:9" ht="25.15" customHeight="1" x14ac:dyDescent="0.25">
      <c r="A92" s="457" t="s">
        <v>163</v>
      </c>
      <c r="B92" s="94" t="s">
        <v>84</v>
      </c>
      <c r="C92" s="94" t="s">
        <v>86</v>
      </c>
      <c r="D92" s="94" t="s">
        <v>84</v>
      </c>
      <c r="E92" s="94" t="s">
        <v>86</v>
      </c>
      <c r="F92" s="94" t="s">
        <v>84</v>
      </c>
      <c r="G92" s="94" t="s">
        <v>86</v>
      </c>
      <c r="H92" s="94" t="s">
        <v>84</v>
      </c>
      <c r="I92" s="94" t="s">
        <v>86</v>
      </c>
    </row>
    <row r="93" spans="1:9" ht="25.15" customHeight="1" x14ac:dyDescent="0.25">
      <c r="A93" s="458"/>
      <c r="B93" s="46">
        <v>0</v>
      </c>
      <c r="C93" s="48"/>
      <c r="D93" s="46">
        <v>0</v>
      </c>
      <c r="E93" s="46"/>
      <c r="F93" s="46">
        <v>0.2</v>
      </c>
      <c r="G93" s="47"/>
      <c r="H93" s="51"/>
      <c r="I93" s="47"/>
    </row>
    <row r="94" spans="1:9" ht="80.25" customHeight="1" x14ac:dyDescent="0.25">
      <c r="A94" s="44" t="s">
        <v>195</v>
      </c>
      <c r="B94" s="365"/>
      <c r="C94" s="365"/>
      <c r="D94" s="365"/>
      <c r="E94" s="365"/>
      <c r="F94" s="365"/>
      <c r="G94" s="365"/>
      <c r="H94" s="365"/>
      <c r="I94" s="365"/>
    </row>
    <row r="95" spans="1:9" ht="80.25" customHeight="1" x14ac:dyDescent="0.25">
      <c r="A95" s="44" t="s">
        <v>196</v>
      </c>
      <c r="B95" s="366"/>
      <c r="C95" s="367"/>
      <c r="D95" s="366"/>
      <c r="E95" s="367"/>
      <c r="F95" s="366"/>
      <c r="G95" s="367"/>
      <c r="H95" s="366"/>
      <c r="I95" s="367"/>
    </row>
    <row r="96" spans="1:9" ht="25.15" customHeight="1" x14ac:dyDescent="0.25">
      <c r="A96" s="457" t="s">
        <v>164</v>
      </c>
      <c r="B96" s="94" t="s">
        <v>84</v>
      </c>
      <c r="C96" s="94" t="s">
        <v>86</v>
      </c>
      <c r="D96" s="94" t="s">
        <v>84</v>
      </c>
      <c r="E96" s="94" t="s">
        <v>86</v>
      </c>
      <c r="F96" s="94" t="s">
        <v>84</v>
      </c>
      <c r="G96" s="94" t="s">
        <v>86</v>
      </c>
      <c r="H96" s="94" t="s">
        <v>84</v>
      </c>
      <c r="I96" s="94" t="s">
        <v>86</v>
      </c>
    </row>
    <row r="97" spans="1:9" ht="25.15" customHeight="1" x14ac:dyDescent="0.25">
      <c r="A97" s="458"/>
      <c r="B97" s="46">
        <v>0</v>
      </c>
      <c r="C97" s="48"/>
      <c r="D97" s="46">
        <v>0</v>
      </c>
      <c r="E97" s="46"/>
      <c r="F97" s="46">
        <v>0.1</v>
      </c>
      <c r="G97" s="47"/>
      <c r="H97" s="51"/>
      <c r="I97" s="47"/>
    </row>
    <row r="98" spans="1:9" ht="80.25" customHeight="1" x14ac:dyDescent="0.25">
      <c r="A98" s="44" t="s">
        <v>195</v>
      </c>
      <c r="B98" s="365"/>
      <c r="C98" s="365"/>
      <c r="D98" s="365"/>
      <c r="E98" s="365"/>
      <c r="F98" s="365"/>
      <c r="G98" s="365"/>
      <c r="H98" s="365"/>
      <c r="I98" s="365"/>
    </row>
    <row r="99" spans="1:9" ht="80.25" customHeight="1" x14ac:dyDescent="0.25">
      <c r="A99" s="44" t="s">
        <v>196</v>
      </c>
      <c r="B99" s="366"/>
      <c r="C99" s="367"/>
      <c r="D99" s="366"/>
      <c r="E99" s="367"/>
      <c r="F99" s="366"/>
      <c r="G99" s="367"/>
      <c r="H99" s="366"/>
      <c r="I99" s="367"/>
    </row>
    <row r="100" spans="1:9" ht="25.15" customHeight="1" x14ac:dyDescent="0.25">
      <c r="A100" s="457" t="s">
        <v>166</v>
      </c>
      <c r="B100" s="94" t="s">
        <v>84</v>
      </c>
      <c r="C100" s="94" t="s">
        <v>86</v>
      </c>
      <c r="D100" s="94" t="s">
        <v>84</v>
      </c>
      <c r="E100" s="94" t="s">
        <v>86</v>
      </c>
      <c r="F100" s="94" t="s">
        <v>84</v>
      </c>
      <c r="G100" s="94" t="s">
        <v>86</v>
      </c>
      <c r="H100" s="94" t="s">
        <v>84</v>
      </c>
      <c r="I100" s="94" t="s">
        <v>86</v>
      </c>
    </row>
    <row r="101" spans="1:9" ht="25.15" customHeight="1" x14ac:dyDescent="0.25">
      <c r="A101" s="458"/>
      <c r="B101" s="46">
        <v>0.25</v>
      </c>
      <c r="C101" s="48"/>
      <c r="D101" s="46">
        <v>0</v>
      </c>
      <c r="E101" s="46"/>
      <c r="F101" s="46">
        <v>0</v>
      </c>
      <c r="G101" s="47"/>
      <c r="H101" s="51"/>
      <c r="I101" s="47"/>
    </row>
    <row r="102" spans="1:9" ht="80.25" customHeight="1" x14ac:dyDescent="0.25">
      <c r="A102" s="44" t="s">
        <v>195</v>
      </c>
      <c r="B102" s="365"/>
      <c r="C102" s="365"/>
      <c r="D102" s="365"/>
      <c r="E102" s="365"/>
      <c r="F102" s="365"/>
      <c r="G102" s="365"/>
      <c r="H102" s="365"/>
      <c r="I102" s="365"/>
    </row>
    <row r="103" spans="1:9" ht="80.25" customHeight="1" x14ac:dyDescent="0.25">
      <c r="A103" s="44" t="s">
        <v>196</v>
      </c>
      <c r="B103" s="366"/>
      <c r="C103" s="367"/>
      <c r="D103" s="366"/>
      <c r="E103" s="367"/>
      <c r="F103" s="366"/>
      <c r="G103" s="367"/>
      <c r="H103" s="366"/>
      <c r="I103" s="367"/>
    </row>
    <row r="104" spans="1:9" ht="25.15" customHeight="1" x14ac:dyDescent="0.25">
      <c r="A104" s="457" t="s">
        <v>167</v>
      </c>
      <c r="B104" s="94" t="s">
        <v>84</v>
      </c>
      <c r="C104" s="94" t="s">
        <v>86</v>
      </c>
      <c r="D104" s="94" t="s">
        <v>84</v>
      </c>
      <c r="E104" s="94" t="s">
        <v>86</v>
      </c>
      <c r="F104" s="94" t="s">
        <v>84</v>
      </c>
      <c r="G104" s="94" t="s">
        <v>86</v>
      </c>
      <c r="H104" s="94" t="s">
        <v>84</v>
      </c>
      <c r="I104" s="94" t="s">
        <v>86</v>
      </c>
    </row>
    <row r="105" spans="1:9" ht="25.15" customHeight="1" x14ac:dyDescent="0.25">
      <c r="A105" s="458"/>
      <c r="B105" s="46">
        <v>0</v>
      </c>
      <c r="C105" s="48"/>
      <c r="D105" s="46">
        <v>0.5</v>
      </c>
      <c r="E105" s="46"/>
      <c r="F105" s="46">
        <v>0</v>
      </c>
      <c r="G105" s="47"/>
      <c r="H105" s="51"/>
      <c r="I105" s="47"/>
    </row>
    <row r="106" spans="1:9" ht="80.25" customHeight="1" x14ac:dyDescent="0.25">
      <c r="A106" s="44" t="s">
        <v>195</v>
      </c>
      <c r="B106" s="365"/>
      <c r="C106" s="365"/>
      <c r="D106" s="365"/>
      <c r="E106" s="365"/>
      <c r="F106" s="365"/>
      <c r="G106" s="365"/>
      <c r="H106" s="365"/>
      <c r="I106" s="365"/>
    </row>
    <row r="107" spans="1:9" ht="80.25" customHeight="1" x14ac:dyDescent="0.25">
      <c r="A107" s="44" t="s">
        <v>196</v>
      </c>
      <c r="B107" s="366"/>
      <c r="C107" s="367"/>
      <c r="D107" s="366"/>
      <c r="E107" s="367"/>
      <c r="F107" s="366"/>
      <c r="G107" s="367"/>
      <c r="H107" s="366"/>
      <c r="I107" s="367"/>
    </row>
    <row r="108" spans="1:9" ht="25.15" customHeight="1" x14ac:dyDescent="0.25">
      <c r="A108" s="457" t="s">
        <v>168</v>
      </c>
      <c r="B108" s="94" t="s">
        <v>84</v>
      </c>
      <c r="C108" s="94" t="s">
        <v>86</v>
      </c>
      <c r="D108" s="94" t="s">
        <v>84</v>
      </c>
      <c r="E108" s="94" t="s">
        <v>86</v>
      </c>
      <c r="F108" s="94" t="s">
        <v>84</v>
      </c>
      <c r="G108" s="94" t="s">
        <v>86</v>
      </c>
      <c r="H108" s="94" t="s">
        <v>84</v>
      </c>
      <c r="I108" s="94" t="s">
        <v>86</v>
      </c>
    </row>
    <row r="109" spans="1:9" ht="25.15" customHeight="1" x14ac:dyDescent="0.25">
      <c r="A109" s="458"/>
      <c r="B109" s="46">
        <v>0</v>
      </c>
      <c r="C109" s="48"/>
      <c r="D109" s="46">
        <v>0</v>
      </c>
      <c r="E109" s="46"/>
      <c r="F109" s="46">
        <v>0</v>
      </c>
      <c r="G109" s="47"/>
      <c r="H109" s="51"/>
      <c r="I109" s="47"/>
    </row>
    <row r="110" spans="1:9" ht="80.25" customHeight="1" x14ac:dyDescent="0.25">
      <c r="A110" s="44" t="s">
        <v>195</v>
      </c>
      <c r="B110" s="365"/>
      <c r="C110" s="365"/>
      <c r="D110" s="365"/>
      <c r="E110" s="365"/>
      <c r="F110" s="365"/>
      <c r="G110" s="365"/>
      <c r="H110" s="365"/>
      <c r="I110" s="365"/>
    </row>
    <row r="111" spans="1:9" ht="80.25" customHeight="1" x14ac:dyDescent="0.25">
      <c r="A111" s="44" t="s">
        <v>196</v>
      </c>
      <c r="B111" s="366"/>
      <c r="C111" s="367"/>
      <c r="D111" s="366"/>
      <c r="E111" s="367"/>
      <c r="F111" s="366"/>
      <c r="G111" s="367"/>
      <c r="H111" s="366"/>
      <c r="I111" s="367"/>
    </row>
    <row r="112" spans="1:9" ht="25.15" customHeight="1" x14ac:dyDescent="0.25">
      <c r="A112" s="457" t="s">
        <v>169</v>
      </c>
      <c r="B112" s="94" t="s">
        <v>84</v>
      </c>
      <c r="C112" s="94" t="s">
        <v>86</v>
      </c>
      <c r="D112" s="94" t="s">
        <v>84</v>
      </c>
      <c r="E112" s="94" t="s">
        <v>86</v>
      </c>
      <c r="F112" s="94" t="s">
        <v>84</v>
      </c>
      <c r="G112" s="94" t="s">
        <v>86</v>
      </c>
      <c r="H112" s="94" t="s">
        <v>84</v>
      </c>
      <c r="I112" s="94" t="s">
        <v>86</v>
      </c>
    </row>
    <row r="113" spans="1:9" ht="25.15" customHeight="1" x14ac:dyDescent="0.25">
      <c r="A113" s="458"/>
      <c r="B113" s="46">
        <v>0.25</v>
      </c>
      <c r="C113" s="172"/>
      <c r="D113" s="46">
        <v>0</v>
      </c>
      <c r="E113" s="172"/>
      <c r="F113" s="46">
        <v>0</v>
      </c>
      <c r="G113" s="173"/>
      <c r="H113" s="172"/>
      <c r="I113" s="173"/>
    </row>
    <row r="114" spans="1:9" ht="80.25" customHeight="1" x14ac:dyDescent="0.25">
      <c r="A114" s="44" t="s">
        <v>195</v>
      </c>
      <c r="B114" s="368"/>
      <c r="C114" s="368"/>
      <c r="D114" s="368"/>
      <c r="E114" s="368"/>
      <c r="F114" s="368"/>
      <c r="G114" s="368"/>
      <c r="H114" s="368"/>
      <c r="I114" s="368"/>
    </row>
    <row r="115" spans="1:9" ht="80.25" customHeight="1" x14ac:dyDescent="0.25">
      <c r="A115" s="44" t="s">
        <v>196</v>
      </c>
      <c r="B115" s="366"/>
      <c r="C115" s="367"/>
      <c r="D115" s="366"/>
      <c r="E115" s="367"/>
      <c r="F115" s="366"/>
      <c r="G115" s="367"/>
      <c r="H115" s="366"/>
      <c r="I115" s="367"/>
    </row>
    <row r="116" spans="1:9" ht="16.5" x14ac:dyDescent="0.25">
      <c r="A116" s="45" t="s">
        <v>197</v>
      </c>
      <c r="B116" s="49">
        <f t="shared" ref="B116:I116" si="1">(B69+B73+B77+B81+B85+B89+B93+B97+B101+B105+B109+B113)</f>
        <v>1</v>
      </c>
      <c r="C116" s="49">
        <f t="shared" si="1"/>
        <v>0.5</v>
      </c>
      <c r="D116" s="49">
        <f t="shared" si="1"/>
        <v>1</v>
      </c>
      <c r="E116" s="49">
        <f t="shared" si="1"/>
        <v>0.5</v>
      </c>
      <c r="F116" s="49">
        <f t="shared" si="1"/>
        <v>0.99999999999999989</v>
      </c>
      <c r="G116" s="49">
        <f t="shared" si="1"/>
        <v>0.7</v>
      </c>
      <c r="H116" s="49">
        <f t="shared" si="1"/>
        <v>0</v>
      </c>
      <c r="I116" s="49">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8"/>
  <sheetViews>
    <sheetView showGridLines="0" zoomScale="90" zoomScaleNormal="90" workbookViewId="0">
      <selection activeCell="D13" sqref="D13"/>
    </sheetView>
  </sheetViews>
  <sheetFormatPr baseColWidth="10" defaultColWidth="10.7109375" defaultRowHeight="14.25" x14ac:dyDescent="0.25"/>
  <cols>
    <col min="1" max="1" width="42.42578125" style="1" customWidth="1"/>
    <col min="2" max="5" width="35.7109375" style="1" customWidth="1"/>
    <col min="6" max="6" width="41.28515625" style="1" customWidth="1"/>
    <col min="7" max="7" width="35.7109375" style="1" customWidth="1"/>
    <col min="8" max="8" width="60.42578125" style="1" customWidth="1"/>
    <col min="9" max="9" width="41.28515625" style="1" customWidth="1"/>
    <col min="10"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71093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7109375" style="1"/>
    <col min="35" max="35" width="18.42578125" style="1" bestFit="1" customWidth="1"/>
    <col min="36" max="36" width="16.140625" style="1" customWidth="1"/>
    <col min="37" max="16384" width="10.7109375" style="1"/>
  </cols>
  <sheetData>
    <row r="1" spans="1:25" ht="24" customHeight="1" thickBot="1" x14ac:dyDescent="0.3">
      <c r="A1" s="518"/>
      <c r="B1" s="417" t="s">
        <v>150</v>
      </c>
      <c r="C1" s="418"/>
      <c r="D1" s="418"/>
      <c r="E1" s="418"/>
      <c r="F1" s="418"/>
      <c r="G1" s="418"/>
      <c r="H1" s="419"/>
      <c r="I1" s="53" t="s">
        <v>198</v>
      </c>
      <c r="J1" s="414" t="s">
        <v>270</v>
      </c>
      <c r="K1" s="415"/>
      <c r="L1" s="416"/>
      <c r="M1" s="88"/>
    </row>
    <row r="2" spans="1:25" ht="24" customHeight="1" thickBot="1" x14ac:dyDescent="0.3">
      <c r="A2" s="519"/>
      <c r="B2" s="420" t="s">
        <v>151</v>
      </c>
      <c r="C2" s="421"/>
      <c r="D2" s="421"/>
      <c r="E2" s="421"/>
      <c r="F2" s="421"/>
      <c r="G2" s="421"/>
      <c r="H2" s="422"/>
      <c r="I2" s="53" t="s">
        <v>199</v>
      </c>
      <c r="J2" s="414" t="s">
        <v>271</v>
      </c>
      <c r="K2" s="415"/>
      <c r="L2" s="416"/>
      <c r="M2" s="88"/>
    </row>
    <row r="3" spans="1:25" ht="24" customHeight="1" thickBot="1" x14ac:dyDescent="0.3">
      <c r="A3" s="519"/>
      <c r="B3" s="420" t="s">
        <v>0</v>
      </c>
      <c r="C3" s="421"/>
      <c r="D3" s="421"/>
      <c r="E3" s="421"/>
      <c r="F3" s="421"/>
      <c r="G3" s="421"/>
      <c r="H3" s="422"/>
      <c r="I3" s="53" t="s">
        <v>200</v>
      </c>
      <c r="J3" s="414" t="s">
        <v>272</v>
      </c>
      <c r="K3" s="415"/>
      <c r="L3" s="416"/>
      <c r="M3" s="88"/>
    </row>
    <row r="4" spans="1:25" ht="24" customHeight="1" thickBot="1" x14ac:dyDescent="0.3">
      <c r="A4" s="520"/>
      <c r="B4" s="423" t="s">
        <v>201</v>
      </c>
      <c r="C4" s="424"/>
      <c r="D4" s="424"/>
      <c r="E4" s="424"/>
      <c r="F4" s="424"/>
      <c r="G4" s="424"/>
      <c r="H4" s="425"/>
      <c r="I4" s="53" t="s">
        <v>153</v>
      </c>
      <c r="J4" s="414" t="s">
        <v>274</v>
      </c>
      <c r="K4" s="415"/>
      <c r="L4" s="416"/>
      <c r="M4" s="88"/>
    </row>
    <row r="6" spans="1:25" ht="15" customHeight="1" thickBot="1" x14ac:dyDescent="0.3">
      <c r="A6" s="6"/>
      <c r="B6" s="7"/>
      <c r="C6" s="7"/>
      <c r="D6" s="9"/>
      <c r="E6" s="8"/>
      <c r="F6" s="8"/>
      <c r="G6" s="203"/>
      <c r="H6" s="203"/>
      <c r="I6" s="10"/>
      <c r="J6" s="10"/>
      <c r="K6" s="7"/>
      <c r="L6" s="7"/>
      <c r="M6" s="7"/>
      <c r="N6" s="7"/>
      <c r="O6" s="7"/>
      <c r="P6" s="7"/>
      <c r="Q6" s="7"/>
      <c r="R6" s="7"/>
      <c r="S6" s="7"/>
      <c r="T6" s="11"/>
      <c r="U6" s="7"/>
      <c r="V6" s="7"/>
      <c r="X6" s="12"/>
      <c r="Y6" s="13"/>
    </row>
    <row r="7" spans="1:25" ht="15" customHeight="1" x14ac:dyDescent="0.25">
      <c r="A7" s="525" t="s">
        <v>4</v>
      </c>
      <c r="B7" s="429" t="s">
        <v>280</v>
      </c>
      <c r="C7" s="430"/>
      <c r="D7" s="430"/>
      <c r="E7" s="430"/>
      <c r="F7" s="430"/>
      <c r="G7" s="430"/>
      <c r="H7" s="431"/>
      <c r="I7" s="525" t="s">
        <v>155</v>
      </c>
      <c r="J7" s="528">
        <v>2024110010313</v>
      </c>
      <c r="K7" s="7"/>
      <c r="L7" s="7"/>
      <c r="M7" s="7"/>
      <c r="N7" s="7"/>
      <c r="O7" s="7"/>
      <c r="P7" s="7"/>
      <c r="Q7" s="7"/>
      <c r="R7" s="7"/>
      <c r="S7" s="7"/>
      <c r="T7" s="7"/>
      <c r="U7" s="7"/>
      <c r="V7" s="7"/>
      <c r="W7" s="7"/>
      <c r="X7" s="7"/>
      <c r="Y7" s="7"/>
    </row>
    <row r="8" spans="1:25" ht="15" customHeight="1" x14ac:dyDescent="0.25">
      <c r="A8" s="526"/>
      <c r="B8" s="432"/>
      <c r="C8" s="433"/>
      <c r="D8" s="433"/>
      <c r="E8" s="433"/>
      <c r="F8" s="433"/>
      <c r="G8" s="433"/>
      <c r="H8" s="434"/>
      <c r="I8" s="526"/>
      <c r="J8" s="529"/>
      <c r="K8" s="7"/>
      <c r="L8" s="7"/>
      <c r="M8" s="7"/>
      <c r="N8" s="7"/>
      <c r="O8" s="7"/>
      <c r="P8" s="7"/>
      <c r="Q8" s="7"/>
      <c r="R8" s="7"/>
      <c r="S8" s="7"/>
      <c r="T8" s="7"/>
      <c r="U8" s="7"/>
      <c r="V8" s="7"/>
      <c r="W8" s="7"/>
      <c r="X8" s="7"/>
      <c r="Y8" s="7"/>
    </row>
    <row r="9" spans="1:25" ht="15" customHeight="1" x14ac:dyDescent="0.25">
      <c r="A9" s="526"/>
      <c r="B9" s="432"/>
      <c r="C9" s="433"/>
      <c r="D9" s="433"/>
      <c r="E9" s="433"/>
      <c r="F9" s="433"/>
      <c r="G9" s="433"/>
      <c r="H9" s="434"/>
      <c r="I9" s="526"/>
      <c r="J9" s="529"/>
      <c r="K9" s="7"/>
      <c r="L9" s="7"/>
      <c r="M9" s="7"/>
      <c r="N9" s="7"/>
      <c r="O9" s="7"/>
      <c r="P9" s="7"/>
      <c r="Q9" s="7"/>
      <c r="R9" s="7"/>
      <c r="S9" s="7"/>
      <c r="T9" s="7"/>
      <c r="U9" s="7"/>
      <c r="V9" s="7"/>
      <c r="W9" s="7"/>
      <c r="X9" s="7"/>
      <c r="Y9" s="7"/>
    </row>
    <row r="10" spans="1:25" ht="15" customHeight="1" thickBot="1" x14ac:dyDescent="0.3">
      <c r="A10" s="527"/>
      <c r="B10" s="435"/>
      <c r="C10" s="436"/>
      <c r="D10" s="436"/>
      <c r="E10" s="436"/>
      <c r="F10" s="436"/>
      <c r="G10" s="436"/>
      <c r="H10" s="437"/>
      <c r="I10" s="527"/>
      <c r="J10" s="530"/>
      <c r="K10" s="7"/>
      <c r="L10" s="7"/>
      <c r="M10" s="7"/>
      <c r="N10" s="7"/>
      <c r="O10" s="7"/>
      <c r="P10" s="7"/>
      <c r="Q10" s="7"/>
      <c r="R10" s="7"/>
      <c r="S10" s="7"/>
      <c r="T10" s="7"/>
      <c r="U10" s="7"/>
      <c r="V10" s="7"/>
      <c r="W10" s="7"/>
      <c r="X10" s="7"/>
      <c r="Y10" s="7"/>
    </row>
    <row r="11" spans="1:25" ht="9" customHeight="1" thickBot="1" x14ac:dyDescent="0.3">
      <c r="A11" s="14"/>
      <c r="B11" s="82"/>
      <c r="C11" s="7"/>
      <c r="D11" s="7"/>
      <c r="E11" s="7"/>
      <c r="F11" s="7"/>
      <c r="G11" s="7"/>
      <c r="H11" s="7"/>
      <c r="I11" s="7"/>
      <c r="J11" s="7"/>
      <c r="K11" s="7"/>
      <c r="L11" s="7"/>
      <c r="M11" s="7"/>
      <c r="N11" s="7"/>
      <c r="O11" s="7"/>
      <c r="P11" s="7"/>
      <c r="Q11" s="7"/>
      <c r="R11" s="7"/>
      <c r="S11" s="7"/>
      <c r="T11" s="7"/>
      <c r="U11" s="7"/>
      <c r="V11" s="7"/>
      <c r="W11" s="7"/>
      <c r="X11" s="7"/>
      <c r="Y11" s="7"/>
    </row>
    <row r="12" spans="1:25" s="83" customFormat="1" ht="21.75" customHeight="1" thickBot="1" x14ac:dyDescent="0.3">
      <c r="A12" s="444" t="s">
        <v>6</v>
      </c>
      <c r="B12" s="142" t="s">
        <v>156</v>
      </c>
      <c r="C12" s="163" t="s">
        <v>281</v>
      </c>
      <c r="D12" s="142" t="s">
        <v>157</v>
      </c>
      <c r="E12" s="163" t="s">
        <v>281</v>
      </c>
      <c r="F12" s="142" t="s">
        <v>158</v>
      </c>
      <c r="G12" s="163" t="s">
        <v>281</v>
      </c>
      <c r="H12" s="142" t="s">
        <v>159</v>
      </c>
      <c r="I12" s="164" t="s">
        <v>281</v>
      </c>
    </row>
    <row r="13" spans="1:25" s="83" customFormat="1" ht="21.75" customHeight="1" thickBot="1" x14ac:dyDescent="0.3">
      <c r="A13" s="444"/>
      <c r="B13" s="144" t="s">
        <v>161</v>
      </c>
      <c r="C13" s="90" t="s">
        <v>281</v>
      </c>
      <c r="D13" s="142" t="s">
        <v>162</v>
      </c>
      <c r="E13" s="163" t="s">
        <v>281</v>
      </c>
      <c r="F13" s="142" t="s">
        <v>163</v>
      </c>
      <c r="G13" s="54"/>
      <c r="H13" s="142" t="s">
        <v>164</v>
      </c>
      <c r="I13" s="164"/>
    </row>
    <row r="14" spans="1:25" s="83" customFormat="1" ht="21.75" customHeight="1" thickBot="1" x14ac:dyDescent="0.3">
      <c r="A14" s="444"/>
      <c r="B14" s="142" t="s">
        <v>166</v>
      </c>
      <c r="C14" s="163"/>
      <c r="D14" s="142" t="s">
        <v>167</v>
      </c>
      <c r="E14" s="54"/>
      <c r="F14" s="142" t="s">
        <v>168</v>
      </c>
      <c r="G14" s="54"/>
      <c r="H14" s="142" t="s">
        <v>169</v>
      </c>
      <c r="I14" s="164"/>
    </row>
    <row r="15" spans="1:25" s="83" customFormat="1" ht="21.75" customHeight="1" thickBot="1" x14ac:dyDescent="0.3">
      <c r="A15" s="1"/>
      <c r="B15" s="1"/>
      <c r="C15" s="1"/>
      <c r="D15" s="1"/>
      <c r="E15" s="1"/>
      <c r="F15" s="1"/>
      <c r="G15" s="1"/>
      <c r="H15" s="1"/>
      <c r="I15" s="1"/>
      <c r="J15" s="1"/>
      <c r="K15" s="1"/>
      <c r="L15" s="95"/>
      <c r="M15" s="96"/>
      <c r="N15" s="96"/>
      <c r="O15" s="96"/>
    </row>
    <row r="16" spans="1:25" s="83" customFormat="1" ht="21.75" customHeight="1" thickBot="1" x14ac:dyDescent="0.3">
      <c r="A16" s="443" t="s">
        <v>8</v>
      </c>
      <c r="B16" s="443"/>
      <c r="C16" s="160" t="s">
        <v>160</v>
      </c>
      <c r="D16" s="459"/>
      <c r="E16" s="459"/>
      <c r="F16" s="459"/>
      <c r="G16" s="1"/>
      <c r="H16" s="1"/>
      <c r="I16" s="1"/>
      <c r="J16" s="1"/>
      <c r="K16" s="1"/>
      <c r="L16" s="95"/>
      <c r="M16" s="96"/>
      <c r="N16" s="96"/>
      <c r="O16" s="96"/>
    </row>
    <row r="17" spans="1:15" s="83" customFormat="1" ht="21.75" customHeight="1" thickBot="1" x14ac:dyDescent="0.3">
      <c r="A17" s="443"/>
      <c r="B17" s="443"/>
      <c r="C17" s="160" t="s">
        <v>165</v>
      </c>
      <c r="D17" s="459"/>
      <c r="E17" s="459"/>
      <c r="F17" s="459"/>
      <c r="G17" s="1"/>
      <c r="H17" s="1"/>
      <c r="I17" s="1"/>
      <c r="J17" s="1"/>
      <c r="K17" s="1"/>
      <c r="L17" s="95"/>
      <c r="M17" s="96"/>
      <c r="N17" s="96"/>
      <c r="O17" s="96"/>
    </row>
    <row r="18" spans="1:15" s="83" customFormat="1" ht="21.75" customHeight="1" thickBot="1" x14ac:dyDescent="0.3">
      <c r="A18" s="443"/>
      <c r="B18" s="443"/>
      <c r="C18" s="160" t="s">
        <v>170</v>
      </c>
      <c r="D18" s="459" t="s">
        <v>281</v>
      </c>
      <c r="E18" s="459"/>
      <c r="F18" s="459"/>
      <c r="G18" s="1"/>
      <c r="H18" s="1"/>
      <c r="I18" s="1"/>
      <c r="J18" s="1"/>
      <c r="K18" s="1"/>
      <c r="L18" s="95"/>
      <c r="M18" s="96"/>
      <c r="N18" s="96"/>
      <c r="O18" s="96"/>
    </row>
    <row r="19" spans="1:15" s="83" customFormat="1" ht="21.75" customHeight="1" x14ac:dyDescent="0.25">
      <c r="A19" s="1"/>
      <c r="B19" s="1"/>
      <c r="C19" s="1"/>
      <c r="D19" s="1"/>
      <c r="E19" s="1"/>
      <c r="F19" s="1"/>
      <c r="G19" s="1"/>
      <c r="H19" s="1"/>
      <c r="I19" s="1"/>
      <c r="J19" s="1"/>
      <c r="K19" s="1"/>
      <c r="L19" s="95"/>
      <c r="M19" s="96"/>
      <c r="N19" s="96"/>
      <c r="O19" s="96"/>
    </row>
    <row r="20" spans="1:15" s="26" customFormat="1" ht="16.5" customHeight="1" x14ac:dyDescent="0.2"/>
    <row r="21" spans="1:15" ht="5.25" customHeight="1" thickBot="1" x14ac:dyDescent="0.3"/>
    <row r="22" spans="1:15" ht="48" customHeight="1" thickBot="1" x14ac:dyDescent="0.3">
      <c r="A22" s="531" t="s">
        <v>202</v>
      </c>
      <c r="B22" s="531"/>
      <c r="C22" s="531"/>
      <c r="D22" s="531"/>
      <c r="E22" s="531"/>
      <c r="F22" s="531"/>
      <c r="G22" s="531"/>
      <c r="H22" s="531"/>
      <c r="I22" s="531"/>
      <c r="J22" s="531"/>
    </row>
    <row r="23" spans="1:15" ht="70.150000000000006" customHeight="1" thickBot="1" x14ac:dyDescent="0.3">
      <c r="A23" s="148" t="s">
        <v>21</v>
      </c>
      <c r="B23" s="521" t="s">
        <v>286</v>
      </c>
      <c r="C23" s="522"/>
      <c r="D23" s="523"/>
      <c r="E23" s="149" t="s">
        <v>71</v>
      </c>
      <c r="F23" s="329" t="s">
        <v>335</v>
      </c>
      <c r="G23" s="149" t="s">
        <v>73</v>
      </c>
      <c r="H23" s="521" t="s">
        <v>336</v>
      </c>
      <c r="I23" s="522"/>
      <c r="J23" s="523"/>
    </row>
    <row r="24" spans="1:15" ht="50.25" customHeight="1" thickBot="1" x14ac:dyDescent="0.3">
      <c r="A24" s="123" t="s">
        <v>75</v>
      </c>
      <c r="B24" s="521" t="s">
        <v>337</v>
      </c>
      <c r="C24" s="522"/>
      <c r="D24" s="522"/>
      <c r="E24" s="522"/>
      <c r="F24" s="522"/>
      <c r="G24" s="522"/>
      <c r="H24" s="522"/>
      <c r="I24" s="522"/>
      <c r="J24" s="523"/>
    </row>
    <row r="25" spans="1:15" ht="50.25" customHeight="1" thickBot="1" x14ac:dyDescent="0.3">
      <c r="A25" s="508" t="s">
        <v>77</v>
      </c>
      <c r="B25" s="150">
        <v>2024</v>
      </c>
      <c r="C25" s="151">
        <v>2025</v>
      </c>
      <c r="D25" s="151">
        <v>2026</v>
      </c>
      <c r="E25" s="151">
        <v>2027</v>
      </c>
      <c r="F25" s="152" t="s">
        <v>203</v>
      </c>
      <c r="G25" s="153" t="s">
        <v>79</v>
      </c>
      <c r="H25" s="532" t="s">
        <v>81</v>
      </c>
      <c r="I25" s="533"/>
      <c r="J25" s="534"/>
    </row>
    <row r="26" spans="1:15" ht="50.25" customHeight="1" thickBot="1" x14ac:dyDescent="0.3">
      <c r="A26" s="509"/>
      <c r="B26" s="259">
        <v>3479</v>
      </c>
      <c r="C26" s="259">
        <v>7721</v>
      </c>
      <c r="D26" s="259">
        <v>7900</v>
      </c>
      <c r="E26" s="259">
        <v>7900</v>
      </c>
      <c r="F26" s="260">
        <f>B26+C26+D26+E26</f>
        <v>27000</v>
      </c>
      <c r="G26" s="154">
        <v>3479</v>
      </c>
      <c r="H26" s="521" t="s">
        <v>288</v>
      </c>
      <c r="I26" s="522"/>
      <c r="J26" s="523"/>
    </row>
    <row r="27" spans="1:15" ht="52.5" customHeight="1" thickBot="1" x14ac:dyDescent="0.3">
      <c r="A27" s="123"/>
      <c r="B27" s="535" t="s">
        <v>338</v>
      </c>
      <c r="C27" s="536"/>
      <c r="D27" s="536"/>
      <c r="E27" s="536"/>
      <c r="F27" s="536"/>
      <c r="G27" s="536"/>
      <c r="H27" s="536"/>
      <c r="I27" s="536"/>
      <c r="J27" s="537"/>
    </row>
    <row r="28" spans="1:15" s="29" customFormat="1" ht="56.25" customHeight="1" thickBot="1" x14ac:dyDescent="0.3">
      <c r="A28" s="508" t="s">
        <v>181</v>
      </c>
      <c r="B28" s="123" t="s">
        <v>182</v>
      </c>
      <c r="C28" s="148" t="s">
        <v>86</v>
      </c>
      <c r="D28" s="510" t="s">
        <v>88</v>
      </c>
      <c r="E28" s="511"/>
      <c r="F28" s="510" t="s">
        <v>90</v>
      </c>
      <c r="G28" s="511"/>
      <c r="H28" s="124" t="s">
        <v>92</v>
      </c>
      <c r="I28" s="122" t="s">
        <v>93</v>
      </c>
      <c r="J28" s="122" t="s">
        <v>95</v>
      </c>
    </row>
    <row r="29" spans="1:15" ht="79.150000000000006" customHeight="1" thickBot="1" x14ac:dyDescent="0.3">
      <c r="A29" s="509"/>
      <c r="B29" s="155">
        <v>0</v>
      </c>
      <c r="C29" s="92">
        <f>+B59</f>
        <v>0</v>
      </c>
      <c r="D29" s="517" t="s">
        <v>289</v>
      </c>
      <c r="E29" s="538"/>
      <c r="F29" s="517" t="s">
        <v>290</v>
      </c>
      <c r="G29" s="538"/>
      <c r="H29" s="235" t="s">
        <v>307</v>
      </c>
      <c r="I29" s="156" t="s">
        <v>292</v>
      </c>
      <c r="J29" s="156" t="s">
        <v>300</v>
      </c>
    </row>
    <row r="30" spans="1:15" s="29" customFormat="1" ht="45" customHeight="1" thickBot="1" x14ac:dyDescent="0.3">
      <c r="A30" s="508" t="s">
        <v>183</v>
      </c>
      <c r="B30" s="121" t="s">
        <v>182</v>
      </c>
      <c r="C30" s="124" t="s">
        <v>86</v>
      </c>
      <c r="D30" s="510" t="s">
        <v>88</v>
      </c>
      <c r="E30" s="511"/>
      <c r="F30" s="510" t="s">
        <v>90</v>
      </c>
      <c r="G30" s="511"/>
      <c r="H30" s="124" t="s">
        <v>92</v>
      </c>
      <c r="I30" s="122" t="s">
        <v>93</v>
      </c>
      <c r="J30" s="122" t="s">
        <v>95</v>
      </c>
    </row>
    <row r="31" spans="1:15" ht="141" customHeight="1" thickBot="1" x14ac:dyDescent="0.3">
      <c r="A31" s="509"/>
      <c r="B31" s="155">
        <v>400</v>
      </c>
      <c r="C31" s="92">
        <v>427</v>
      </c>
      <c r="D31" s="515" t="s">
        <v>339</v>
      </c>
      <c r="E31" s="524"/>
      <c r="F31" s="515" t="s">
        <v>340</v>
      </c>
      <c r="G31" s="524"/>
      <c r="H31" s="235" t="s">
        <v>307</v>
      </c>
      <c r="I31" s="156" t="s">
        <v>341</v>
      </c>
      <c r="J31" s="261" t="s">
        <v>342</v>
      </c>
    </row>
    <row r="32" spans="1:15" s="29" customFormat="1" ht="54" customHeight="1" thickBot="1" x14ac:dyDescent="0.3">
      <c r="A32" s="508" t="s">
        <v>184</v>
      </c>
      <c r="B32" s="121" t="s">
        <v>182</v>
      </c>
      <c r="C32" s="124" t="s">
        <v>86</v>
      </c>
      <c r="D32" s="510" t="s">
        <v>88</v>
      </c>
      <c r="E32" s="511"/>
      <c r="F32" s="510" t="s">
        <v>90</v>
      </c>
      <c r="G32" s="511"/>
      <c r="H32" s="124" t="s">
        <v>92</v>
      </c>
      <c r="I32" s="122" t="s">
        <v>93</v>
      </c>
      <c r="J32" s="122" t="s">
        <v>95</v>
      </c>
    </row>
    <row r="33" spans="1:10" ht="171" customHeight="1" thickBot="1" x14ac:dyDescent="0.3">
      <c r="A33" s="509"/>
      <c r="B33" s="155">
        <v>800</v>
      </c>
      <c r="C33" s="92">
        <v>807</v>
      </c>
      <c r="D33" s="515" t="s">
        <v>366</v>
      </c>
      <c r="E33" s="524"/>
      <c r="F33" s="515" t="s">
        <v>367</v>
      </c>
      <c r="G33" s="524"/>
      <c r="H33" s="235" t="s">
        <v>307</v>
      </c>
      <c r="I33" s="156" t="s">
        <v>343</v>
      </c>
      <c r="J33" s="156" t="s">
        <v>390</v>
      </c>
    </row>
    <row r="34" spans="1:10" s="29" customFormat="1" ht="47.25" customHeight="1" thickBot="1" x14ac:dyDescent="0.3">
      <c r="A34" s="508" t="s">
        <v>185</v>
      </c>
      <c r="B34" s="121" t="s">
        <v>182</v>
      </c>
      <c r="C34" s="121" t="s">
        <v>86</v>
      </c>
      <c r="D34" s="510" t="s">
        <v>88</v>
      </c>
      <c r="E34" s="511"/>
      <c r="F34" s="510" t="s">
        <v>90</v>
      </c>
      <c r="G34" s="511"/>
      <c r="H34" s="124" t="s">
        <v>92</v>
      </c>
      <c r="I34" s="124" t="s">
        <v>93</v>
      </c>
      <c r="J34" s="122" t="s">
        <v>95</v>
      </c>
    </row>
    <row r="35" spans="1:10" ht="157.5" customHeight="1" thickBot="1" x14ac:dyDescent="0.3">
      <c r="A35" s="509"/>
      <c r="B35" s="155">
        <v>600</v>
      </c>
      <c r="C35" s="155">
        <v>645</v>
      </c>
      <c r="D35" s="515" t="s">
        <v>365</v>
      </c>
      <c r="E35" s="524"/>
      <c r="F35" s="515" t="s">
        <v>382</v>
      </c>
      <c r="G35" s="524"/>
      <c r="H35" s="235" t="s">
        <v>307</v>
      </c>
      <c r="I35" s="156" t="s">
        <v>368</v>
      </c>
      <c r="J35" s="156" t="s">
        <v>369</v>
      </c>
    </row>
    <row r="36" spans="1:10" s="29" customFormat="1" ht="47.25" customHeight="1" thickBot="1" x14ac:dyDescent="0.3">
      <c r="A36" s="508" t="s">
        <v>186</v>
      </c>
      <c r="B36" s="121" t="s">
        <v>182</v>
      </c>
      <c r="C36" s="124" t="s">
        <v>86</v>
      </c>
      <c r="D36" s="510" t="s">
        <v>88</v>
      </c>
      <c r="E36" s="511"/>
      <c r="F36" s="510" t="s">
        <v>90</v>
      </c>
      <c r="G36" s="511"/>
      <c r="H36" s="124" t="s">
        <v>92</v>
      </c>
      <c r="I36" s="122" t="s">
        <v>93</v>
      </c>
      <c r="J36" s="122" t="s">
        <v>95</v>
      </c>
    </row>
    <row r="37" spans="1:10" ht="145.5" customHeight="1" thickBot="1" x14ac:dyDescent="0.3">
      <c r="A37" s="509"/>
      <c r="B37" s="155">
        <v>800</v>
      </c>
      <c r="C37" s="92">
        <v>809</v>
      </c>
      <c r="D37" s="515" t="s">
        <v>400</v>
      </c>
      <c r="E37" s="516"/>
      <c r="F37" s="515" t="s">
        <v>401</v>
      </c>
      <c r="G37" s="516"/>
      <c r="H37" s="235" t="s">
        <v>307</v>
      </c>
      <c r="I37" s="331" t="s">
        <v>409</v>
      </c>
      <c r="J37" s="156" t="s">
        <v>402</v>
      </c>
    </row>
    <row r="38" spans="1:10" s="29" customFormat="1" ht="48.75" customHeight="1" thickBot="1" x14ac:dyDescent="0.3">
      <c r="A38" s="508" t="s">
        <v>187</v>
      </c>
      <c r="B38" s="121" t="s">
        <v>182</v>
      </c>
      <c r="C38" s="124" t="s">
        <v>86</v>
      </c>
      <c r="D38" s="510" t="s">
        <v>88</v>
      </c>
      <c r="E38" s="511"/>
      <c r="F38" s="510" t="s">
        <v>90</v>
      </c>
      <c r="G38" s="511"/>
      <c r="H38" s="124" t="s">
        <v>92</v>
      </c>
      <c r="I38" s="122" t="s">
        <v>93</v>
      </c>
      <c r="J38" s="122" t="s">
        <v>95</v>
      </c>
    </row>
    <row r="39" spans="1:10" ht="218.45" customHeight="1" thickBot="1" x14ac:dyDescent="0.3">
      <c r="A39" s="509"/>
      <c r="B39" s="158">
        <v>800</v>
      </c>
      <c r="C39" s="93">
        <v>721</v>
      </c>
      <c r="D39" s="515" t="s">
        <v>431</v>
      </c>
      <c r="E39" s="516"/>
      <c r="F39" s="517" t="s">
        <v>429</v>
      </c>
      <c r="G39" s="513"/>
      <c r="H39" s="343" t="s">
        <v>443</v>
      </c>
      <c r="I39" s="331" t="s">
        <v>430</v>
      </c>
      <c r="J39" s="331" t="s">
        <v>428</v>
      </c>
    </row>
    <row r="40" spans="1:10" ht="46.5" customHeight="1" thickBot="1" x14ac:dyDescent="0.3">
      <c r="A40" s="508" t="s">
        <v>188</v>
      </c>
      <c r="B40" s="123" t="s">
        <v>182</v>
      </c>
      <c r="C40" s="148" t="s">
        <v>86</v>
      </c>
      <c r="D40" s="510" t="s">
        <v>88</v>
      </c>
      <c r="E40" s="511"/>
      <c r="F40" s="510" t="s">
        <v>90</v>
      </c>
      <c r="G40" s="511"/>
      <c r="H40" s="124" t="s">
        <v>92</v>
      </c>
      <c r="I40" s="122" t="s">
        <v>93</v>
      </c>
      <c r="J40" s="122" t="s">
        <v>95</v>
      </c>
    </row>
    <row r="41" spans="1:10" ht="72" customHeight="1" thickBot="1" x14ac:dyDescent="0.3">
      <c r="A41" s="509"/>
      <c r="B41" s="158">
        <v>800</v>
      </c>
      <c r="C41" s="93">
        <f>+H59</f>
        <v>0</v>
      </c>
      <c r="D41" s="512"/>
      <c r="E41" s="514"/>
      <c r="F41" s="512"/>
      <c r="G41" s="513"/>
      <c r="H41" s="91"/>
      <c r="I41" s="157"/>
      <c r="J41" s="157"/>
    </row>
    <row r="42" spans="1:10" ht="48.75" customHeight="1" thickBot="1" x14ac:dyDescent="0.3">
      <c r="A42" s="508" t="s">
        <v>189</v>
      </c>
      <c r="B42" s="123" t="s">
        <v>182</v>
      </c>
      <c r="C42" s="148" t="s">
        <v>86</v>
      </c>
      <c r="D42" s="510" t="s">
        <v>88</v>
      </c>
      <c r="E42" s="511"/>
      <c r="F42" s="510" t="s">
        <v>90</v>
      </c>
      <c r="G42" s="511"/>
      <c r="H42" s="124" t="s">
        <v>92</v>
      </c>
      <c r="I42" s="122" t="s">
        <v>93</v>
      </c>
      <c r="J42" s="122" t="s">
        <v>95</v>
      </c>
    </row>
    <row r="43" spans="1:10" ht="87" customHeight="1" thickBot="1" x14ac:dyDescent="0.3">
      <c r="A43" s="509"/>
      <c r="B43" s="158">
        <v>800</v>
      </c>
      <c r="C43" s="93">
        <f>+I59</f>
        <v>0</v>
      </c>
      <c r="D43" s="512"/>
      <c r="E43" s="514"/>
      <c r="F43" s="512"/>
      <c r="G43" s="513"/>
      <c r="H43" s="159"/>
      <c r="I43" s="91"/>
      <c r="J43" s="157"/>
    </row>
    <row r="44" spans="1:10" ht="42.75" customHeight="1" thickBot="1" x14ac:dyDescent="0.3">
      <c r="A44" s="508" t="s">
        <v>190</v>
      </c>
      <c r="B44" s="123" t="s">
        <v>182</v>
      </c>
      <c r="C44" s="148" t="s">
        <v>86</v>
      </c>
      <c r="D44" s="510" t="s">
        <v>88</v>
      </c>
      <c r="E44" s="511"/>
      <c r="F44" s="510" t="s">
        <v>90</v>
      </c>
      <c r="G44" s="511"/>
      <c r="H44" s="124" t="s">
        <v>92</v>
      </c>
      <c r="I44" s="122" t="s">
        <v>93</v>
      </c>
      <c r="J44" s="122" t="s">
        <v>95</v>
      </c>
    </row>
    <row r="45" spans="1:10" ht="78.400000000000006" customHeight="1" thickBot="1" x14ac:dyDescent="0.3">
      <c r="A45" s="509"/>
      <c r="B45" s="158">
        <v>800</v>
      </c>
      <c r="C45" s="93">
        <f>+J59</f>
        <v>0</v>
      </c>
      <c r="D45" s="512"/>
      <c r="E45" s="513"/>
      <c r="F45" s="512"/>
      <c r="G45" s="513"/>
      <c r="H45" s="91"/>
      <c r="I45" s="91"/>
      <c r="J45" s="91"/>
    </row>
    <row r="46" spans="1:10" ht="45" customHeight="1" thickBot="1" x14ac:dyDescent="0.3">
      <c r="A46" s="508" t="s">
        <v>191</v>
      </c>
      <c r="B46" s="123" t="s">
        <v>182</v>
      </c>
      <c r="C46" s="148" t="s">
        <v>86</v>
      </c>
      <c r="D46" s="510" t="s">
        <v>88</v>
      </c>
      <c r="E46" s="511"/>
      <c r="F46" s="510" t="s">
        <v>90</v>
      </c>
      <c r="G46" s="511"/>
      <c r="H46" s="124" t="s">
        <v>92</v>
      </c>
      <c r="I46" s="122" t="s">
        <v>93</v>
      </c>
      <c r="J46" s="122" t="s">
        <v>95</v>
      </c>
    </row>
    <row r="47" spans="1:10" ht="75.400000000000006" customHeight="1" thickBot="1" x14ac:dyDescent="0.3">
      <c r="A47" s="509"/>
      <c r="B47" s="158">
        <v>800</v>
      </c>
      <c r="C47" s="93">
        <f>+K59</f>
        <v>0</v>
      </c>
      <c r="D47" s="512"/>
      <c r="E47" s="513"/>
      <c r="F47" s="512"/>
      <c r="G47" s="513"/>
      <c r="H47" s="91"/>
      <c r="I47" s="157"/>
      <c r="J47" s="157"/>
    </row>
    <row r="48" spans="1:10" ht="46.5" customHeight="1" thickBot="1" x14ac:dyDescent="0.3">
      <c r="A48" s="508" t="s">
        <v>192</v>
      </c>
      <c r="B48" s="123" t="s">
        <v>182</v>
      </c>
      <c r="C48" s="148" t="s">
        <v>86</v>
      </c>
      <c r="D48" s="510" t="s">
        <v>88</v>
      </c>
      <c r="E48" s="511"/>
      <c r="F48" s="510" t="s">
        <v>90</v>
      </c>
      <c r="G48" s="511"/>
      <c r="H48" s="124" t="s">
        <v>92</v>
      </c>
      <c r="I48" s="122" t="s">
        <v>93</v>
      </c>
      <c r="J48" s="122" t="s">
        <v>95</v>
      </c>
    </row>
    <row r="49" spans="1:13" ht="72" customHeight="1" thickBot="1" x14ac:dyDescent="0.3">
      <c r="A49" s="509"/>
      <c r="B49" s="158">
        <v>800</v>
      </c>
      <c r="C49" s="93">
        <f>+L59</f>
        <v>0</v>
      </c>
      <c r="D49" s="512"/>
      <c r="E49" s="513"/>
      <c r="F49" s="514"/>
      <c r="G49" s="514"/>
      <c r="H49" s="91"/>
      <c r="I49" s="91"/>
      <c r="J49" s="91"/>
    </row>
    <row r="50" spans="1:13" ht="48.75" customHeight="1" thickBot="1" x14ac:dyDescent="0.3">
      <c r="A50" s="508" t="s">
        <v>193</v>
      </c>
      <c r="B50" s="123" t="s">
        <v>182</v>
      </c>
      <c r="C50" s="148" t="s">
        <v>86</v>
      </c>
      <c r="D50" s="510" t="s">
        <v>88</v>
      </c>
      <c r="E50" s="511"/>
      <c r="F50" s="510" t="s">
        <v>90</v>
      </c>
      <c r="G50" s="511"/>
      <c r="H50" s="124" t="s">
        <v>92</v>
      </c>
      <c r="I50" s="122" t="s">
        <v>93</v>
      </c>
      <c r="J50" s="122" t="s">
        <v>95</v>
      </c>
    </row>
    <row r="51" spans="1:13" ht="72.400000000000006" customHeight="1" thickBot="1" x14ac:dyDescent="0.3">
      <c r="A51" s="509"/>
      <c r="B51" s="158">
        <v>321</v>
      </c>
      <c r="C51" s="93">
        <f>+M59</f>
        <v>0</v>
      </c>
      <c r="D51" s="512"/>
      <c r="E51" s="513"/>
      <c r="F51" s="512"/>
      <c r="G51" s="513"/>
      <c r="H51" s="91"/>
      <c r="I51" s="91"/>
      <c r="J51" s="91"/>
    </row>
    <row r="52" spans="1:13" x14ac:dyDescent="0.25">
      <c r="B52" s="1">
        <f>B29+B31+B33+B35+B37+B39+B41+B43+B45+B47+B49+B51</f>
        <v>7721</v>
      </c>
    </row>
    <row r="54" spans="1:13" ht="18" customHeight="1" x14ac:dyDescent="0.25"/>
    <row r="55" spans="1:13" ht="18" x14ac:dyDescent="0.25">
      <c r="A55" s="52" t="s">
        <v>204</v>
      </c>
      <c r="B55" s="1" t="s">
        <v>344</v>
      </c>
    </row>
    <row r="56" spans="1:13" ht="24.75" customHeight="1" x14ac:dyDescent="0.25">
      <c r="A56" s="36"/>
    </row>
    <row r="57" spans="1:13" s="28" customFormat="1" ht="13.15" customHeight="1" x14ac:dyDescent="0.25">
      <c r="A57" s="1"/>
      <c r="B57" s="1"/>
      <c r="C57" s="1"/>
      <c r="D57" s="1"/>
      <c r="E57" s="1"/>
      <c r="F57" s="1"/>
      <c r="G57" s="1"/>
      <c r="H57" s="1"/>
      <c r="I57" s="1"/>
      <c r="J57" s="1"/>
      <c r="K57" s="1"/>
      <c r="L57" s="1"/>
      <c r="M57" s="1"/>
    </row>
    <row r="58" spans="1:13" ht="23.25" x14ac:dyDescent="0.25">
      <c r="A58" s="504" t="s">
        <v>205</v>
      </c>
      <c r="B58" s="37" t="s">
        <v>156</v>
      </c>
      <c r="C58" s="37" t="s">
        <v>157</v>
      </c>
      <c r="D58" s="37" t="s">
        <v>158</v>
      </c>
      <c r="E58" s="37" t="s">
        <v>159</v>
      </c>
      <c r="F58" s="37" t="s">
        <v>161</v>
      </c>
      <c r="G58" s="37" t="s">
        <v>162</v>
      </c>
      <c r="H58" s="37" t="s">
        <v>163</v>
      </c>
      <c r="I58" s="37" t="s">
        <v>164</v>
      </c>
      <c r="J58" s="37" t="s">
        <v>166</v>
      </c>
      <c r="K58" s="37" t="s">
        <v>167</v>
      </c>
      <c r="L58" s="37" t="s">
        <v>168</v>
      </c>
      <c r="M58" s="37" t="s">
        <v>169</v>
      </c>
    </row>
    <row r="59" spans="1:13" ht="44.25" customHeight="1" x14ac:dyDescent="0.25">
      <c r="A59" s="504"/>
      <c r="B59" s="38">
        <v>0</v>
      </c>
      <c r="C59" s="38">
        <v>427</v>
      </c>
      <c r="D59" s="38">
        <v>807</v>
      </c>
      <c r="E59" s="38">
        <v>645</v>
      </c>
      <c r="F59" s="38">
        <v>809</v>
      </c>
      <c r="G59" s="38">
        <v>721</v>
      </c>
      <c r="H59" s="38"/>
      <c r="I59" s="38"/>
      <c r="J59" s="38"/>
      <c r="K59" s="38"/>
      <c r="L59" s="38"/>
      <c r="M59" s="38"/>
    </row>
    <row r="60" spans="1:13" x14ac:dyDescent="0.25">
      <c r="B60" s="10"/>
      <c r="C60" s="10"/>
      <c r="D60" s="10"/>
      <c r="E60" s="10"/>
      <c r="F60" s="10"/>
      <c r="G60" s="10"/>
    </row>
    <row r="61" spans="1:13" ht="15" x14ac:dyDescent="0.25">
      <c r="J61" s="28"/>
      <c r="K61" s="28"/>
      <c r="L61" s="28"/>
      <c r="M61" s="28"/>
    </row>
    <row r="62" spans="1:13" ht="39.75" customHeight="1" thickBot="1" x14ac:dyDescent="0.3"/>
    <row r="63" spans="1:13" ht="31.5" customHeight="1" thickBot="1" x14ac:dyDescent="0.3">
      <c r="A63" s="505" t="s">
        <v>206</v>
      </c>
      <c r="B63" s="190" t="s">
        <v>207</v>
      </c>
      <c r="C63" s="165"/>
      <c r="D63" s="506" t="s">
        <v>208</v>
      </c>
      <c r="E63" s="190" t="s">
        <v>207</v>
      </c>
      <c r="F63" s="165"/>
      <c r="G63" s="506" t="s">
        <v>209</v>
      </c>
      <c r="H63" s="190" t="s">
        <v>210</v>
      </c>
      <c r="I63" s="507"/>
      <c r="J63" s="507"/>
    </row>
    <row r="64" spans="1:13" ht="34.5" customHeight="1" thickBot="1" x14ac:dyDescent="0.3">
      <c r="A64" s="505"/>
      <c r="B64" s="190" t="s">
        <v>211</v>
      </c>
      <c r="C64" s="165" t="s">
        <v>345</v>
      </c>
      <c r="D64" s="506"/>
      <c r="E64" s="190" t="s">
        <v>211</v>
      </c>
      <c r="F64" s="165" t="s">
        <v>406</v>
      </c>
      <c r="G64" s="506"/>
      <c r="H64" s="190" t="s">
        <v>212</v>
      </c>
      <c r="I64" s="507" t="s">
        <v>346</v>
      </c>
      <c r="J64" s="507"/>
    </row>
    <row r="65" spans="1:10" ht="15.75" thickBot="1" x14ac:dyDescent="0.3">
      <c r="A65" s="505"/>
      <c r="B65" s="190" t="s">
        <v>213</v>
      </c>
      <c r="C65" s="165" t="s">
        <v>347</v>
      </c>
      <c r="D65" s="506"/>
      <c r="E65" s="190" t="s">
        <v>213</v>
      </c>
      <c r="F65" s="165" t="s">
        <v>405</v>
      </c>
      <c r="G65" s="506"/>
      <c r="H65" s="190" t="s">
        <v>214</v>
      </c>
      <c r="I65" s="507" t="s">
        <v>348</v>
      </c>
      <c r="J65" s="507"/>
    </row>
    <row r="66" spans="1:10" ht="15.75" thickBot="1" x14ac:dyDescent="0.3">
      <c r="A66" s="505"/>
      <c r="B66" s="190" t="s">
        <v>207</v>
      </c>
      <c r="C66" s="165"/>
      <c r="D66" s="506"/>
      <c r="E66" s="190" t="s">
        <v>207</v>
      </c>
      <c r="F66" s="165"/>
      <c r="G66" s="506"/>
      <c r="H66" s="190" t="s">
        <v>210</v>
      </c>
      <c r="I66" s="507"/>
      <c r="J66" s="507"/>
    </row>
    <row r="67" spans="1:10" ht="15.75" thickBot="1" x14ac:dyDescent="0.3">
      <c r="A67" s="505"/>
      <c r="B67" s="190" t="s">
        <v>211</v>
      </c>
      <c r="C67" s="165"/>
      <c r="D67" s="506"/>
      <c r="E67" s="190" t="s">
        <v>211</v>
      </c>
      <c r="F67" s="195" t="s">
        <v>349</v>
      </c>
      <c r="G67" s="506"/>
      <c r="H67" s="190" t="s">
        <v>212</v>
      </c>
      <c r="I67" s="507"/>
      <c r="J67" s="507"/>
    </row>
    <row r="68" spans="1:10" ht="29.25" thickBot="1" x14ac:dyDescent="0.3">
      <c r="A68" s="505"/>
      <c r="B68" s="190" t="s">
        <v>213</v>
      </c>
      <c r="C68" s="165"/>
      <c r="D68" s="506"/>
      <c r="E68" s="190" t="s">
        <v>213</v>
      </c>
      <c r="F68" s="195" t="s">
        <v>350</v>
      </c>
      <c r="G68" s="506"/>
      <c r="H68" s="190" t="s">
        <v>214</v>
      </c>
      <c r="I68" s="507"/>
      <c r="J68" s="507"/>
    </row>
  </sheetData>
  <mergeCells count="96">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0:A51"/>
    <mergeCell ref="D50:E50"/>
    <mergeCell ref="F50:G50"/>
    <mergeCell ref="D51:E51"/>
    <mergeCell ref="F51:G51"/>
    <mergeCell ref="A48:A49"/>
    <mergeCell ref="D48:E48"/>
    <mergeCell ref="F48:G48"/>
    <mergeCell ref="D49:E49"/>
    <mergeCell ref="F49:G49"/>
    <mergeCell ref="A46:A47"/>
    <mergeCell ref="D46:E46"/>
    <mergeCell ref="F46:G46"/>
    <mergeCell ref="D47:E47"/>
    <mergeCell ref="F47:G47"/>
    <mergeCell ref="A58:A59"/>
    <mergeCell ref="A63:A68"/>
    <mergeCell ref="D63:D68"/>
    <mergeCell ref="G63:G68"/>
    <mergeCell ref="I63:J63"/>
    <mergeCell ref="I64:J64"/>
    <mergeCell ref="I65:J65"/>
    <mergeCell ref="I66:J66"/>
    <mergeCell ref="I67:J67"/>
    <mergeCell ref="I68:J68"/>
  </mergeCells>
  <pageMargins left="0.25" right="0.25" top="0.75" bottom="0.75" header="0.3" footer="0.3"/>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2"/>
  <sheetViews>
    <sheetView showGridLines="0" topLeftCell="A2" zoomScale="70" zoomScaleNormal="70" workbookViewId="0">
      <selection activeCell="E15" sqref="E15:E17"/>
    </sheetView>
  </sheetViews>
  <sheetFormatPr baseColWidth="10" defaultColWidth="10.7109375" defaultRowHeight="14.25" x14ac:dyDescent="0.25"/>
  <cols>
    <col min="1" max="1" width="49.7109375" style="1" customWidth="1"/>
    <col min="2"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140625" style="1" customWidth="1"/>
    <col min="25" max="16384" width="10.7109375" style="1"/>
  </cols>
  <sheetData>
    <row r="1" spans="1:15" s="83" customFormat="1" ht="32.25" customHeight="1" thickBot="1" x14ac:dyDescent="0.3">
      <c r="A1" s="440"/>
      <c r="B1" s="417" t="s">
        <v>150</v>
      </c>
      <c r="C1" s="418"/>
      <c r="D1" s="418"/>
      <c r="E1" s="418"/>
      <c r="F1" s="418"/>
      <c r="G1" s="418"/>
      <c r="H1" s="418"/>
      <c r="I1" s="419"/>
      <c r="J1" s="414" t="s">
        <v>270</v>
      </c>
      <c r="K1" s="415"/>
      <c r="L1" s="416"/>
    </row>
    <row r="2" spans="1:15" s="83" customFormat="1" ht="30.75" customHeight="1" thickBot="1" x14ac:dyDescent="0.3">
      <c r="A2" s="441"/>
      <c r="B2" s="420" t="s">
        <v>151</v>
      </c>
      <c r="C2" s="421"/>
      <c r="D2" s="421"/>
      <c r="E2" s="421"/>
      <c r="F2" s="421"/>
      <c r="G2" s="421"/>
      <c r="H2" s="421"/>
      <c r="I2" s="422"/>
      <c r="J2" s="414" t="s">
        <v>271</v>
      </c>
      <c r="K2" s="415"/>
      <c r="L2" s="416"/>
    </row>
    <row r="3" spans="1:15" s="83" customFormat="1" ht="24" customHeight="1" thickBot="1" x14ac:dyDescent="0.3">
      <c r="A3" s="441"/>
      <c r="B3" s="420" t="s">
        <v>0</v>
      </c>
      <c r="C3" s="421"/>
      <c r="D3" s="421"/>
      <c r="E3" s="421"/>
      <c r="F3" s="421"/>
      <c r="G3" s="421"/>
      <c r="H3" s="421"/>
      <c r="I3" s="422"/>
      <c r="J3" s="414" t="s">
        <v>272</v>
      </c>
      <c r="K3" s="415"/>
      <c r="L3" s="416"/>
    </row>
    <row r="4" spans="1:15" s="83" customFormat="1" ht="21.75" customHeight="1" thickBot="1" x14ac:dyDescent="0.3">
      <c r="A4" s="442"/>
      <c r="B4" s="423" t="s">
        <v>215</v>
      </c>
      <c r="C4" s="424"/>
      <c r="D4" s="424"/>
      <c r="E4" s="424"/>
      <c r="F4" s="424"/>
      <c r="G4" s="424"/>
      <c r="H4" s="424"/>
      <c r="I4" s="425"/>
      <c r="J4" s="414" t="s">
        <v>275</v>
      </c>
      <c r="K4" s="415"/>
      <c r="L4" s="416"/>
    </row>
    <row r="5" spans="1:15" s="83" customFormat="1" ht="21.75" customHeight="1" thickBot="1" x14ac:dyDescent="0.3">
      <c r="A5" s="84"/>
      <c r="B5" s="85"/>
      <c r="C5" s="85"/>
      <c r="D5" s="85"/>
      <c r="E5" s="85"/>
      <c r="F5" s="85"/>
      <c r="G5" s="85"/>
      <c r="H5" s="85"/>
      <c r="I5" s="85"/>
      <c r="J5" s="86"/>
      <c r="K5" s="86"/>
      <c r="L5" s="86"/>
    </row>
    <row r="6" spans="1:15" ht="40.15" customHeight="1" thickBot="1" x14ac:dyDescent="0.3">
      <c r="A6" s="53" t="s">
        <v>154</v>
      </c>
      <c r="B6" s="585" t="s">
        <v>280</v>
      </c>
      <c r="C6" s="586"/>
      <c r="D6" s="586"/>
      <c r="E6" s="586"/>
      <c r="F6" s="586"/>
      <c r="G6" s="586"/>
      <c r="H6" s="586"/>
      <c r="I6" s="587"/>
      <c r="J6" s="194" t="s">
        <v>155</v>
      </c>
      <c r="K6" s="588">
        <v>2024110010313</v>
      </c>
      <c r="L6" s="589"/>
      <c r="M6" s="590"/>
      <c r="N6" s="590"/>
      <c r="O6" s="590"/>
    </row>
    <row r="7" spans="1:15" s="83" customFormat="1" ht="21.75" customHeight="1" thickBot="1" x14ac:dyDescent="0.3">
      <c r="A7" s="84"/>
      <c r="B7" s="85"/>
      <c r="C7" s="85"/>
      <c r="D7" s="85"/>
      <c r="E7" s="85"/>
      <c r="F7" s="85"/>
      <c r="G7" s="85"/>
      <c r="H7" s="85"/>
      <c r="I7" s="85"/>
      <c r="J7" s="85"/>
      <c r="K7" s="85"/>
      <c r="L7" s="85"/>
      <c r="M7" s="86"/>
      <c r="N7" s="86"/>
      <c r="O7" s="86"/>
    </row>
    <row r="8" spans="1:15" s="83" customFormat="1" ht="21.75" customHeight="1" thickBot="1" x14ac:dyDescent="0.3">
      <c r="A8" s="580" t="s">
        <v>6</v>
      </c>
      <c r="B8" s="161" t="s">
        <v>156</v>
      </c>
      <c r="C8" s="128" t="s">
        <v>281</v>
      </c>
      <c r="D8" s="161" t="s">
        <v>157</v>
      </c>
      <c r="E8" s="128" t="s">
        <v>281</v>
      </c>
      <c r="F8" s="161" t="s">
        <v>158</v>
      </c>
      <c r="G8" s="128" t="s">
        <v>281</v>
      </c>
      <c r="H8" s="161" t="s">
        <v>159</v>
      </c>
      <c r="I8" s="129" t="s">
        <v>281</v>
      </c>
      <c r="J8" s="584" t="s">
        <v>8</v>
      </c>
      <c r="K8" s="160" t="s">
        <v>160</v>
      </c>
      <c r="L8" s="87"/>
      <c r="M8" s="590"/>
      <c r="N8" s="590"/>
      <c r="O8" s="590"/>
    </row>
    <row r="9" spans="1:15" s="83" customFormat="1" ht="21.75" customHeight="1" thickBot="1" x14ac:dyDescent="0.3">
      <c r="A9" s="580"/>
      <c r="B9" s="162" t="s">
        <v>161</v>
      </c>
      <c r="C9" s="128" t="s">
        <v>281</v>
      </c>
      <c r="D9" s="161" t="s">
        <v>162</v>
      </c>
      <c r="E9" s="128" t="s">
        <v>281</v>
      </c>
      <c r="F9" s="161" t="s">
        <v>163</v>
      </c>
      <c r="G9" s="130"/>
      <c r="H9" s="161" t="s">
        <v>164</v>
      </c>
      <c r="I9" s="129"/>
      <c r="J9" s="584"/>
      <c r="K9" s="160" t="s">
        <v>165</v>
      </c>
      <c r="L9" s="87"/>
      <c r="M9" s="590"/>
      <c r="N9" s="590"/>
      <c r="O9" s="590"/>
    </row>
    <row r="10" spans="1:15" s="83" customFormat="1" ht="21.75" customHeight="1" thickBot="1" x14ac:dyDescent="0.3">
      <c r="A10" s="580"/>
      <c r="B10" s="161" t="s">
        <v>166</v>
      </c>
      <c r="C10" s="128"/>
      <c r="D10" s="161" t="s">
        <v>167</v>
      </c>
      <c r="E10" s="130"/>
      <c r="F10" s="161" t="s">
        <v>168</v>
      </c>
      <c r="G10" s="130"/>
      <c r="H10" s="161" t="s">
        <v>169</v>
      </c>
      <c r="I10" s="129"/>
      <c r="J10" s="584"/>
      <c r="K10" s="160" t="s">
        <v>170</v>
      </c>
      <c r="L10" s="297" t="s">
        <v>281</v>
      </c>
      <c r="M10" s="590"/>
      <c r="N10" s="590"/>
      <c r="O10" s="590"/>
    </row>
    <row r="11" spans="1:15" ht="15" thickBot="1" x14ac:dyDescent="0.3"/>
    <row r="12" spans="1:15" ht="31.9" customHeight="1" thickBot="1" x14ac:dyDescent="0.3">
      <c r="A12" s="581" t="s">
        <v>216</v>
      </c>
      <c r="B12" s="582"/>
      <c r="C12" s="582"/>
      <c r="D12" s="582"/>
      <c r="E12" s="582"/>
      <c r="F12" s="582"/>
      <c r="G12" s="582"/>
      <c r="H12" s="582"/>
      <c r="I12" s="582"/>
      <c r="J12" s="582"/>
      <c r="K12" s="582"/>
      <c r="L12" s="583"/>
    </row>
    <row r="13" spans="1:15" ht="24" customHeight="1" thickBot="1" x14ac:dyDescent="0.3">
      <c r="A13" s="554" t="s">
        <v>217</v>
      </c>
      <c r="B13" s="556" t="s">
        <v>101</v>
      </c>
      <c r="C13" s="558" t="s">
        <v>13</v>
      </c>
      <c r="D13" s="560" t="s">
        <v>181</v>
      </c>
      <c r="E13" s="561"/>
      <c r="F13" s="562"/>
      <c r="G13" s="560" t="s">
        <v>183</v>
      </c>
      <c r="H13" s="561"/>
      <c r="I13" s="562"/>
      <c r="J13" s="426" t="s">
        <v>184</v>
      </c>
      <c r="K13" s="427"/>
      <c r="L13" s="428"/>
    </row>
    <row r="14" spans="1:15" ht="22.15" customHeight="1" thickBot="1" x14ac:dyDescent="0.3">
      <c r="A14" s="555"/>
      <c r="B14" s="557"/>
      <c r="C14" s="559"/>
      <c r="D14" s="115" t="s">
        <v>26</v>
      </c>
      <c r="E14" s="113" t="s">
        <v>28</v>
      </c>
      <c r="F14" s="114" t="s">
        <v>106</v>
      </c>
      <c r="G14" s="115" t="s">
        <v>26</v>
      </c>
      <c r="H14" s="113" t="s">
        <v>28</v>
      </c>
      <c r="I14" s="114" t="s">
        <v>106</v>
      </c>
      <c r="J14" s="115" t="s">
        <v>26</v>
      </c>
      <c r="K14" s="113" t="s">
        <v>28</v>
      </c>
      <c r="L14" s="114" t="s">
        <v>106</v>
      </c>
    </row>
    <row r="15" spans="1:15" ht="77.25" customHeight="1" x14ac:dyDescent="0.25">
      <c r="A15" s="549" t="s">
        <v>351</v>
      </c>
      <c r="B15" s="564" t="s">
        <v>282</v>
      </c>
      <c r="C15" s="545" t="s">
        <v>352</v>
      </c>
      <c r="D15" s="571">
        <f>+[1]ACTIVIDAD_1!B24+[1]ACTIVIDAD_2!$B$24</f>
        <v>583748000</v>
      </c>
      <c r="E15" s="577">
        <f>+[1]ACTIVIDAD_1!B25+[1]ACTIVIDAD_2!$B$25</f>
        <v>0</v>
      </c>
      <c r="F15" s="568">
        <v>0</v>
      </c>
      <c r="G15" s="571">
        <f>+[1]ACTIVIDAD_1!C24+[1]ACTIVIDAD_2!$C$24</f>
        <v>413586000</v>
      </c>
      <c r="H15" s="571">
        <f>+[1]ACTIVIDAD_1!C25+[1]ACTIVIDAD_2!$C$25</f>
        <v>4227333</v>
      </c>
      <c r="I15" s="574">
        <f>+[1]META_PDD!C31</f>
        <v>427</v>
      </c>
      <c r="J15" s="577">
        <f>+[1]ACTIVIDAD_1!G25+[1]ACTIVIDAD_2!$B$25</f>
        <v>0</v>
      </c>
      <c r="K15" s="571">
        <f>+[1]ACTIVIDAD_1!D25+[1]ACTIVIDAD_2!D25</f>
        <v>68459466</v>
      </c>
      <c r="L15" s="596">
        <f>+ACTIVIDAD_1!C43+ACTIVIDAD_2!C43</f>
        <v>0.28000000000000003</v>
      </c>
    </row>
    <row r="16" spans="1:15" ht="27" customHeight="1" x14ac:dyDescent="0.25">
      <c r="A16" s="563"/>
      <c r="B16" s="565"/>
      <c r="C16" s="594"/>
      <c r="D16" s="572"/>
      <c r="E16" s="578"/>
      <c r="F16" s="569"/>
      <c r="G16" s="572"/>
      <c r="H16" s="572"/>
      <c r="I16" s="575"/>
      <c r="J16" s="578"/>
      <c r="K16" s="572"/>
      <c r="L16" s="597"/>
    </row>
    <row r="17" spans="1:13" s="26" customFormat="1" ht="71.25" x14ac:dyDescent="0.2">
      <c r="A17" s="550"/>
      <c r="B17" s="187" t="s">
        <v>305</v>
      </c>
      <c r="C17" s="595"/>
      <c r="D17" s="573"/>
      <c r="E17" s="579"/>
      <c r="F17" s="570"/>
      <c r="G17" s="573"/>
      <c r="H17" s="573"/>
      <c r="I17" s="576"/>
      <c r="J17" s="579"/>
      <c r="K17" s="573"/>
      <c r="L17" s="598"/>
      <c r="M17" s="1"/>
    </row>
    <row r="18" spans="1:13" ht="75.75" thickBot="1" x14ac:dyDescent="0.3">
      <c r="A18" s="188" t="s">
        <v>353</v>
      </c>
      <c r="B18" s="187" t="s">
        <v>332</v>
      </c>
      <c r="C18" s="186" t="s">
        <v>354</v>
      </c>
      <c r="D18" s="262">
        <f>+[1]ACTIVIDAD_3!B26</f>
        <v>59208000</v>
      </c>
      <c r="E18" s="263">
        <f>+[1]ACTIVIDAD_3!B27</f>
        <v>0</v>
      </c>
      <c r="F18" s="264">
        <v>0</v>
      </c>
      <c r="G18" s="265">
        <f>+[1]ACTIVIDAD_3!C26</f>
        <v>36168000</v>
      </c>
      <c r="H18" s="265">
        <f>+[1]ACTIVIDAD_3!C27</f>
        <v>266400</v>
      </c>
      <c r="I18" s="266">
        <f>+[1]ACTIVIDAD_3!C40+[1]ACTIVIDAD_3!C42</f>
        <v>0.1</v>
      </c>
      <c r="J18" s="264">
        <v>0</v>
      </c>
      <c r="K18" s="265">
        <v>8271000</v>
      </c>
      <c r="L18" s="266">
        <v>0.1</v>
      </c>
    </row>
    <row r="19" spans="1:13" ht="20.65" customHeight="1" x14ac:dyDescent="0.2">
      <c r="A19" s="26"/>
      <c r="B19" s="26"/>
      <c r="C19" s="26"/>
      <c r="D19" s="267"/>
      <c r="E19" s="26"/>
      <c r="F19" s="26"/>
      <c r="G19" s="267"/>
      <c r="H19" s="26"/>
      <c r="I19" s="26"/>
      <c r="J19" s="26"/>
      <c r="K19" s="26"/>
      <c r="L19" s="26"/>
    </row>
    <row r="20" spans="1:13" ht="8.65" customHeight="1" thickBot="1" x14ac:dyDescent="0.3"/>
    <row r="21" spans="1:13" ht="34.9" customHeight="1" thickBot="1" x14ac:dyDescent="0.3">
      <c r="A21" s="581" t="s">
        <v>218</v>
      </c>
      <c r="B21" s="582"/>
      <c r="C21" s="582"/>
      <c r="D21" s="582"/>
      <c r="E21" s="582"/>
      <c r="F21" s="582"/>
      <c r="G21" s="582"/>
      <c r="H21" s="582"/>
      <c r="I21" s="582"/>
      <c r="J21" s="582"/>
      <c r="K21" s="582"/>
      <c r="L21" s="583"/>
    </row>
    <row r="22" spans="1:13" ht="27.4" customHeight="1" x14ac:dyDescent="0.25">
      <c r="A22" s="554" t="s">
        <v>217</v>
      </c>
      <c r="B22" s="556" t="s">
        <v>101</v>
      </c>
      <c r="C22" s="558" t="s">
        <v>13</v>
      </c>
      <c r="D22" s="560" t="s">
        <v>185</v>
      </c>
      <c r="E22" s="561"/>
      <c r="F22" s="562"/>
      <c r="G22" s="560" t="s">
        <v>186</v>
      </c>
      <c r="H22" s="561"/>
      <c r="I22" s="562"/>
      <c r="J22" s="560" t="s">
        <v>187</v>
      </c>
      <c r="K22" s="561"/>
      <c r="L22" s="562"/>
    </row>
    <row r="23" spans="1:13" ht="19.899999999999999" customHeight="1" thickBot="1" x14ac:dyDescent="0.3">
      <c r="A23" s="555"/>
      <c r="B23" s="557"/>
      <c r="C23" s="559"/>
      <c r="D23" s="115" t="s">
        <v>26</v>
      </c>
      <c r="E23" s="113" t="s">
        <v>28</v>
      </c>
      <c r="F23" s="114" t="s">
        <v>106</v>
      </c>
      <c r="G23" s="115" t="s">
        <v>26</v>
      </c>
      <c r="H23" s="113" t="s">
        <v>28</v>
      </c>
      <c r="I23" s="114" t="s">
        <v>106</v>
      </c>
      <c r="J23" s="115" t="s">
        <v>26</v>
      </c>
      <c r="K23" s="113" t="s">
        <v>28</v>
      </c>
      <c r="L23" s="114" t="s">
        <v>106</v>
      </c>
    </row>
    <row r="24" spans="1:13" ht="42.75" x14ac:dyDescent="0.25">
      <c r="A24" s="549" t="s">
        <v>351</v>
      </c>
      <c r="B24" s="268" t="s">
        <v>282</v>
      </c>
      <c r="C24" s="545" t="s">
        <v>352</v>
      </c>
      <c r="D24" s="566">
        <v>67425333</v>
      </c>
      <c r="E24" s="566">
        <v>89423600</v>
      </c>
      <c r="F24" s="592">
        <f>+ACTIVIDAD_1!C45+ACTIVIDAD_2!C45</f>
        <v>0.28000000000000003</v>
      </c>
      <c r="G24" s="543">
        <v>0</v>
      </c>
      <c r="H24" s="566">
        <f>[2]ACTIVIDAD_1!F26+[2]ACTIVIDAD_2!F26</f>
        <v>94922800</v>
      </c>
      <c r="I24" s="541">
        <v>1</v>
      </c>
      <c r="J24" s="543">
        <f>ACTIVIDAD_1!G25+ACTIVIDAD_2!G25</f>
        <v>-20180400</v>
      </c>
      <c r="K24" s="539">
        <f>ACTIVIDAD_1!G26+ACTIVIDAD_2!G26</f>
        <v>98420000</v>
      </c>
      <c r="L24" s="541">
        <v>1</v>
      </c>
    </row>
    <row r="25" spans="1:13" ht="71.25" x14ac:dyDescent="0.25">
      <c r="A25" s="550"/>
      <c r="B25" s="187" t="s">
        <v>305</v>
      </c>
      <c r="C25" s="546"/>
      <c r="D25" s="591"/>
      <c r="E25" s="591"/>
      <c r="F25" s="593"/>
      <c r="G25" s="544"/>
      <c r="H25" s="567"/>
      <c r="I25" s="542"/>
      <c r="J25" s="544"/>
      <c r="K25" s="540"/>
      <c r="L25" s="542"/>
    </row>
    <row r="26" spans="1:13" ht="75.75" thickBot="1" x14ac:dyDescent="0.3">
      <c r="A26" s="188" t="s">
        <v>353</v>
      </c>
      <c r="B26" s="187" t="s">
        <v>332</v>
      </c>
      <c r="C26" s="186" t="s">
        <v>354</v>
      </c>
      <c r="D26" s="316">
        <v>-657600</v>
      </c>
      <c r="E26" s="317">
        <v>8804415</v>
      </c>
      <c r="F26" s="266">
        <f>+[2]ACTIVIDAD_3!C45</f>
        <v>0.1</v>
      </c>
      <c r="G26" s="332">
        <f>[2]ACTIVIDAD_3!F25</f>
        <v>119958179</v>
      </c>
      <c r="H26" s="332">
        <f>[2]ACTIVIDAD_3!F26</f>
        <v>8803785</v>
      </c>
      <c r="I26" s="266">
        <v>0.1</v>
      </c>
      <c r="J26" s="117">
        <f>ACTIVIDAD_3!G25</f>
        <v>0</v>
      </c>
      <c r="K26" s="25">
        <f>ACTIVIDAD_3!G26</f>
        <v>9118554</v>
      </c>
      <c r="L26" s="266">
        <v>0.1</v>
      </c>
    </row>
    <row r="27" spans="1:13" ht="18.75" customHeight="1" x14ac:dyDescent="0.25"/>
    <row r="28" spans="1:13" ht="9.75" customHeight="1" thickBot="1" x14ac:dyDescent="0.3"/>
    <row r="29" spans="1:13" ht="81" customHeight="1" thickBot="1" x14ac:dyDescent="0.3">
      <c r="A29" s="551" t="s">
        <v>219</v>
      </c>
      <c r="B29" s="552"/>
      <c r="C29" s="552"/>
      <c r="D29" s="552"/>
      <c r="E29" s="552"/>
      <c r="F29" s="552"/>
      <c r="G29" s="552"/>
      <c r="H29" s="552"/>
      <c r="I29" s="552"/>
      <c r="J29" s="552"/>
      <c r="K29" s="552"/>
      <c r="L29" s="553"/>
    </row>
    <row r="30" spans="1:13" ht="24.4" customHeight="1" x14ac:dyDescent="0.25">
      <c r="A30" s="554" t="s">
        <v>217</v>
      </c>
      <c r="B30" s="556" t="s">
        <v>101</v>
      </c>
      <c r="C30" s="558" t="s">
        <v>13</v>
      </c>
      <c r="D30" s="560" t="s">
        <v>188</v>
      </c>
      <c r="E30" s="561"/>
      <c r="F30" s="562"/>
      <c r="G30" s="560" t="s">
        <v>189</v>
      </c>
      <c r="H30" s="561"/>
      <c r="I30" s="562"/>
      <c r="J30" s="560" t="s">
        <v>190</v>
      </c>
      <c r="K30" s="561"/>
      <c r="L30" s="562"/>
    </row>
    <row r="31" spans="1:13" ht="24" customHeight="1" thickBot="1" x14ac:dyDescent="0.3">
      <c r="A31" s="555"/>
      <c r="B31" s="557"/>
      <c r="C31" s="559"/>
      <c r="D31" s="115" t="s">
        <v>26</v>
      </c>
      <c r="E31" s="113" t="s">
        <v>28</v>
      </c>
      <c r="F31" s="114" t="s">
        <v>106</v>
      </c>
      <c r="G31" s="115" t="s">
        <v>26</v>
      </c>
      <c r="H31" s="113" t="s">
        <v>28</v>
      </c>
      <c r="I31" s="114" t="s">
        <v>106</v>
      </c>
      <c r="J31" s="115" t="s">
        <v>26</v>
      </c>
      <c r="K31" s="113" t="s">
        <v>28</v>
      </c>
      <c r="L31" s="114" t="s">
        <v>106</v>
      </c>
    </row>
    <row r="32" spans="1:13" ht="52.5" customHeight="1" x14ac:dyDescent="0.25">
      <c r="A32" s="549" t="s">
        <v>351</v>
      </c>
      <c r="B32" s="268" t="s">
        <v>282</v>
      </c>
      <c r="C32" s="545" t="s">
        <v>352</v>
      </c>
      <c r="D32" s="547"/>
      <c r="E32" s="547"/>
      <c r="F32" s="541"/>
      <c r="G32" s="543"/>
      <c r="H32" s="539"/>
      <c r="I32" s="541"/>
      <c r="J32" s="543"/>
      <c r="K32" s="539"/>
      <c r="L32" s="541"/>
    </row>
    <row r="33" spans="1:12" ht="71.25" customHeight="1" x14ac:dyDescent="0.25">
      <c r="A33" s="550"/>
      <c r="B33" s="187" t="s">
        <v>305</v>
      </c>
      <c r="C33" s="546"/>
      <c r="D33" s="548"/>
      <c r="E33" s="548"/>
      <c r="F33" s="542"/>
      <c r="G33" s="544"/>
      <c r="H33" s="540"/>
      <c r="I33" s="542"/>
      <c r="J33" s="544"/>
      <c r="K33" s="540"/>
      <c r="L33" s="542"/>
    </row>
    <row r="34" spans="1:12" ht="69.75" customHeight="1" x14ac:dyDescent="0.25">
      <c r="A34" s="188" t="s">
        <v>353</v>
      </c>
      <c r="B34" s="187" t="s">
        <v>332</v>
      </c>
      <c r="C34" s="186" t="s">
        <v>354</v>
      </c>
      <c r="D34" s="116"/>
      <c r="E34" s="22"/>
      <c r="F34" s="23"/>
      <c r="G34" s="116"/>
      <c r="H34" s="22"/>
      <c r="I34" s="23"/>
      <c r="J34" s="116"/>
      <c r="K34" s="22"/>
      <c r="L34" s="23"/>
    </row>
    <row r="35" spans="1:12" ht="10.15" customHeight="1" x14ac:dyDescent="0.25"/>
    <row r="36" spans="1:12" ht="21.75" customHeight="1" thickBot="1" x14ac:dyDescent="0.3"/>
    <row r="37" spans="1:12" ht="30" customHeight="1" thickBot="1" x14ac:dyDescent="0.3">
      <c r="A37" s="551" t="s">
        <v>220</v>
      </c>
      <c r="B37" s="552"/>
      <c r="C37" s="552"/>
      <c r="D37" s="552"/>
      <c r="E37" s="552"/>
      <c r="F37" s="552"/>
      <c r="G37" s="552"/>
      <c r="H37" s="552"/>
      <c r="I37" s="552"/>
      <c r="J37" s="552"/>
      <c r="K37" s="552"/>
      <c r="L37" s="553"/>
    </row>
    <row r="38" spans="1:12" ht="28.15" customHeight="1" x14ac:dyDescent="0.25">
      <c r="A38" s="554" t="s">
        <v>217</v>
      </c>
      <c r="B38" s="556" t="s">
        <v>101</v>
      </c>
      <c r="C38" s="558" t="s">
        <v>13</v>
      </c>
      <c r="D38" s="560" t="s">
        <v>191</v>
      </c>
      <c r="E38" s="561"/>
      <c r="F38" s="562"/>
      <c r="G38" s="560" t="s">
        <v>221</v>
      </c>
      <c r="H38" s="561"/>
      <c r="I38" s="562"/>
      <c r="J38" s="560" t="s">
        <v>193</v>
      </c>
      <c r="K38" s="561"/>
      <c r="L38" s="562"/>
    </row>
    <row r="39" spans="1:12" ht="18.399999999999999" customHeight="1" thickBot="1" x14ac:dyDescent="0.3">
      <c r="A39" s="555"/>
      <c r="B39" s="557"/>
      <c r="C39" s="559"/>
      <c r="D39" s="115" t="s">
        <v>26</v>
      </c>
      <c r="E39" s="113" t="s">
        <v>28</v>
      </c>
      <c r="F39" s="114" t="s">
        <v>106</v>
      </c>
      <c r="G39" s="115" t="s">
        <v>26</v>
      </c>
      <c r="H39" s="113" t="s">
        <v>28</v>
      </c>
      <c r="I39" s="114" t="s">
        <v>106</v>
      </c>
      <c r="J39" s="115" t="s">
        <v>26</v>
      </c>
      <c r="K39" s="113" t="s">
        <v>28</v>
      </c>
      <c r="L39" s="114" t="s">
        <v>106</v>
      </c>
    </row>
    <row r="40" spans="1:12" ht="42.75" x14ac:dyDescent="0.25">
      <c r="A40" s="549" t="s">
        <v>351</v>
      </c>
      <c r="B40" s="268" t="s">
        <v>282</v>
      </c>
      <c r="C40" s="545" t="s">
        <v>352</v>
      </c>
      <c r="D40" s="543"/>
      <c r="E40" s="539"/>
      <c r="F40" s="541"/>
      <c r="G40" s="543"/>
      <c r="H40" s="539"/>
      <c r="I40" s="541"/>
      <c r="J40" s="543"/>
      <c r="K40" s="539"/>
      <c r="L40" s="541"/>
    </row>
    <row r="41" spans="1:12" ht="71.25" x14ac:dyDescent="0.25">
      <c r="A41" s="550"/>
      <c r="B41" s="187" t="s">
        <v>305</v>
      </c>
      <c r="C41" s="546"/>
      <c r="D41" s="544"/>
      <c r="E41" s="540"/>
      <c r="F41" s="542"/>
      <c r="G41" s="544"/>
      <c r="H41" s="540"/>
      <c r="I41" s="542"/>
      <c r="J41" s="544"/>
      <c r="K41" s="540"/>
      <c r="L41" s="542"/>
    </row>
    <row r="42" spans="1:12" ht="75" x14ac:dyDescent="0.25">
      <c r="A42" s="188" t="s">
        <v>353</v>
      </c>
      <c r="B42" s="187" t="s">
        <v>332</v>
      </c>
      <c r="C42" s="186" t="s">
        <v>354</v>
      </c>
      <c r="D42" s="116"/>
      <c r="E42" s="22"/>
      <c r="F42" s="23"/>
      <c r="G42" s="116"/>
      <c r="H42" s="22"/>
      <c r="I42" s="23"/>
      <c r="J42" s="116"/>
      <c r="K42" s="22"/>
      <c r="L42" s="23"/>
    </row>
  </sheetData>
  <mergeCells count="90">
    <mergeCell ref="C24:C25"/>
    <mergeCell ref="D24:D25"/>
    <mergeCell ref="E24:E25"/>
    <mergeCell ref="F24:F25"/>
    <mergeCell ref="M8:O8"/>
    <mergeCell ref="M9:O9"/>
    <mergeCell ref="M10:O10"/>
    <mergeCell ref="D13:F13"/>
    <mergeCell ref="G13:I13"/>
    <mergeCell ref="J13:L13"/>
    <mergeCell ref="C15:C17"/>
    <mergeCell ref="D15:D17"/>
    <mergeCell ref="E15:E17"/>
    <mergeCell ref="K15:K17"/>
    <mergeCell ref="L15:L17"/>
    <mergeCell ref="A21:L21"/>
    <mergeCell ref="B6:I6"/>
    <mergeCell ref="K6:L6"/>
    <mergeCell ref="M6:O6"/>
    <mergeCell ref="A1:A4"/>
    <mergeCell ref="J1:L1"/>
    <mergeCell ref="J2:L2"/>
    <mergeCell ref="J3:L3"/>
    <mergeCell ref="J4:L4"/>
    <mergeCell ref="B1:I1"/>
    <mergeCell ref="B2:I2"/>
    <mergeCell ref="B3:I3"/>
    <mergeCell ref="B4:I4"/>
    <mergeCell ref="A8:A10"/>
    <mergeCell ref="A12:L12"/>
    <mergeCell ref="J8:J10"/>
    <mergeCell ref="A13:A14"/>
    <mergeCell ref="B13:B14"/>
    <mergeCell ref="C13:C14"/>
    <mergeCell ref="A22:A23"/>
    <mergeCell ref="B22:B23"/>
    <mergeCell ref="C22:C23"/>
    <mergeCell ref="D22:F22"/>
    <mergeCell ref="G22:I22"/>
    <mergeCell ref="J22:L22"/>
    <mergeCell ref="F15:F17"/>
    <mergeCell ref="G15:G17"/>
    <mergeCell ref="H15:H17"/>
    <mergeCell ref="I15:I17"/>
    <mergeCell ref="J15:J17"/>
    <mergeCell ref="A15:A17"/>
    <mergeCell ref="B15:B16"/>
    <mergeCell ref="E32:E33"/>
    <mergeCell ref="F32:F33"/>
    <mergeCell ref="L24:L25"/>
    <mergeCell ref="A29:L29"/>
    <mergeCell ref="A30:A31"/>
    <mergeCell ref="B30:B31"/>
    <mergeCell ref="C30:C31"/>
    <mergeCell ref="D30:F30"/>
    <mergeCell ref="G30:I30"/>
    <mergeCell ref="J30:L30"/>
    <mergeCell ref="G24:G25"/>
    <mergeCell ref="H24:H25"/>
    <mergeCell ref="I24:I25"/>
    <mergeCell ref="J24:J25"/>
    <mergeCell ref="K24:K25"/>
    <mergeCell ref="A24:A25"/>
    <mergeCell ref="L32:L33"/>
    <mergeCell ref="A37:L37"/>
    <mergeCell ref="A38:A39"/>
    <mergeCell ref="B38:B39"/>
    <mergeCell ref="C38:C39"/>
    <mergeCell ref="D38:F38"/>
    <mergeCell ref="G38:I38"/>
    <mergeCell ref="J38:L38"/>
    <mergeCell ref="G32:G33"/>
    <mergeCell ref="H32:H33"/>
    <mergeCell ref="I32:I33"/>
    <mergeCell ref="J32:J33"/>
    <mergeCell ref="K32:K33"/>
    <mergeCell ref="A32:A33"/>
    <mergeCell ref="C32:C33"/>
    <mergeCell ref="D32:D33"/>
    <mergeCell ref="A40:A41"/>
    <mergeCell ref="C40:C41"/>
    <mergeCell ref="D40:D41"/>
    <mergeCell ref="E40:E41"/>
    <mergeCell ref="F40:F41"/>
    <mergeCell ref="L40:L41"/>
    <mergeCell ref="G40:G41"/>
    <mergeCell ref="H40:H41"/>
    <mergeCell ref="I40:I41"/>
    <mergeCell ref="J40:J41"/>
    <mergeCell ref="K40:K41"/>
  </mergeCells>
  <pageMargins left="0.25" right="0.25" top="0.75" bottom="0.75" header="0.3" footer="0.3"/>
  <pageSetup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8"/>
  <sheetViews>
    <sheetView topLeftCell="W6" zoomScale="85" zoomScaleNormal="85" workbookViewId="0">
      <selection activeCell="AE14" sqref="AE14"/>
    </sheetView>
  </sheetViews>
  <sheetFormatPr baseColWidth="10" defaultColWidth="11.42578125" defaultRowHeight="15" x14ac:dyDescent="0.25"/>
  <cols>
    <col min="1" max="1" width="15.7109375" style="104" customWidth="1"/>
    <col min="2" max="2" width="35.42578125" style="104" customWidth="1"/>
    <col min="3" max="3" width="27.7109375" style="104" customWidth="1"/>
    <col min="4" max="4" width="12" style="104" customWidth="1"/>
    <col min="5" max="5" width="35" style="104" customWidth="1"/>
    <col min="6" max="6" width="22.140625" style="104" customWidth="1"/>
    <col min="7" max="7" width="13.7109375" style="104" customWidth="1"/>
    <col min="8" max="8" width="13.42578125" style="104" customWidth="1"/>
    <col min="9" max="9" width="13.7109375" style="105" customWidth="1"/>
    <col min="10" max="10" width="11.42578125" style="105" customWidth="1"/>
    <col min="11" max="11" width="11.42578125" style="105"/>
    <col min="12" max="12" width="10.140625" style="105" customWidth="1"/>
    <col min="13" max="13" width="10.140625" style="104" customWidth="1"/>
    <col min="14" max="14" width="12.7109375" style="104" customWidth="1"/>
    <col min="15" max="16" width="10.140625" style="104" customWidth="1"/>
    <col min="17" max="17" width="51.42578125" style="104" customWidth="1"/>
    <col min="18" max="19" width="10.140625" style="104" customWidth="1"/>
    <col min="20" max="20" width="38.7109375" style="104" customWidth="1"/>
    <col min="21" max="22" width="10.140625" style="104" customWidth="1"/>
    <col min="23" max="23" width="28.28515625" style="104" customWidth="1"/>
    <col min="24" max="25" width="10.28515625" style="104" customWidth="1"/>
    <col min="26" max="26" width="31.28515625" style="104" customWidth="1"/>
    <col min="27" max="28" width="10.28515625" style="104" customWidth="1"/>
    <col min="29" max="29" width="31.7109375" style="104" customWidth="1"/>
    <col min="30" max="31" width="10.28515625" style="104" customWidth="1"/>
    <col min="32" max="32" width="13.42578125" style="104" customWidth="1"/>
    <col min="33" max="34" width="10.28515625" style="104" customWidth="1"/>
    <col min="35" max="35" width="13.42578125" style="104" customWidth="1"/>
    <col min="36" max="37" width="10.28515625" style="104" customWidth="1"/>
    <col min="38" max="38" width="13.42578125" style="104" customWidth="1"/>
    <col min="39" max="40" width="10.28515625" style="104" customWidth="1"/>
    <col min="41" max="41" width="13.42578125" style="104" customWidth="1"/>
    <col min="42" max="43" width="10.28515625" style="104" customWidth="1"/>
    <col min="44" max="44" width="12" style="104" customWidth="1"/>
    <col min="45" max="46" width="10.28515625" style="104" customWidth="1"/>
    <col min="47" max="47" width="12.42578125" style="104" customWidth="1"/>
    <col min="48" max="48" width="14" style="104" customWidth="1"/>
    <col min="49" max="50" width="12" style="104" customWidth="1"/>
    <col min="51" max="91" width="11.42578125" style="108"/>
    <col min="92" max="16384" width="11.42578125" style="104"/>
  </cols>
  <sheetData>
    <row r="1" spans="1:91" s="83" customFormat="1" ht="25.5" customHeight="1" thickBot="1" x14ac:dyDescent="0.3">
      <c r="A1" s="441"/>
      <c r="B1" s="599"/>
      <c r="C1" s="604" t="s">
        <v>150</v>
      </c>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414" t="s">
        <v>270</v>
      </c>
      <c r="AW1" s="415"/>
      <c r="AX1" s="416"/>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00"/>
      <c r="CB1" s="100"/>
      <c r="CC1" s="100"/>
      <c r="CD1" s="100"/>
      <c r="CE1" s="100"/>
      <c r="CF1" s="100"/>
      <c r="CG1" s="100"/>
      <c r="CH1" s="100"/>
      <c r="CI1" s="100"/>
      <c r="CJ1" s="100"/>
      <c r="CK1" s="100"/>
      <c r="CL1" s="100"/>
      <c r="CM1" s="100"/>
    </row>
    <row r="2" spans="1:91" s="83" customFormat="1" ht="25.5" customHeight="1" thickBot="1" x14ac:dyDescent="0.3">
      <c r="A2" s="441"/>
      <c r="B2" s="599"/>
      <c r="C2" s="605" t="s">
        <v>151</v>
      </c>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414" t="s">
        <v>271</v>
      </c>
      <c r="AW2" s="415"/>
      <c r="AX2" s="416"/>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00"/>
      <c r="CB2" s="100"/>
      <c r="CC2" s="100"/>
      <c r="CD2" s="100"/>
      <c r="CE2" s="100"/>
      <c r="CF2" s="100"/>
      <c r="CG2" s="100"/>
      <c r="CH2" s="100"/>
      <c r="CI2" s="100"/>
      <c r="CJ2" s="100"/>
      <c r="CK2" s="100"/>
      <c r="CL2" s="100"/>
      <c r="CM2" s="100"/>
    </row>
    <row r="3" spans="1:91" s="83" customFormat="1" ht="25.5" customHeight="1" thickBot="1" x14ac:dyDescent="0.3">
      <c r="A3" s="441"/>
      <c r="B3" s="599"/>
      <c r="C3" s="605" t="s">
        <v>0</v>
      </c>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605"/>
      <c r="AV3" s="414" t="s">
        <v>272</v>
      </c>
      <c r="AW3" s="415"/>
      <c r="AX3" s="416"/>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00"/>
      <c r="CB3" s="100"/>
      <c r="CC3" s="100"/>
      <c r="CD3" s="100"/>
      <c r="CE3" s="100"/>
      <c r="CF3" s="100"/>
      <c r="CG3" s="100"/>
      <c r="CH3" s="100"/>
      <c r="CI3" s="100"/>
      <c r="CJ3" s="100"/>
      <c r="CK3" s="100"/>
      <c r="CL3" s="100"/>
      <c r="CM3" s="100"/>
    </row>
    <row r="4" spans="1:91" s="83" customFormat="1" ht="25.5" customHeight="1" thickBot="1" x14ac:dyDescent="0.3">
      <c r="A4" s="442"/>
      <c r="B4" s="600"/>
      <c r="C4" s="601" t="s">
        <v>250</v>
      </c>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3"/>
      <c r="AV4" s="414" t="s">
        <v>277</v>
      </c>
      <c r="AW4" s="415"/>
      <c r="AX4" s="416"/>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00"/>
      <c r="CB4" s="100"/>
      <c r="CC4" s="100"/>
      <c r="CD4" s="100"/>
      <c r="CE4" s="100"/>
      <c r="CF4" s="100"/>
      <c r="CG4" s="100"/>
      <c r="CH4" s="100"/>
      <c r="CI4" s="100"/>
      <c r="CJ4" s="100"/>
      <c r="CK4" s="100"/>
      <c r="CL4" s="100"/>
      <c r="CM4" s="100"/>
    </row>
    <row r="5" spans="1:91" s="83" customFormat="1" ht="11.65" customHeight="1" thickBot="1" x14ac:dyDescent="0.3">
      <c r="A5" s="84"/>
      <c r="B5" s="204"/>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86"/>
      <c r="AW5" s="86"/>
      <c r="AX5" s="86"/>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00"/>
      <c r="CB5" s="100"/>
      <c r="CC5" s="100"/>
      <c r="CD5" s="100"/>
      <c r="CE5" s="100"/>
      <c r="CF5" s="100"/>
      <c r="CG5" s="100"/>
      <c r="CH5" s="100"/>
      <c r="CI5" s="100"/>
      <c r="CJ5" s="100"/>
      <c r="CK5" s="100"/>
      <c r="CL5" s="100"/>
      <c r="CM5" s="100"/>
    </row>
    <row r="6" spans="1:91" s="1" customFormat="1" ht="40.15" customHeight="1" thickBot="1" x14ac:dyDescent="0.3">
      <c r="A6" s="426" t="s">
        <v>154</v>
      </c>
      <c r="B6" s="428"/>
      <c r="C6" s="585" t="s">
        <v>280</v>
      </c>
      <c r="D6" s="586"/>
      <c r="E6" s="586"/>
      <c r="F6" s="586"/>
      <c r="G6" s="586"/>
      <c r="H6" s="586"/>
      <c r="I6" s="586"/>
      <c r="J6" s="586"/>
      <c r="K6" s="587"/>
      <c r="M6" s="170"/>
      <c r="N6" s="194" t="s">
        <v>155</v>
      </c>
      <c r="O6" s="588">
        <v>2024110010313</v>
      </c>
      <c r="P6" s="632"/>
      <c r="Q6" s="589"/>
    </row>
    <row r="7" spans="1:91" s="100" customFormat="1" ht="10.15" customHeight="1" thickBot="1" x14ac:dyDescent="0.3">
      <c r="A7" s="109"/>
      <c r="B7" s="103"/>
      <c r="C7" s="103"/>
      <c r="D7" s="103"/>
      <c r="E7" s="103"/>
      <c r="F7" s="103"/>
      <c r="G7" s="103"/>
      <c r="H7" s="103"/>
      <c r="I7" s="103"/>
      <c r="J7" s="103"/>
      <c r="K7" s="103"/>
      <c r="L7" s="103"/>
      <c r="M7" s="110"/>
      <c r="N7" s="110"/>
      <c r="O7" s="110"/>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row>
    <row r="8" spans="1:91" s="83" customFormat="1" ht="21.75" customHeight="1" thickBot="1" x14ac:dyDescent="0.3">
      <c r="A8" s="580" t="s">
        <v>6</v>
      </c>
      <c r="B8" s="580"/>
      <c r="C8" s="142" t="s">
        <v>156</v>
      </c>
      <c r="D8" s="163" t="s">
        <v>281</v>
      </c>
      <c r="E8" s="142" t="s">
        <v>157</v>
      </c>
      <c r="F8" s="163" t="s">
        <v>281</v>
      </c>
      <c r="G8" s="142" t="s">
        <v>158</v>
      </c>
      <c r="H8" s="163" t="s">
        <v>281</v>
      </c>
      <c r="I8" s="166" t="s">
        <v>159</v>
      </c>
      <c r="J8" s="164" t="s">
        <v>281</v>
      </c>
      <c r="K8" s="167"/>
      <c r="L8" s="168"/>
      <c r="M8" s="146"/>
      <c r="N8" s="610" t="s">
        <v>8</v>
      </c>
      <c r="O8" s="611"/>
      <c r="P8" s="612"/>
      <c r="Q8" s="619" t="s">
        <v>160</v>
      </c>
      <c r="R8" s="619"/>
      <c r="S8" s="619"/>
      <c r="T8" s="606"/>
      <c r="U8" s="607"/>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00"/>
      <c r="CB8" s="100"/>
      <c r="CC8" s="100"/>
      <c r="CD8" s="100"/>
      <c r="CE8" s="100"/>
      <c r="CF8" s="100"/>
      <c r="CG8" s="100"/>
      <c r="CH8" s="100"/>
      <c r="CI8" s="100"/>
      <c r="CJ8" s="100"/>
      <c r="CK8" s="100"/>
      <c r="CL8" s="100"/>
      <c r="CM8" s="100"/>
    </row>
    <row r="9" spans="1:91" s="83" customFormat="1" ht="21.75" customHeight="1" thickBot="1" x14ac:dyDescent="0.25">
      <c r="A9" s="580"/>
      <c r="B9" s="580"/>
      <c r="C9" s="144" t="s">
        <v>161</v>
      </c>
      <c r="D9" s="163" t="s">
        <v>281</v>
      </c>
      <c r="E9" s="142" t="s">
        <v>162</v>
      </c>
      <c r="F9" s="163" t="s">
        <v>281</v>
      </c>
      <c r="G9" s="142" t="s">
        <v>163</v>
      </c>
      <c r="H9" s="145"/>
      <c r="I9" s="166" t="s">
        <v>164</v>
      </c>
      <c r="J9" s="143"/>
      <c r="K9" s="167"/>
      <c r="L9" s="168"/>
      <c r="M9" s="146"/>
      <c r="N9" s="613"/>
      <c r="O9" s="614"/>
      <c r="P9" s="615"/>
      <c r="Q9" s="619" t="s">
        <v>165</v>
      </c>
      <c r="R9" s="619"/>
      <c r="S9" s="619"/>
      <c r="T9" s="606"/>
      <c r="U9" s="607"/>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00"/>
      <c r="CB9" s="100"/>
      <c r="CC9" s="100"/>
      <c r="CD9" s="100"/>
      <c r="CE9" s="100"/>
      <c r="CF9" s="100"/>
      <c r="CG9" s="100"/>
      <c r="CH9" s="100"/>
      <c r="CI9" s="100"/>
      <c r="CJ9" s="100"/>
      <c r="CK9" s="100"/>
      <c r="CL9" s="100"/>
      <c r="CM9" s="100"/>
    </row>
    <row r="10" spans="1:91" s="83" customFormat="1" ht="21.75" customHeight="1" thickBot="1" x14ac:dyDescent="0.25">
      <c r="A10" s="580"/>
      <c r="B10" s="580"/>
      <c r="C10" s="142" t="s">
        <v>166</v>
      </c>
      <c r="D10" s="139"/>
      <c r="E10" s="142" t="s">
        <v>167</v>
      </c>
      <c r="F10" s="139"/>
      <c r="G10" s="142" t="s">
        <v>168</v>
      </c>
      <c r="H10" s="145"/>
      <c r="I10" s="166" t="s">
        <v>169</v>
      </c>
      <c r="J10" s="143"/>
      <c r="K10" s="167"/>
      <c r="L10" s="168"/>
      <c r="M10" s="146"/>
      <c r="N10" s="616"/>
      <c r="O10" s="617"/>
      <c r="P10" s="618"/>
      <c r="Q10" s="619" t="s">
        <v>170</v>
      </c>
      <c r="R10" s="619"/>
      <c r="S10" s="619"/>
      <c r="T10" s="608" t="s">
        <v>281</v>
      </c>
      <c r="U10" s="609"/>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00"/>
      <c r="CB10" s="100"/>
      <c r="CC10" s="100"/>
      <c r="CD10" s="100"/>
      <c r="CE10" s="100"/>
      <c r="CF10" s="100"/>
      <c r="CG10" s="100"/>
      <c r="CH10" s="100"/>
      <c r="CI10" s="100"/>
      <c r="CJ10" s="100"/>
      <c r="CK10" s="100"/>
      <c r="CL10" s="100"/>
      <c r="CM10" s="100"/>
    </row>
    <row r="11" spans="1:91" s="100" customFormat="1" ht="18" customHeight="1" thickBot="1" x14ac:dyDescent="0.3">
      <c r="I11" s="169"/>
      <c r="J11" s="169"/>
      <c r="K11" s="169"/>
      <c r="L11" s="169"/>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row>
    <row r="12" spans="1:91" ht="23.65" customHeight="1" x14ac:dyDescent="0.25">
      <c r="A12" s="635" t="s">
        <v>122</v>
      </c>
      <c r="B12" s="623" t="s">
        <v>124</v>
      </c>
      <c r="C12" s="637" t="s">
        <v>251</v>
      </c>
      <c r="D12" s="637" t="s">
        <v>128</v>
      </c>
      <c r="E12" s="637" t="s">
        <v>130</v>
      </c>
      <c r="F12" s="637" t="s">
        <v>132</v>
      </c>
      <c r="G12" s="623" t="s">
        <v>134</v>
      </c>
      <c r="H12" s="623" t="s">
        <v>136</v>
      </c>
      <c r="I12" s="639" t="s">
        <v>252</v>
      </c>
      <c r="J12" s="639" t="s">
        <v>253</v>
      </c>
      <c r="K12" s="625" t="s">
        <v>142</v>
      </c>
      <c r="L12" s="641" t="s">
        <v>156</v>
      </c>
      <c r="M12" s="621"/>
      <c r="N12" s="622"/>
      <c r="O12" s="620" t="s">
        <v>157</v>
      </c>
      <c r="P12" s="621"/>
      <c r="Q12" s="622"/>
      <c r="R12" s="620" t="s">
        <v>158</v>
      </c>
      <c r="S12" s="621"/>
      <c r="T12" s="622"/>
      <c r="U12" s="620" t="s">
        <v>159</v>
      </c>
      <c r="V12" s="621"/>
      <c r="W12" s="622"/>
      <c r="X12" s="620" t="s">
        <v>161</v>
      </c>
      <c r="Y12" s="621"/>
      <c r="Z12" s="622"/>
      <c r="AA12" s="620" t="s">
        <v>162</v>
      </c>
      <c r="AB12" s="621"/>
      <c r="AC12" s="622"/>
      <c r="AD12" s="620" t="s">
        <v>163</v>
      </c>
      <c r="AE12" s="621"/>
      <c r="AF12" s="622"/>
      <c r="AG12" s="620" t="s">
        <v>164</v>
      </c>
      <c r="AH12" s="621"/>
      <c r="AI12" s="622"/>
      <c r="AJ12" s="620" t="s">
        <v>166</v>
      </c>
      <c r="AK12" s="621"/>
      <c r="AL12" s="622"/>
      <c r="AM12" s="620" t="s">
        <v>167</v>
      </c>
      <c r="AN12" s="621"/>
      <c r="AO12" s="622"/>
      <c r="AP12" s="620" t="s">
        <v>168</v>
      </c>
      <c r="AQ12" s="621"/>
      <c r="AR12" s="622"/>
      <c r="AS12" s="620" t="s">
        <v>169</v>
      </c>
      <c r="AT12" s="621"/>
      <c r="AU12" s="622"/>
      <c r="AV12" s="630" t="s">
        <v>254</v>
      </c>
      <c r="AW12" s="633" t="s">
        <v>255</v>
      </c>
      <c r="AX12" s="628" t="s">
        <v>356</v>
      </c>
      <c r="AY12" s="627"/>
      <c r="AZ12" s="627"/>
      <c r="BA12" s="627"/>
      <c r="BB12" s="627"/>
      <c r="BC12" s="627"/>
      <c r="BD12" s="627"/>
      <c r="BE12" s="627"/>
      <c r="BF12" s="627"/>
      <c r="BG12" s="627"/>
    </row>
    <row r="13" spans="1:91" s="105" customFormat="1" ht="36.75" customHeight="1" thickBot="1" x14ac:dyDescent="0.3">
      <c r="A13" s="636"/>
      <c r="B13" s="624"/>
      <c r="C13" s="638"/>
      <c r="D13" s="638"/>
      <c r="E13" s="638"/>
      <c r="F13" s="638"/>
      <c r="G13" s="624"/>
      <c r="H13" s="624"/>
      <c r="I13" s="640"/>
      <c r="J13" s="640"/>
      <c r="K13" s="626"/>
      <c r="L13" s="147" t="s">
        <v>256</v>
      </c>
      <c r="M13" s="140" t="s">
        <v>257</v>
      </c>
      <c r="N13" s="140" t="s">
        <v>147</v>
      </c>
      <c r="O13" s="147" t="s">
        <v>256</v>
      </c>
      <c r="P13" s="140" t="s">
        <v>257</v>
      </c>
      <c r="Q13" s="140" t="s">
        <v>147</v>
      </c>
      <c r="R13" s="147" t="s">
        <v>256</v>
      </c>
      <c r="S13" s="140" t="s">
        <v>257</v>
      </c>
      <c r="T13" s="140" t="s">
        <v>147</v>
      </c>
      <c r="U13" s="147" t="s">
        <v>256</v>
      </c>
      <c r="V13" s="140" t="s">
        <v>257</v>
      </c>
      <c r="W13" s="140" t="s">
        <v>147</v>
      </c>
      <c r="X13" s="147" t="s">
        <v>256</v>
      </c>
      <c r="Y13" s="140" t="s">
        <v>257</v>
      </c>
      <c r="Z13" s="140" t="s">
        <v>147</v>
      </c>
      <c r="AA13" s="147" t="s">
        <v>256</v>
      </c>
      <c r="AB13" s="140" t="s">
        <v>257</v>
      </c>
      <c r="AC13" s="140" t="s">
        <v>147</v>
      </c>
      <c r="AD13" s="147" t="s">
        <v>256</v>
      </c>
      <c r="AE13" s="140" t="s">
        <v>257</v>
      </c>
      <c r="AF13" s="140" t="s">
        <v>147</v>
      </c>
      <c r="AG13" s="147" t="s">
        <v>256</v>
      </c>
      <c r="AH13" s="140" t="s">
        <v>257</v>
      </c>
      <c r="AI13" s="140" t="s">
        <v>147</v>
      </c>
      <c r="AJ13" s="147" t="s">
        <v>256</v>
      </c>
      <c r="AK13" s="140" t="s">
        <v>257</v>
      </c>
      <c r="AL13" s="140" t="s">
        <v>147</v>
      </c>
      <c r="AM13" s="147" t="s">
        <v>256</v>
      </c>
      <c r="AN13" s="140" t="s">
        <v>257</v>
      </c>
      <c r="AO13" s="140" t="s">
        <v>147</v>
      </c>
      <c r="AP13" s="147" t="s">
        <v>256</v>
      </c>
      <c r="AQ13" s="140" t="s">
        <v>257</v>
      </c>
      <c r="AR13" s="140" t="s">
        <v>147</v>
      </c>
      <c r="AS13" s="147" t="s">
        <v>256</v>
      </c>
      <c r="AT13" s="140" t="s">
        <v>257</v>
      </c>
      <c r="AU13" s="140" t="s">
        <v>147</v>
      </c>
      <c r="AV13" s="631"/>
      <c r="AW13" s="634"/>
      <c r="AX13" s="629"/>
      <c r="AY13" s="627"/>
      <c r="AZ13" s="627"/>
      <c r="BA13" s="627"/>
      <c r="BB13" s="627"/>
      <c r="BC13" s="627"/>
      <c r="BD13" s="627"/>
      <c r="BE13" s="627"/>
      <c r="BF13" s="627"/>
      <c r="BG13" s="62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row>
    <row r="14" spans="1:91" ht="141.4" customHeight="1" x14ac:dyDescent="0.25">
      <c r="A14" s="282">
        <v>1</v>
      </c>
      <c r="B14" s="283" t="s">
        <v>357</v>
      </c>
      <c r="C14" s="284" t="s">
        <v>358</v>
      </c>
      <c r="D14" s="283">
        <v>4033</v>
      </c>
      <c r="E14" s="283" t="s">
        <v>337</v>
      </c>
      <c r="F14" s="285" t="s">
        <v>359</v>
      </c>
      <c r="G14" s="283" t="s">
        <v>360</v>
      </c>
      <c r="H14" s="283" t="s">
        <v>361</v>
      </c>
      <c r="I14" s="286">
        <v>24161</v>
      </c>
      <c r="J14" s="286">
        <v>27000</v>
      </c>
      <c r="K14" s="287">
        <v>7721</v>
      </c>
      <c r="L14" s="288">
        <v>0</v>
      </c>
      <c r="M14" s="289">
        <v>0</v>
      </c>
      <c r="N14" s="290" t="s">
        <v>362</v>
      </c>
      <c r="O14" s="291">
        <v>400</v>
      </c>
      <c r="P14" s="292">
        <v>427</v>
      </c>
      <c r="Q14" s="293" t="s">
        <v>363</v>
      </c>
      <c r="R14" s="291">
        <v>800</v>
      </c>
      <c r="S14" s="292">
        <v>807</v>
      </c>
      <c r="T14" s="293" t="s">
        <v>364</v>
      </c>
      <c r="U14" s="291">
        <v>600</v>
      </c>
      <c r="V14" s="291">
        <v>645</v>
      </c>
      <c r="W14" s="293" t="s">
        <v>386</v>
      </c>
      <c r="X14" s="344">
        <v>800</v>
      </c>
      <c r="Y14" s="345">
        <v>809</v>
      </c>
      <c r="Z14" s="293" t="s">
        <v>403</v>
      </c>
      <c r="AA14" s="344">
        <v>800</v>
      </c>
      <c r="AB14" s="345">
        <v>721</v>
      </c>
      <c r="AC14" s="293" t="s">
        <v>444</v>
      </c>
      <c r="AD14" s="291">
        <v>800</v>
      </c>
      <c r="AE14" s="292"/>
      <c r="AF14" s="292"/>
      <c r="AG14" s="291">
        <v>800</v>
      </c>
      <c r="AH14" s="292"/>
      <c r="AI14" s="292"/>
      <c r="AJ14" s="291">
        <v>800</v>
      </c>
      <c r="AK14" s="292"/>
      <c r="AL14" s="292"/>
      <c r="AM14" s="291">
        <v>800</v>
      </c>
      <c r="AN14" s="292"/>
      <c r="AO14" s="292"/>
      <c r="AP14" s="291">
        <v>800</v>
      </c>
      <c r="AQ14" s="292"/>
      <c r="AR14" s="292"/>
      <c r="AS14" s="291">
        <v>321</v>
      </c>
      <c r="AT14" s="292"/>
      <c r="AU14" s="292"/>
      <c r="AV14" s="106">
        <f>+L14+O14+R14+U14+X14+AA14+AD14+AG14+AJ14+AM14+AP14+AS14</f>
        <v>7721</v>
      </c>
      <c r="AW14" s="141">
        <f>+M14+P14+S14+V14+Y14+AB14+AE14+AH14+AK14+AN14+AQ14+AT14</f>
        <v>3409</v>
      </c>
      <c r="AX14" s="294">
        <v>8190</v>
      </c>
    </row>
    <row r="15" spans="1:91" ht="46.15" customHeight="1" x14ac:dyDescent="0.25">
      <c r="I15" s="104"/>
      <c r="J15" s="104"/>
      <c r="K15" s="104"/>
      <c r="L15" s="104"/>
    </row>
    <row r="16" spans="1:91" x14ac:dyDescent="0.25">
      <c r="I16" s="104"/>
      <c r="J16" s="104"/>
      <c r="K16" s="104"/>
      <c r="L16" s="104"/>
    </row>
    <row r="17" spans="9:12" x14ac:dyDescent="0.25">
      <c r="I17" s="104"/>
      <c r="J17" s="104"/>
      <c r="K17" s="104"/>
      <c r="L17" s="104"/>
    </row>
    <row r="18" spans="9:12" x14ac:dyDescent="0.25">
      <c r="I18" s="104"/>
      <c r="J18" s="104"/>
      <c r="K18" s="104"/>
      <c r="L18" s="104"/>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75"/>
  <sheetViews>
    <sheetView topLeftCell="A19" zoomScale="55" zoomScaleNormal="55" workbookViewId="0">
      <selection activeCell="AC14" sqref="AC14"/>
    </sheetView>
  </sheetViews>
  <sheetFormatPr baseColWidth="10" defaultColWidth="10.7109375" defaultRowHeight="14.25" x14ac:dyDescent="0.25"/>
  <cols>
    <col min="1" max="1" width="25.42578125" style="81" customWidth="1"/>
    <col min="2" max="2" width="29.7109375" style="81" customWidth="1"/>
    <col min="3" max="3" width="21.42578125" style="81" customWidth="1"/>
    <col min="4" max="4" width="21.7109375" style="81" customWidth="1"/>
    <col min="5" max="5" width="20.7109375" style="81" bestFit="1" customWidth="1"/>
    <col min="6" max="6" width="21.7109375" style="81" customWidth="1"/>
    <col min="7" max="7" width="20.7109375" style="81" bestFit="1" customWidth="1"/>
    <col min="8" max="8" width="21.42578125" style="81" customWidth="1"/>
    <col min="9" max="9" width="20.7109375" style="81" bestFit="1" customWidth="1"/>
    <col min="10" max="10" width="22.28515625" style="81" customWidth="1"/>
    <col min="11" max="11" width="20.7109375" style="81" bestFit="1" customWidth="1"/>
    <col min="12" max="12" width="23" style="81" customWidth="1"/>
    <col min="13" max="13" width="20.7109375" style="81" bestFit="1" customWidth="1"/>
    <col min="14" max="14" width="22.28515625" style="81" customWidth="1"/>
    <col min="15" max="15" width="20.7109375" style="81" bestFit="1" customWidth="1"/>
    <col min="16" max="16" width="24.7109375" style="81" customWidth="1"/>
    <col min="17" max="17" width="20.42578125" style="81" customWidth="1"/>
    <col min="18" max="18" width="17.28515625" style="81" bestFit="1" customWidth="1"/>
    <col min="19" max="19" width="25.140625" style="81" customWidth="1"/>
    <col min="20" max="20" width="23.7109375" style="81" customWidth="1"/>
    <col min="21" max="21" width="20.7109375" style="81" bestFit="1" customWidth="1"/>
    <col min="22" max="22" width="19.7109375" style="81" bestFit="1" customWidth="1"/>
    <col min="23" max="23" width="28.42578125" style="81" customWidth="1"/>
    <col min="24" max="24" width="17.28515625" style="81" bestFit="1" customWidth="1"/>
    <col min="25" max="25" width="27.7109375" style="81" customWidth="1"/>
    <col min="26" max="26" width="24" style="81" customWidth="1"/>
    <col min="27" max="27" width="17.42578125" style="81" customWidth="1"/>
    <col min="28" max="28" width="23.42578125" style="81" customWidth="1"/>
    <col min="29" max="29" width="22.7109375" style="81" customWidth="1"/>
    <col min="30" max="30" width="17" style="81" customWidth="1"/>
    <col min="31" max="31" width="19.7109375" style="81" bestFit="1" customWidth="1"/>
    <col min="32" max="32" width="25.140625" style="81" customWidth="1"/>
    <col min="33" max="36" width="20.42578125" style="81" bestFit="1" customWidth="1"/>
    <col min="37" max="16384" width="10.7109375" style="81"/>
  </cols>
  <sheetData>
    <row r="1" spans="1:62" s="1" customFormat="1" ht="20.25" customHeight="1" x14ac:dyDescent="0.25">
      <c r="A1" s="518"/>
      <c r="B1" s="653" t="s">
        <v>279</v>
      </c>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5"/>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row>
    <row r="2" spans="1:62" s="1" customFormat="1" ht="18.75" customHeight="1" x14ac:dyDescent="0.25">
      <c r="A2" s="519"/>
      <c r="B2" s="656"/>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8"/>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row>
    <row r="3" spans="1:62" s="1" customFormat="1" ht="14.25" customHeight="1" x14ac:dyDescent="0.25">
      <c r="A3" s="519"/>
      <c r="B3" s="656"/>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8"/>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row>
    <row r="4" spans="1:62" s="1" customFormat="1" ht="33" customHeight="1" thickBot="1" x14ac:dyDescent="0.3">
      <c r="A4" s="520"/>
      <c r="B4" s="659"/>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row>
    <row r="5" spans="1:62" s="1" customFormat="1" ht="15" x14ac:dyDescent="0.25">
      <c r="B5" s="98"/>
      <c r="C5" s="98"/>
      <c r="D5" s="98"/>
      <c r="E5" s="98"/>
      <c r="F5" s="98"/>
      <c r="G5" s="98"/>
      <c r="H5" s="98"/>
      <c r="I5" s="98"/>
      <c r="J5" s="98"/>
      <c r="K5" s="97"/>
      <c r="L5" s="97"/>
      <c r="M5" s="97"/>
      <c r="N5" s="97"/>
      <c r="O5" s="97"/>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row>
    <row r="6" spans="1:62" s="1" customFormat="1" ht="9" customHeight="1" x14ac:dyDescent="0.25">
      <c r="A6" s="5"/>
      <c r="B6" s="98"/>
      <c r="C6" s="98"/>
      <c r="D6" s="98"/>
      <c r="E6" s="98"/>
      <c r="F6" s="98"/>
      <c r="G6" s="98"/>
      <c r="H6" s="98"/>
      <c r="I6" s="98"/>
      <c r="J6" s="98"/>
      <c r="K6" s="98"/>
      <c r="L6" s="98"/>
      <c r="M6" s="98"/>
      <c r="N6" s="98"/>
      <c r="O6" s="98"/>
      <c r="P6" s="2"/>
      <c r="Q6" s="2"/>
      <c r="R6" s="3"/>
      <c r="S6" s="3"/>
      <c r="T6" s="2"/>
      <c r="U6" s="2"/>
      <c r="V6" s="2"/>
      <c r="W6" s="81"/>
      <c r="X6" s="4"/>
      <c r="Y6" s="4"/>
      <c r="Z6" s="4"/>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row>
    <row r="7" spans="1:62" s="1" customFormat="1" ht="15" customHeight="1" thickBot="1" x14ac:dyDescent="0.3">
      <c r="A7" s="6"/>
      <c r="B7" s="98"/>
      <c r="C7" s="98"/>
      <c r="D7" s="98"/>
      <c r="E7" s="98"/>
      <c r="F7" s="98"/>
      <c r="G7" s="98"/>
      <c r="H7" s="98"/>
      <c r="I7" s="98"/>
      <c r="J7" s="98"/>
      <c r="K7" s="98"/>
      <c r="L7" s="98"/>
      <c r="M7" s="98"/>
      <c r="N7" s="98"/>
      <c r="O7" s="98"/>
      <c r="P7" s="2"/>
      <c r="Q7" s="2"/>
      <c r="R7" s="3"/>
      <c r="S7" s="3"/>
      <c r="T7" s="2"/>
      <c r="U7" s="2"/>
      <c r="V7" s="2"/>
      <c r="W7" s="81"/>
      <c r="X7" s="4"/>
      <c r="Y7" s="4"/>
      <c r="Z7" s="126"/>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row>
    <row r="8" spans="1:62" s="1" customFormat="1" ht="15" customHeight="1" thickBot="1" x14ac:dyDescent="0.3">
      <c r="A8" s="525" t="s">
        <v>4</v>
      </c>
      <c r="B8" s="672" t="s">
        <v>280</v>
      </c>
      <c r="C8" s="673"/>
      <c r="D8" s="673"/>
      <c r="E8" s="673"/>
      <c r="F8" s="673"/>
      <c r="G8" s="673"/>
      <c r="H8" s="673"/>
      <c r="I8" s="673"/>
      <c r="J8" s="673"/>
      <c r="K8" s="673"/>
      <c r="L8" s="673"/>
      <c r="M8" s="673"/>
      <c r="N8" s="673"/>
      <c r="O8" s="673"/>
      <c r="P8" s="673"/>
      <c r="Q8" s="673"/>
      <c r="R8" s="673"/>
      <c r="S8" s="673"/>
      <c r="T8" s="673"/>
      <c r="U8" s="673"/>
      <c r="V8" s="673"/>
      <c r="W8" s="673"/>
      <c r="X8" s="673"/>
      <c r="Y8" s="673"/>
      <c r="Z8" s="673"/>
      <c r="AA8" s="678" t="s">
        <v>155</v>
      </c>
      <c r="AB8" s="666">
        <v>2024110010313</v>
      </c>
      <c r="AC8" s="662" t="s">
        <v>198</v>
      </c>
      <c r="AD8" s="663"/>
      <c r="AE8" s="414" t="s">
        <v>270</v>
      </c>
      <c r="AF8" s="416"/>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row>
    <row r="9" spans="1:62" s="1" customFormat="1" ht="15" customHeight="1" thickBot="1" x14ac:dyDescent="0.3">
      <c r="A9" s="526"/>
      <c r="B9" s="674"/>
      <c r="C9" s="675"/>
      <c r="D9" s="675"/>
      <c r="E9" s="675"/>
      <c r="F9" s="675"/>
      <c r="G9" s="675"/>
      <c r="H9" s="675"/>
      <c r="I9" s="675"/>
      <c r="J9" s="675"/>
      <c r="K9" s="675"/>
      <c r="L9" s="675"/>
      <c r="M9" s="675"/>
      <c r="N9" s="675"/>
      <c r="O9" s="675"/>
      <c r="P9" s="675"/>
      <c r="Q9" s="675"/>
      <c r="R9" s="675"/>
      <c r="S9" s="675"/>
      <c r="T9" s="675"/>
      <c r="U9" s="675"/>
      <c r="V9" s="675"/>
      <c r="W9" s="675"/>
      <c r="X9" s="675"/>
      <c r="Y9" s="675"/>
      <c r="Z9" s="675"/>
      <c r="AA9" s="679"/>
      <c r="AB9" s="667"/>
      <c r="AC9" s="662" t="s">
        <v>199</v>
      </c>
      <c r="AD9" s="663"/>
      <c r="AE9" s="414" t="s">
        <v>271</v>
      </c>
      <c r="AF9" s="416"/>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row>
    <row r="10" spans="1:62" s="1" customFormat="1" ht="15" customHeight="1" thickBot="1" x14ac:dyDescent="0.3">
      <c r="A10" s="526"/>
      <c r="B10" s="674"/>
      <c r="C10" s="675"/>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9"/>
      <c r="AB10" s="667"/>
      <c r="AC10" s="662" t="s">
        <v>200</v>
      </c>
      <c r="AD10" s="663"/>
      <c r="AE10" s="414" t="s">
        <v>272</v>
      </c>
      <c r="AF10" s="416"/>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row>
    <row r="11" spans="1:62" s="1" customFormat="1" ht="15" customHeight="1" thickBot="1" x14ac:dyDescent="0.3">
      <c r="A11" s="527"/>
      <c r="B11" s="676"/>
      <c r="C11" s="677"/>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80"/>
      <c r="AB11" s="668"/>
      <c r="AC11" s="662" t="s">
        <v>153</v>
      </c>
      <c r="AD11" s="663"/>
      <c r="AE11" s="414" t="s">
        <v>276</v>
      </c>
      <c r="AF11" s="416"/>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row>
    <row r="12" spans="1:62" s="1" customFormat="1" ht="9" customHeight="1" x14ac:dyDescent="0.25">
      <c r="A12" s="14"/>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row>
    <row r="13" spans="1:62" s="26" customFormat="1" ht="16.5" customHeight="1" thickBot="1" x14ac:dyDescent="0.25">
      <c r="C13" s="100"/>
      <c r="D13" s="100"/>
      <c r="E13" s="100"/>
      <c r="F13" s="100"/>
      <c r="G13" s="100"/>
      <c r="H13" s="100"/>
      <c r="I13" s="100"/>
      <c r="J13" s="100"/>
      <c r="K13" s="99"/>
      <c r="L13" s="99"/>
      <c r="M13" s="99"/>
      <c r="N13" s="99"/>
      <c r="O13" s="99"/>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row>
    <row r="14" spans="1:62" s="83" customFormat="1" ht="21.75" customHeight="1" thickBot="1" x14ac:dyDescent="0.3">
      <c r="A14" s="444" t="s">
        <v>6</v>
      </c>
      <c r="B14" s="161" t="s">
        <v>156</v>
      </c>
      <c r="C14" s="128" t="s">
        <v>281</v>
      </c>
      <c r="D14" s="161" t="s">
        <v>157</v>
      </c>
      <c r="E14" s="128" t="s">
        <v>281</v>
      </c>
      <c r="F14" s="161" t="s">
        <v>158</v>
      </c>
      <c r="G14" s="128" t="s">
        <v>281</v>
      </c>
      <c r="H14" s="161" t="s">
        <v>159</v>
      </c>
      <c r="I14" s="129" t="s">
        <v>281</v>
      </c>
      <c r="J14" s="101"/>
      <c r="K14" s="443" t="s">
        <v>8</v>
      </c>
      <c r="L14" s="443"/>
      <c r="M14" s="619" t="s">
        <v>160</v>
      </c>
      <c r="N14" s="619"/>
      <c r="O14" s="619"/>
      <c r="P14" s="131"/>
      <c r="Q14" s="170"/>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row>
    <row r="15" spans="1:62" s="83" customFormat="1" ht="21.75" customHeight="1" thickBot="1" x14ac:dyDescent="0.3">
      <c r="A15" s="444"/>
      <c r="B15" s="162" t="s">
        <v>161</v>
      </c>
      <c r="C15" s="128" t="s">
        <v>281</v>
      </c>
      <c r="D15" s="161" t="s">
        <v>162</v>
      </c>
      <c r="E15" s="128" t="s">
        <v>281</v>
      </c>
      <c r="F15" s="161" t="s">
        <v>163</v>
      </c>
      <c r="G15" s="130"/>
      <c r="H15" s="161" t="s">
        <v>164</v>
      </c>
      <c r="I15" s="129"/>
      <c r="J15" s="101"/>
      <c r="K15" s="443"/>
      <c r="L15" s="443"/>
      <c r="M15" s="619" t="s">
        <v>165</v>
      </c>
      <c r="N15" s="619"/>
      <c r="O15" s="619"/>
      <c r="P15" s="131"/>
      <c r="Q15" s="170"/>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row>
    <row r="16" spans="1:62" s="83" customFormat="1" ht="21.75" customHeight="1" thickBot="1" x14ac:dyDescent="0.3">
      <c r="A16" s="444"/>
      <c r="B16" s="161" t="s">
        <v>166</v>
      </c>
      <c r="C16" s="128"/>
      <c r="D16" s="161" t="s">
        <v>167</v>
      </c>
      <c r="E16" s="130"/>
      <c r="F16" s="161" t="s">
        <v>168</v>
      </c>
      <c r="G16" s="130"/>
      <c r="H16" s="161" t="s">
        <v>169</v>
      </c>
      <c r="I16" s="129"/>
      <c r="K16" s="443"/>
      <c r="L16" s="443"/>
      <c r="M16" s="619" t="s">
        <v>170</v>
      </c>
      <c r="N16" s="619"/>
      <c r="O16" s="619"/>
      <c r="P16" s="296" t="s">
        <v>281</v>
      </c>
      <c r="Q16" s="170"/>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row>
    <row r="17" spans="1:62" s="83" customFormat="1" ht="21.75" customHeight="1" thickBot="1" x14ac:dyDescent="0.3">
      <c r="A17" s="1"/>
      <c r="B17" s="1"/>
      <c r="C17" s="1"/>
      <c r="D17" s="1"/>
      <c r="E17" s="1"/>
      <c r="F17" s="1"/>
      <c r="G17" s="101"/>
      <c r="H17" s="101"/>
      <c r="I17" s="101"/>
      <c r="J17" s="101"/>
      <c r="K17" s="102"/>
      <c r="L17" s="102"/>
      <c r="M17" s="100"/>
      <c r="N17" s="100"/>
      <c r="O17" s="100"/>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row>
    <row r="18" spans="1:62" s="1" customFormat="1" ht="48" customHeight="1" thickBot="1" x14ac:dyDescent="0.3">
      <c r="A18" s="399" t="s">
        <v>222</v>
      </c>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1"/>
      <c r="AG18" s="119"/>
      <c r="AH18" s="119"/>
      <c r="AI18" s="119"/>
      <c r="AJ18" s="119"/>
      <c r="AK18" s="119"/>
      <c r="AL18" s="119"/>
      <c r="AM18" s="119"/>
      <c r="AN18" s="81"/>
      <c r="AO18" s="81"/>
      <c r="AP18" s="81"/>
      <c r="AQ18" s="81"/>
      <c r="AR18" s="81"/>
      <c r="AS18" s="81"/>
      <c r="AT18" s="81"/>
      <c r="AU18" s="81"/>
      <c r="AV18" s="81"/>
      <c r="AW18" s="81"/>
      <c r="AX18" s="81"/>
      <c r="AY18" s="81"/>
      <c r="AZ18" s="81"/>
      <c r="BA18" s="81"/>
      <c r="BB18" s="81"/>
      <c r="BC18" s="81"/>
      <c r="BD18" s="81"/>
      <c r="BE18" s="81"/>
      <c r="BF18" s="81"/>
      <c r="BG18" s="81"/>
      <c r="BH18" s="81"/>
      <c r="BI18" s="81"/>
      <c r="BJ18" s="81"/>
    </row>
    <row r="19" spans="1:62" s="1" customFormat="1" ht="50.25" customHeight="1" thickBot="1" x14ac:dyDescent="0.3">
      <c r="A19" s="373" t="s">
        <v>223</v>
      </c>
      <c r="B19" s="374"/>
      <c r="C19" s="669" t="s">
        <v>337</v>
      </c>
      <c r="D19" s="669"/>
      <c r="E19" s="669"/>
      <c r="F19" s="669"/>
      <c r="G19" s="669"/>
      <c r="H19" s="669"/>
      <c r="I19" s="669"/>
      <c r="J19" s="669"/>
      <c r="K19" s="669"/>
      <c r="L19" s="669"/>
      <c r="M19" s="669"/>
      <c r="N19" s="669"/>
      <c r="O19" s="669"/>
      <c r="P19" s="669"/>
      <c r="Q19" s="669"/>
      <c r="R19" s="669"/>
      <c r="S19" s="669"/>
      <c r="T19" s="669"/>
      <c r="U19" s="669"/>
      <c r="V19" s="669"/>
      <c r="W19" s="669"/>
      <c r="X19" s="669"/>
      <c r="Y19" s="669"/>
      <c r="Z19" s="669"/>
      <c r="AA19" s="669"/>
      <c r="AB19" s="669"/>
      <c r="AC19" s="669"/>
      <c r="AD19" s="669"/>
      <c r="AE19" s="669"/>
      <c r="AF19" s="670"/>
      <c r="AG19" s="119"/>
      <c r="AH19" s="119"/>
      <c r="AI19" s="119"/>
      <c r="AJ19" s="119"/>
      <c r="AK19" s="119"/>
      <c r="AL19" s="119"/>
      <c r="AM19" s="119"/>
      <c r="AN19" s="81"/>
      <c r="AO19" s="81"/>
      <c r="AP19" s="81"/>
      <c r="AQ19" s="81"/>
      <c r="AR19" s="81"/>
      <c r="AS19" s="81"/>
      <c r="AT19" s="81"/>
      <c r="AU19" s="81"/>
      <c r="AV19" s="81"/>
      <c r="AW19" s="81"/>
      <c r="AX19" s="81"/>
      <c r="AY19" s="81"/>
      <c r="AZ19" s="81"/>
      <c r="BA19" s="81"/>
      <c r="BB19" s="81"/>
      <c r="BC19" s="81"/>
      <c r="BD19" s="81"/>
      <c r="BE19" s="81"/>
      <c r="BF19" s="81"/>
      <c r="BG19" s="81"/>
      <c r="BH19" s="81"/>
      <c r="BI19" s="81"/>
      <c r="BJ19" s="81"/>
    </row>
    <row r="20" spans="1:62" s="29" customFormat="1" ht="21.75" customHeight="1" thickBot="1" x14ac:dyDescent="0.3">
      <c r="A20" s="386" t="s">
        <v>224</v>
      </c>
      <c r="B20" s="671" t="s">
        <v>225</v>
      </c>
      <c r="C20" s="510" t="s">
        <v>84</v>
      </c>
      <c r="D20" s="649"/>
      <c r="E20" s="649"/>
      <c r="F20" s="649"/>
      <c r="G20" s="649"/>
      <c r="H20" s="649"/>
      <c r="I20" s="649"/>
      <c r="J20" s="649"/>
      <c r="K20" s="649"/>
      <c r="L20" s="649"/>
      <c r="M20" s="649"/>
      <c r="N20" s="511"/>
      <c r="O20" s="642" t="s">
        <v>86</v>
      </c>
      <c r="P20" s="643"/>
      <c r="Q20" s="643"/>
      <c r="R20" s="643"/>
      <c r="S20" s="643"/>
      <c r="T20" s="643"/>
      <c r="U20" s="643"/>
      <c r="V20" s="643"/>
      <c r="W20" s="643"/>
      <c r="X20" s="643"/>
      <c r="Y20" s="643"/>
      <c r="Z20" s="643"/>
      <c r="AA20" s="643"/>
      <c r="AB20" s="643"/>
      <c r="AC20" s="643"/>
      <c r="AD20" s="643"/>
      <c r="AE20" s="643"/>
      <c r="AF20" s="644"/>
      <c r="AG20" s="119"/>
      <c r="AH20" s="119"/>
      <c r="AI20" s="119"/>
      <c r="AJ20" s="119"/>
      <c r="AK20" s="119"/>
      <c r="AL20" s="119"/>
      <c r="AM20" s="119"/>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row>
    <row r="21" spans="1:62" s="29" customFormat="1" ht="21.75" customHeight="1" thickBot="1" x14ac:dyDescent="0.3">
      <c r="A21" s="645"/>
      <c r="B21" s="671"/>
      <c r="C21" s="664" t="s">
        <v>181</v>
      </c>
      <c r="D21" s="665"/>
      <c r="E21" s="664" t="s">
        <v>183</v>
      </c>
      <c r="F21" s="665"/>
      <c r="G21" s="664" t="s">
        <v>184</v>
      </c>
      <c r="H21" s="665"/>
      <c r="I21" s="664" t="s">
        <v>185</v>
      </c>
      <c r="J21" s="665"/>
      <c r="K21" s="664" t="s">
        <v>186</v>
      </c>
      <c r="L21" s="665"/>
      <c r="M21" s="664" t="s">
        <v>187</v>
      </c>
      <c r="N21" s="665"/>
      <c r="O21" s="642" t="s">
        <v>181</v>
      </c>
      <c r="P21" s="643"/>
      <c r="Q21" s="644"/>
      <c r="R21" s="650" t="s">
        <v>183</v>
      </c>
      <c r="S21" s="651"/>
      <c r="T21" s="652"/>
      <c r="U21" s="650" t="s">
        <v>184</v>
      </c>
      <c r="V21" s="651"/>
      <c r="W21" s="652"/>
      <c r="X21" s="650" t="s">
        <v>185</v>
      </c>
      <c r="Y21" s="651"/>
      <c r="Z21" s="652"/>
      <c r="AA21" s="650" t="s">
        <v>186</v>
      </c>
      <c r="AB21" s="651"/>
      <c r="AC21" s="652"/>
      <c r="AD21" s="650" t="s">
        <v>187</v>
      </c>
      <c r="AE21" s="651"/>
      <c r="AF21" s="652"/>
      <c r="AG21" s="119"/>
      <c r="AH21" s="119"/>
      <c r="AI21" s="119"/>
      <c r="AJ21" s="119"/>
      <c r="AK21" s="119"/>
      <c r="AL21" s="119"/>
      <c r="AM21" s="119"/>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row>
    <row r="22" spans="1:62" s="29" customFormat="1" ht="28.5" customHeight="1" thickBot="1" x14ac:dyDescent="0.3">
      <c r="A22" s="645"/>
      <c r="B22" s="671"/>
      <c r="C22" s="124" t="s">
        <v>226</v>
      </c>
      <c r="D22" s="124" t="s">
        <v>227</v>
      </c>
      <c r="E22" s="124" t="s">
        <v>226</v>
      </c>
      <c r="F22" s="124" t="s">
        <v>227</v>
      </c>
      <c r="G22" s="124" t="s">
        <v>226</v>
      </c>
      <c r="H22" s="124" t="s">
        <v>227</v>
      </c>
      <c r="I22" s="124" t="s">
        <v>226</v>
      </c>
      <c r="J22" s="124" t="s">
        <v>227</v>
      </c>
      <c r="K22" s="124" t="s">
        <v>226</v>
      </c>
      <c r="L22" s="124" t="s">
        <v>227</v>
      </c>
      <c r="M22" s="124" t="s">
        <v>226</v>
      </c>
      <c r="N22" s="124" t="s">
        <v>227</v>
      </c>
      <c r="O22" s="125" t="s">
        <v>226</v>
      </c>
      <c r="P22" s="125" t="s">
        <v>228</v>
      </c>
      <c r="Q22" s="125" t="s">
        <v>28</v>
      </c>
      <c r="R22" s="125" t="s">
        <v>226</v>
      </c>
      <c r="S22" s="125" t="s">
        <v>228</v>
      </c>
      <c r="T22" s="125" t="s">
        <v>28</v>
      </c>
      <c r="U22" s="125" t="s">
        <v>226</v>
      </c>
      <c r="V22" s="125" t="s">
        <v>228</v>
      </c>
      <c r="W22" s="125" t="s">
        <v>28</v>
      </c>
      <c r="X22" s="125" t="s">
        <v>226</v>
      </c>
      <c r="Y22" s="125" t="s">
        <v>228</v>
      </c>
      <c r="Z22" s="125" t="s">
        <v>28</v>
      </c>
      <c r="AA22" s="125" t="s">
        <v>226</v>
      </c>
      <c r="AB22" s="125" t="s">
        <v>228</v>
      </c>
      <c r="AC22" s="125" t="s">
        <v>28</v>
      </c>
      <c r="AD22" s="125" t="s">
        <v>226</v>
      </c>
      <c r="AE22" s="125" t="s">
        <v>228</v>
      </c>
      <c r="AF22" s="125" t="s">
        <v>28</v>
      </c>
      <c r="AG22" s="119"/>
      <c r="AH22" s="119"/>
      <c r="AI22" s="119"/>
      <c r="AJ22" s="119"/>
      <c r="AK22" s="119"/>
      <c r="AL22" s="119"/>
      <c r="AM22" s="119"/>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row>
    <row r="23" spans="1:62" s="29" customFormat="1" ht="15.75" customHeight="1" thickBot="1" x14ac:dyDescent="0.3">
      <c r="A23" s="645"/>
      <c r="B23" s="234" t="s">
        <v>355</v>
      </c>
      <c r="C23" s="269">
        <v>0</v>
      </c>
      <c r="D23" s="124"/>
      <c r="E23" s="269">
        <v>400</v>
      </c>
      <c r="F23" s="124"/>
      <c r="G23" s="269">
        <v>800</v>
      </c>
      <c r="H23" s="124"/>
      <c r="I23" s="269">
        <v>600</v>
      </c>
      <c r="J23" s="124"/>
      <c r="K23" s="269">
        <v>800</v>
      </c>
      <c r="L23" s="124"/>
      <c r="M23" s="269">
        <v>800</v>
      </c>
      <c r="N23" s="124"/>
      <c r="O23" s="236"/>
      <c r="P23" s="125"/>
      <c r="Q23" s="237"/>
      <c r="R23" s="236"/>
      <c r="S23" s="125"/>
      <c r="T23" s="237"/>
      <c r="U23" s="236"/>
      <c r="V23" s="125"/>
      <c r="W23" s="237"/>
      <c r="X23" s="236"/>
      <c r="Y23" s="125"/>
      <c r="Z23" s="237"/>
      <c r="AA23" s="236"/>
      <c r="AB23" s="125"/>
      <c r="AC23" s="237"/>
      <c r="AD23" s="236"/>
      <c r="AE23" s="125"/>
      <c r="AF23" s="238"/>
      <c r="AG23" s="119"/>
      <c r="AH23" s="119"/>
      <c r="AI23" s="119"/>
      <c r="AJ23" s="119"/>
      <c r="AK23" s="119"/>
      <c r="AL23" s="119"/>
      <c r="AM23" s="119"/>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row>
    <row r="24" spans="1:62" s="29" customFormat="1" ht="15.75" customHeight="1" x14ac:dyDescent="0.25">
      <c r="A24" s="645"/>
      <c r="B24" s="78" t="s">
        <v>229</v>
      </c>
      <c r="C24" s="135"/>
      <c r="D24" s="133"/>
      <c r="E24" s="135"/>
      <c r="F24" s="133"/>
      <c r="G24" s="135"/>
      <c r="H24" s="133"/>
      <c r="I24" s="135"/>
      <c r="J24" s="133"/>
      <c r="K24" s="135"/>
      <c r="L24" s="133"/>
      <c r="M24" s="135"/>
      <c r="N24" s="133"/>
      <c r="O24" s="76">
        <v>0</v>
      </c>
      <c r="P24" s="133"/>
      <c r="Q24" s="133"/>
      <c r="R24" s="270">
        <v>0</v>
      </c>
      <c r="S24" s="271">
        <f t="shared" ref="S24" si="0">R24*1372585.48</f>
        <v>0</v>
      </c>
      <c r="T24" s="271">
        <f t="shared" ref="T24:V30" si="1">R24*4950.039813</f>
        <v>0</v>
      </c>
      <c r="U24" s="272">
        <v>0</v>
      </c>
      <c r="V24" s="271">
        <f>T23*4950.039813</f>
        <v>0</v>
      </c>
      <c r="W24" s="273">
        <f>U24*84832.05204</f>
        <v>0</v>
      </c>
      <c r="X24" s="270">
        <v>25</v>
      </c>
      <c r="Y24" s="295">
        <v>2613385</v>
      </c>
      <c r="Z24" s="295">
        <v>3466031.007751938</v>
      </c>
      <c r="AA24" s="270">
        <v>19</v>
      </c>
      <c r="AB24" s="295">
        <v>0</v>
      </c>
      <c r="AC24" s="295">
        <f>AA24*117333.4987</f>
        <v>2229336.4753</v>
      </c>
      <c r="AD24" s="270">
        <v>0</v>
      </c>
      <c r="AE24" s="338">
        <v>0</v>
      </c>
      <c r="AF24" s="339">
        <f>(AF$44/AD$44)*AD24</f>
        <v>0</v>
      </c>
      <c r="AG24" s="119"/>
      <c r="AH24" s="119"/>
      <c r="AI24" s="119"/>
      <c r="AJ24" s="119"/>
      <c r="AK24" s="119"/>
      <c r="AL24" s="119"/>
      <c r="AM24" s="119"/>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row>
    <row r="25" spans="1:62" s="29" customFormat="1" ht="15.75" customHeight="1" x14ac:dyDescent="0.25">
      <c r="A25" s="645"/>
      <c r="B25" s="79" t="s">
        <v>230</v>
      </c>
      <c r="C25" s="76"/>
      <c r="D25" s="133"/>
      <c r="E25" s="76"/>
      <c r="F25" s="133"/>
      <c r="G25" s="76"/>
      <c r="H25" s="133"/>
      <c r="I25" s="76"/>
      <c r="J25" s="133"/>
      <c r="K25" s="76"/>
      <c r="L25" s="133"/>
      <c r="M25" s="76"/>
      <c r="N25" s="133"/>
      <c r="O25" s="76">
        <v>0</v>
      </c>
      <c r="P25" s="133"/>
      <c r="Q25" s="133"/>
      <c r="R25" s="270">
        <v>56</v>
      </c>
      <c r="S25" s="271">
        <f>R25*2335676.815</f>
        <v>130797901.64</v>
      </c>
      <c r="T25" s="271">
        <f>R25*9900.077283</f>
        <v>554404.32784799999</v>
      </c>
      <c r="U25" s="272">
        <v>0</v>
      </c>
      <c r="V25" s="271">
        <f>T24*4950.039813</f>
        <v>0</v>
      </c>
      <c r="W25" s="273">
        <f t="shared" ref="W25:W44" si="2">U25*84832.05204</f>
        <v>0</v>
      </c>
      <c r="X25" s="270">
        <v>16</v>
      </c>
      <c r="Y25" s="295">
        <v>1672566.4</v>
      </c>
      <c r="Z25" s="295">
        <v>2218259.8449612404</v>
      </c>
      <c r="AA25" s="270">
        <v>6</v>
      </c>
      <c r="AB25" s="295">
        <v>0</v>
      </c>
      <c r="AC25" s="295">
        <f t="shared" ref="AC25:AC44" si="3">AA25*117333.4987</f>
        <v>704000.99219999998</v>
      </c>
      <c r="AD25" s="270">
        <v>35</v>
      </c>
      <c r="AE25" s="337">
        <v>0</v>
      </c>
      <c r="AF25" s="339">
        <f t="shared" ref="AF25:AF43" si="4">(AF$44/AD$44)*AD25</f>
        <v>4777669.9029126214</v>
      </c>
      <c r="AG25" s="119"/>
      <c r="AH25" s="119"/>
      <c r="AI25" s="119"/>
      <c r="AJ25" s="119"/>
      <c r="AK25" s="119"/>
      <c r="AL25" s="119"/>
      <c r="AM25" s="119"/>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row>
    <row r="26" spans="1:62" s="29" customFormat="1" ht="15.75" customHeight="1" x14ac:dyDescent="0.25">
      <c r="A26" s="645"/>
      <c r="B26" s="79" t="s">
        <v>231</v>
      </c>
      <c r="C26" s="76"/>
      <c r="D26" s="133"/>
      <c r="E26" s="76"/>
      <c r="F26" s="133"/>
      <c r="G26" s="76"/>
      <c r="H26" s="133"/>
      <c r="I26" s="76"/>
      <c r="J26" s="133"/>
      <c r="K26" s="76"/>
      <c r="L26" s="133"/>
      <c r="M26" s="76"/>
      <c r="N26" s="133"/>
      <c r="O26" s="76">
        <v>0</v>
      </c>
      <c r="P26" s="133"/>
      <c r="Q26" s="133"/>
      <c r="R26" s="270">
        <v>8</v>
      </c>
      <c r="S26" s="271">
        <f t="shared" ref="S26:S43" si="5">R26*2335676.815</f>
        <v>18685414.52</v>
      </c>
      <c r="T26" s="271">
        <f t="shared" ref="T26:T43" si="6">R26*9900.077283</f>
        <v>79200.618264000004</v>
      </c>
      <c r="U26" s="272">
        <v>19</v>
      </c>
      <c r="V26" s="271">
        <f ca="1">-V26</f>
        <v>0</v>
      </c>
      <c r="W26" s="273">
        <f t="shared" si="2"/>
        <v>1611808.9887599999</v>
      </c>
      <c r="X26" s="270">
        <v>29</v>
      </c>
      <c r="Y26" s="295">
        <v>3031526.5999999996</v>
      </c>
      <c r="Z26" s="295">
        <v>4020595.9689922482</v>
      </c>
      <c r="AA26" s="270">
        <v>53</v>
      </c>
      <c r="AB26" s="295">
        <v>0</v>
      </c>
      <c r="AC26" s="295">
        <f t="shared" si="3"/>
        <v>6218675.4310999997</v>
      </c>
      <c r="AD26" s="270">
        <v>31</v>
      </c>
      <c r="AE26" s="337">
        <v>0</v>
      </c>
      <c r="AF26" s="339">
        <f t="shared" si="4"/>
        <v>4231650.485436894</v>
      </c>
      <c r="AG26" s="119"/>
      <c r="AH26" s="119"/>
      <c r="AI26" s="119"/>
      <c r="AJ26" s="119"/>
      <c r="AK26" s="119"/>
      <c r="AL26" s="119"/>
      <c r="AM26" s="119"/>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row>
    <row r="27" spans="1:62" s="29" customFormat="1" ht="15.75" customHeight="1" x14ac:dyDescent="0.25">
      <c r="A27" s="645"/>
      <c r="B27" s="79" t="s">
        <v>232</v>
      </c>
      <c r="C27" s="76"/>
      <c r="D27" s="133"/>
      <c r="E27" s="76"/>
      <c r="F27" s="133"/>
      <c r="G27" s="76"/>
      <c r="H27" s="133"/>
      <c r="I27" s="76"/>
      <c r="J27" s="133"/>
      <c r="K27" s="76"/>
      <c r="L27" s="133"/>
      <c r="M27" s="76"/>
      <c r="N27" s="133"/>
      <c r="O27" s="76">
        <v>0</v>
      </c>
      <c r="P27" s="133"/>
      <c r="Q27" s="133"/>
      <c r="R27" s="270">
        <v>4</v>
      </c>
      <c r="S27" s="271">
        <f t="shared" si="5"/>
        <v>9342707.2599999998</v>
      </c>
      <c r="T27" s="271">
        <f t="shared" si="6"/>
        <v>39600.309132000002</v>
      </c>
      <c r="U27" s="272">
        <v>62</v>
      </c>
      <c r="V27" s="271">
        <f ca="1">-V27</f>
        <v>0</v>
      </c>
      <c r="W27" s="273">
        <f t="shared" si="2"/>
        <v>5259587.2264799997</v>
      </c>
      <c r="X27" s="270">
        <v>34</v>
      </c>
      <c r="Y27" s="295">
        <v>3554203.5999999996</v>
      </c>
      <c r="Z27" s="295">
        <v>4713802.170542636</v>
      </c>
      <c r="AA27" s="270">
        <v>48</v>
      </c>
      <c r="AB27" s="295">
        <v>0</v>
      </c>
      <c r="AC27" s="295">
        <f t="shared" si="3"/>
        <v>5632007.9375999998</v>
      </c>
      <c r="AD27" s="270">
        <v>33</v>
      </c>
      <c r="AE27" s="337">
        <v>0</v>
      </c>
      <c r="AF27" s="339">
        <f t="shared" si="4"/>
        <v>4504660.1941747572</v>
      </c>
      <c r="AG27" s="119"/>
      <c r="AH27" s="119"/>
      <c r="AI27" s="119"/>
      <c r="AJ27" s="119"/>
      <c r="AK27" s="119"/>
      <c r="AL27" s="119"/>
      <c r="AM27" s="119"/>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row>
    <row r="28" spans="1:62" s="29" customFormat="1" ht="15.75" customHeight="1" x14ac:dyDescent="0.25">
      <c r="A28" s="645"/>
      <c r="B28" s="79" t="s">
        <v>233</v>
      </c>
      <c r="C28" s="76"/>
      <c r="D28" s="133"/>
      <c r="E28" s="76"/>
      <c r="F28" s="133"/>
      <c r="G28" s="76"/>
      <c r="H28" s="133"/>
      <c r="I28" s="76"/>
      <c r="J28" s="133"/>
      <c r="K28" s="76"/>
      <c r="L28" s="133"/>
      <c r="M28" s="76"/>
      <c r="N28" s="133"/>
      <c r="O28" s="76">
        <v>0</v>
      </c>
      <c r="P28" s="133"/>
      <c r="Q28" s="133"/>
      <c r="R28" s="270">
        <v>29</v>
      </c>
      <c r="S28" s="271">
        <f t="shared" si="5"/>
        <v>67734627.635000005</v>
      </c>
      <c r="T28" s="271">
        <f t="shared" si="6"/>
        <v>287102.24120700004</v>
      </c>
      <c r="U28" s="272">
        <v>38</v>
      </c>
      <c r="V28" s="271">
        <f ca="1">-V28</f>
        <v>0</v>
      </c>
      <c r="W28" s="273">
        <f t="shared" si="2"/>
        <v>3223617.9775199997</v>
      </c>
      <c r="X28" s="270">
        <v>42</v>
      </c>
      <c r="Y28" s="295">
        <v>4390486.8</v>
      </c>
      <c r="Z28" s="295">
        <v>5822932.0930232564</v>
      </c>
      <c r="AA28" s="270">
        <v>41</v>
      </c>
      <c r="AB28" s="295">
        <v>0</v>
      </c>
      <c r="AC28" s="295">
        <f t="shared" si="3"/>
        <v>4810673.4467000002</v>
      </c>
      <c r="AD28" s="270">
        <v>31</v>
      </c>
      <c r="AE28" s="337">
        <v>0</v>
      </c>
      <c r="AF28" s="339">
        <f t="shared" si="4"/>
        <v>4231650.485436894</v>
      </c>
      <c r="AG28" s="119"/>
      <c r="AH28" s="119"/>
      <c r="AI28" s="119"/>
      <c r="AJ28" s="119"/>
      <c r="AK28" s="119"/>
      <c r="AL28" s="119"/>
      <c r="AM28" s="119"/>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row>
    <row r="29" spans="1:62" s="29" customFormat="1" ht="15.75" customHeight="1" x14ac:dyDescent="0.25">
      <c r="A29" s="645"/>
      <c r="B29" s="79" t="s">
        <v>234</v>
      </c>
      <c r="C29" s="76"/>
      <c r="D29" s="133"/>
      <c r="E29" s="76"/>
      <c r="F29" s="133"/>
      <c r="G29" s="76"/>
      <c r="H29" s="133"/>
      <c r="I29" s="76"/>
      <c r="J29" s="133"/>
      <c r="K29" s="76"/>
      <c r="L29" s="133"/>
      <c r="M29" s="76"/>
      <c r="N29" s="133"/>
      <c r="O29" s="76">
        <v>0</v>
      </c>
      <c r="P29" s="133"/>
      <c r="Q29" s="133"/>
      <c r="R29" s="270">
        <v>12</v>
      </c>
      <c r="S29" s="271">
        <f t="shared" si="5"/>
        <v>28028121.780000001</v>
      </c>
      <c r="T29" s="271">
        <f t="shared" si="6"/>
        <v>118800.92739600001</v>
      </c>
      <c r="U29" s="272">
        <v>84</v>
      </c>
      <c r="V29" s="271">
        <f>-V32</f>
        <v>0</v>
      </c>
      <c r="W29" s="273">
        <f t="shared" si="2"/>
        <v>7125892.3713599993</v>
      </c>
      <c r="X29" s="270">
        <v>29</v>
      </c>
      <c r="Y29" s="295">
        <v>3031526.5999999996</v>
      </c>
      <c r="Z29" s="295">
        <v>4020595.9689922482</v>
      </c>
      <c r="AA29" s="270">
        <v>25</v>
      </c>
      <c r="AB29" s="295">
        <v>0</v>
      </c>
      <c r="AC29" s="295">
        <f t="shared" si="3"/>
        <v>2933337.4674999998</v>
      </c>
      <c r="AD29" s="270">
        <v>34</v>
      </c>
      <c r="AE29" s="337">
        <v>0</v>
      </c>
      <c r="AF29" s="339">
        <f t="shared" si="4"/>
        <v>4641165.0485436898</v>
      </c>
      <c r="AG29" s="119"/>
      <c r="AH29" s="119"/>
      <c r="AI29" s="119"/>
      <c r="AJ29" s="119"/>
      <c r="AK29" s="119"/>
      <c r="AL29" s="119"/>
      <c r="AM29" s="119"/>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row>
    <row r="30" spans="1:62" s="29" customFormat="1" ht="15.75" customHeight="1" x14ac:dyDescent="0.25">
      <c r="A30" s="645"/>
      <c r="B30" s="79" t="s">
        <v>235</v>
      </c>
      <c r="C30" s="76"/>
      <c r="D30" s="133"/>
      <c r="E30" s="76"/>
      <c r="F30" s="133"/>
      <c r="G30" s="76"/>
      <c r="H30" s="133"/>
      <c r="I30" s="76"/>
      <c r="J30" s="133"/>
      <c r="K30" s="76"/>
      <c r="L30" s="133"/>
      <c r="M30" s="76"/>
      <c r="N30" s="133"/>
      <c r="O30" s="76">
        <v>0</v>
      </c>
      <c r="P30" s="133"/>
      <c r="Q30" s="133"/>
      <c r="R30" s="270">
        <v>0</v>
      </c>
      <c r="S30" s="271">
        <f t="shared" si="5"/>
        <v>0</v>
      </c>
      <c r="T30" s="271">
        <f t="shared" si="6"/>
        <v>0</v>
      </c>
      <c r="U30" s="272">
        <v>2</v>
      </c>
      <c r="V30" s="271">
        <f t="shared" si="1"/>
        <v>0</v>
      </c>
      <c r="W30" s="273">
        <f t="shared" si="2"/>
        <v>169664.10407999999</v>
      </c>
      <c r="X30" s="270">
        <v>22</v>
      </c>
      <c r="Y30" s="295">
        <v>2299778.7999999998</v>
      </c>
      <c r="Z30" s="295">
        <v>3050107.2868217058</v>
      </c>
      <c r="AA30" s="270">
        <v>22</v>
      </c>
      <c r="AB30" s="295">
        <v>0</v>
      </c>
      <c r="AC30" s="295">
        <f t="shared" si="3"/>
        <v>2581336.9714000002</v>
      </c>
      <c r="AD30" s="270">
        <v>14</v>
      </c>
      <c r="AE30" s="337">
        <v>0</v>
      </c>
      <c r="AF30" s="339">
        <f t="shared" si="4"/>
        <v>1911067.9611650486</v>
      </c>
      <c r="AG30" s="119"/>
      <c r="AH30" s="119"/>
      <c r="AI30" s="119"/>
      <c r="AJ30" s="119"/>
      <c r="AK30" s="119"/>
      <c r="AL30" s="119"/>
      <c r="AM30" s="119"/>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row>
    <row r="31" spans="1:62" s="29" customFormat="1" ht="15.75" customHeight="1" x14ac:dyDescent="0.25">
      <c r="A31" s="645"/>
      <c r="B31" s="79" t="s">
        <v>236</v>
      </c>
      <c r="C31" s="76"/>
      <c r="D31" s="133"/>
      <c r="E31" s="76"/>
      <c r="F31" s="133"/>
      <c r="G31" s="76"/>
      <c r="H31" s="133"/>
      <c r="I31" s="76"/>
      <c r="J31" s="133"/>
      <c r="K31" s="76"/>
      <c r="L31" s="133"/>
      <c r="M31" s="76"/>
      <c r="N31" s="133"/>
      <c r="O31" s="76">
        <v>0</v>
      </c>
      <c r="P31" s="133"/>
      <c r="Q31" s="133"/>
      <c r="R31" s="270">
        <v>29</v>
      </c>
      <c r="S31" s="271">
        <f t="shared" si="5"/>
        <v>67734627.635000005</v>
      </c>
      <c r="T31" s="271">
        <f t="shared" si="6"/>
        <v>287102.24120700004</v>
      </c>
      <c r="U31" s="272">
        <v>55</v>
      </c>
      <c r="V31" s="271">
        <f>-V35</f>
        <v>0</v>
      </c>
      <c r="W31" s="273">
        <f t="shared" si="2"/>
        <v>4665762.8621999994</v>
      </c>
      <c r="X31" s="270">
        <v>47</v>
      </c>
      <c r="Y31" s="295">
        <v>4913163.8</v>
      </c>
      <c r="Z31" s="295">
        <v>6516138.2945736442</v>
      </c>
      <c r="AA31" s="270">
        <v>68</v>
      </c>
      <c r="AB31" s="295">
        <v>0</v>
      </c>
      <c r="AC31" s="295">
        <f t="shared" si="3"/>
        <v>7978677.9115999993</v>
      </c>
      <c r="AD31" s="270">
        <v>63</v>
      </c>
      <c r="AE31" s="337">
        <v>0</v>
      </c>
      <c r="AF31" s="339">
        <f t="shared" si="4"/>
        <v>8599805.8252427187</v>
      </c>
      <c r="AG31" s="119"/>
      <c r="AH31" s="119"/>
      <c r="AI31" s="119"/>
      <c r="AJ31" s="119"/>
      <c r="AK31" s="119"/>
      <c r="AL31" s="119"/>
      <c r="AM31" s="119"/>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row>
    <row r="32" spans="1:62" s="29" customFormat="1" ht="15.75" customHeight="1" x14ac:dyDescent="0.25">
      <c r="A32" s="645"/>
      <c r="B32" s="79" t="s">
        <v>237</v>
      </c>
      <c r="C32" s="76"/>
      <c r="D32" s="133"/>
      <c r="E32" s="76"/>
      <c r="F32" s="133"/>
      <c r="G32" s="76"/>
      <c r="H32" s="133"/>
      <c r="I32" s="76"/>
      <c r="J32" s="133"/>
      <c r="K32" s="76"/>
      <c r="L32" s="133"/>
      <c r="M32" s="76"/>
      <c r="N32" s="133"/>
      <c r="O32" s="76">
        <v>0</v>
      </c>
      <c r="P32" s="133"/>
      <c r="Q32" s="133"/>
      <c r="R32" s="270">
        <v>33</v>
      </c>
      <c r="S32" s="271">
        <f t="shared" si="5"/>
        <v>77077334.894999996</v>
      </c>
      <c r="T32" s="271">
        <f t="shared" si="6"/>
        <v>326702.55033900001</v>
      </c>
      <c r="U32" s="272">
        <v>46</v>
      </c>
      <c r="V32" s="271">
        <f t="shared" ref="V32:V44" si="7">-V35</f>
        <v>0</v>
      </c>
      <c r="W32" s="273">
        <f t="shared" si="2"/>
        <v>3902274.3938399996</v>
      </c>
      <c r="X32" s="270">
        <v>51</v>
      </c>
      <c r="Y32" s="295">
        <v>5331305.3999999994</v>
      </c>
      <c r="Z32" s="295">
        <v>7070703.2558139535</v>
      </c>
      <c r="AA32" s="270">
        <v>38</v>
      </c>
      <c r="AB32" s="295">
        <v>0</v>
      </c>
      <c r="AC32" s="295">
        <f t="shared" si="3"/>
        <v>4458672.9506000001</v>
      </c>
      <c r="AD32" s="270">
        <v>47</v>
      </c>
      <c r="AE32" s="337">
        <v>0</v>
      </c>
      <c r="AF32" s="339">
        <f t="shared" si="4"/>
        <v>6415728.1553398063</v>
      </c>
      <c r="AG32" s="119"/>
      <c r="AH32" s="119"/>
      <c r="AI32" s="119"/>
      <c r="AJ32" s="119"/>
      <c r="AK32" s="119"/>
      <c r="AL32" s="119"/>
      <c r="AM32" s="119"/>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row>
    <row r="33" spans="1:62" s="29" customFormat="1" ht="15.75" customHeight="1" x14ac:dyDescent="0.25">
      <c r="A33" s="645"/>
      <c r="B33" s="79" t="s">
        <v>238</v>
      </c>
      <c r="C33" s="76"/>
      <c r="D33" s="133"/>
      <c r="E33" s="76"/>
      <c r="F33" s="133"/>
      <c r="G33" s="76"/>
      <c r="H33" s="133"/>
      <c r="I33" s="76"/>
      <c r="J33" s="133"/>
      <c r="K33" s="76"/>
      <c r="L33" s="133"/>
      <c r="M33" s="76"/>
      <c r="N33" s="133"/>
      <c r="O33" s="76">
        <v>0</v>
      </c>
      <c r="P33" s="133"/>
      <c r="Q33" s="133"/>
      <c r="R33" s="270">
        <v>46</v>
      </c>
      <c r="S33" s="271">
        <f t="shared" si="5"/>
        <v>107441133.48999999</v>
      </c>
      <c r="T33" s="271">
        <f t="shared" si="6"/>
        <v>455403.55501800001</v>
      </c>
      <c r="U33" s="272">
        <v>50</v>
      </c>
      <c r="V33" s="271">
        <f t="shared" si="7"/>
        <v>0</v>
      </c>
      <c r="W33" s="273">
        <f t="shared" si="2"/>
        <v>4241602.602</v>
      </c>
      <c r="X33" s="270">
        <v>64</v>
      </c>
      <c r="Y33" s="295">
        <v>6690265.5999999996</v>
      </c>
      <c r="Z33" s="295">
        <v>8873039.3798449617</v>
      </c>
      <c r="AA33" s="270">
        <v>57</v>
      </c>
      <c r="AB33" s="295">
        <v>0</v>
      </c>
      <c r="AC33" s="295">
        <f t="shared" si="3"/>
        <v>6688009.4259000001</v>
      </c>
      <c r="AD33" s="270">
        <v>67</v>
      </c>
      <c r="AE33" s="337">
        <v>0</v>
      </c>
      <c r="AF33" s="339">
        <f t="shared" si="4"/>
        <v>9145825.242718447</v>
      </c>
      <c r="AG33" s="119"/>
      <c r="AH33" s="119"/>
      <c r="AI33" s="119"/>
      <c r="AJ33" s="119"/>
      <c r="AK33" s="119"/>
      <c r="AL33" s="119"/>
      <c r="AM33" s="119"/>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row>
    <row r="34" spans="1:62" s="29" customFormat="1" ht="15.75" customHeight="1" x14ac:dyDescent="0.25">
      <c r="A34" s="645"/>
      <c r="B34" s="79" t="s">
        <v>239</v>
      </c>
      <c r="C34" s="76"/>
      <c r="D34" s="133"/>
      <c r="E34" s="76"/>
      <c r="F34" s="133"/>
      <c r="G34" s="76"/>
      <c r="H34" s="133"/>
      <c r="I34" s="76"/>
      <c r="J34" s="133"/>
      <c r="K34" s="76"/>
      <c r="L34" s="133"/>
      <c r="M34" s="76"/>
      <c r="N34" s="133"/>
      <c r="O34" s="76">
        <v>0</v>
      </c>
      <c r="P34" s="133"/>
      <c r="Q34" s="133"/>
      <c r="R34" s="270">
        <v>52</v>
      </c>
      <c r="S34" s="271">
        <f t="shared" si="5"/>
        <v>121455194.38</v>
      </c>
      <c r="T34" s="271">
        <f t="shared" si="6"/>
        <v>514804.01871600002</v>
      </c>
      <c r="U34" s="272">
        <v>89</v>
      </c>
      <c r="V34" s="271">
        <f t="shared" si="7"/>
        <v>0</v>
      </c>
      <c r="W34" s="273">
        <f t="shared" si="2"/>
        <v>7550052.6315599997</v>
      </c>
      <c r="X34" s="270">
        <v>13</v>
      </c>
      <c r="Y34" s="295">
        <v>1358960.2</v>
      </c>
      <c r="Z34" s="295">
        <v>1802336.1240310078</v>
      </c>
      <c r="AA34" s="270">
        <v>147</v>
      </c>
      <c r="AB34" s="295">
        <v>0</v>
      </c>
      <c r="AC34" s="295">
        <f t="shared" si="3"/>
        <v>17248024.308899999</v>
      </c>
      <c r="AD34" s="270">
        <v>66</v>
      </c>
      <c r="AE34" s="337">
        <v>0</v>
      </c>
      <c r="AF34" s="339">
        <f t="shared" si="4"/>
        <v>9009320.3883495145</v>
      </c>
      <c r="AG34" s="119"/>
      <c r="AH34" s="119"/>
      <c r="AI34" s="119"/>
      <c r="AJ34" s="119"/>
      <c r="AK34" s="119"/>
      <c r="AL34" s="119"/>
      <c r="AM34" s="119"/>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row>
    <row r="35" spans="1:62" s="29" customFormat="1" ht="15.75" customHeight="1" x14ac:dyDescent="0.25">
      <c r="A35" s="645"/>
      <c r="B35" s="79" t="s">
        <v>240</v>
      </c>
      <c r="C35" s="76"/>
      <c r="D35" s="133"/>
      <c r="E35" s="76"/>
      <c r="F35" s="133"/>
      <c r="G35" s="76"/>
      <c r="H35" s="133"/>
      <c r="I35" s="76"/>
      <c r="J35" s="133"/>
      <c r="K35" s="76"/>
      <c r="L35" s="133"/>
      <c r="M35" s="76"/>
      <c r="N35" s="133"/>
      <c r="O35" s="76">
        <v>0</v>
      </c>
      <c r="P35" s="133"/>
      <c r="Q35" s="133"/>
      <c r="R35" s="270">
        <v>22</v>
      </c>
      <c r="S35" s="271">
        <f t="shared" si="5"/>
        <v>51384889.93</v>
      </c>
      <c r="T35" s="271">
        <f t="shared" si="6"/>
        <v>217801.70022600002</v>
      </c>
      <c r="U35" s="272">
        <v>47</v>
      </c>
      <c r="V35" s="271">
        <f t="shared" si="7"/>
        <v>0</v>
      </c>
      <c r="W35" s="273">
        <f t="shared" si="2"/>
        <v>3987106.4458799995</v>
      </c>
      <c r="X35" s="270">
        <v>14</v>
      </c>
      <c r="Y35" s="295">
        <v>1463495.5999999999</v>
      </c>
      <c r="Z35" s="295">
        <v>1940977.3643410853</v>
      </c>
      <c r="AA35" s="270">
        <v>33</v>
      </c>
      <c r="AB35" s="295">
        <v>0</v>
      </c>
      <c r="AC35" s="295">
        <f t="shared" si="3"/>
        <v>3872005.4570999998</v>
      </c>
      <c r="AD35" s="270">
        <v>40</v>
      </c>
      <c r="AE35" s="337">
        <v>0</v>
      </c>
      <c r="AF35" s="339">
        <f t="shared" si="4"/>
        <v>5460194.1747572822</v>
      </c>
      <c r="AG35" s="119"/>
      <c r="AH35" s="119"/>
      <c r="AI35" s="119"/>
      <c r="AJ35" s="119"/>
      <c r="AK35" s="119"/>
      <c r="AL35" s="119"/>
      <c r="AM35" s="119"/>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row>
    <row r="36" spans="1:62" s="29" customFormat="1" ht="15.75" customHeight="1" x14ac:dyDescent="0.25">
      <c r="A36" s="645"/>
      <c r="B36" s="79" t="s">
        <v>241</v>
      </c>
      <c r="C36" s="76"/>
      <c r="D36" s="133"/>
      <c r="E36" s="76"/>
      <c r="F36" s="133"/>
      <c r="G36" s="76"/>
      <c r="H36" s="133"/>
      <c r="I36" s="76"/>
      <c r="J36" s="133"/>
      <c r="K36" s="76"/>
      <c r="L36" s="133"/>
      <c r="M36" s="76"/>
      <c r="N36" s="133"/>
      <c r="O36" s="76">
        <v>0</v>
      </c>
      <c r="P36" s="133"/>
      <c r="Q36" s="133"/>
      <c r="R36" s="270">
        <v>34</v>
      </c>
      <c r="S36" s="271">
        <f t="shared" si="5"/>
        <v>79413011.709999993</v>
      </c>
      <c r="T36" s="271">
        <f t="shared" si="6"/>
        <v>336602.627622</v>
      </c>
      <c r="U36" s="272">
        <v>31</v>
      </c>
      <c r="V36" s="271">
        <f t="shared" si="7"/>
        <v>0</v>
      </c>
      <c r="W36" s="273">
        <f t="shared" si="2"/>
        <v>2629793.6132399999</v>
      </c>
      <c r="X36" s="270">
        <v>68</v>
      </c>
      <c r="Y36" s="295">
        <v>7108407.1999999993</v>
      </c>
      <c r="Z36" s="295">
        <v>9427604.3410852719</v>
      </c>
      <c r="AA36" s="270">
        <v>38</v>
      </c>
      <c r="AB36" s="295">
        <v>0</v>
      </c>
      <c r="AC36" s="295">
        <f t="shared" si="3"/>
        <v>4458672.9506000001</v>
      </c>
      <c r="AD36" s="270">
        <v>45</v>
      </c>
      <c r="AE36" s="337">
        <v>0</v>
      </c>
      <c r="AF36" s="339">
        <f t="shared" si="4"/>
        <v>6142718.4466019422</v>
      </c>
      <c r="AG36" s="119"/>
      <c r="AH36" s="119"/>
      <c r="AI36" s="119"/>
      <c r="AJ36" s="119"/>
      <c r="AK36" s="119"/>
      <c r="AL36" s="119"/>
      <c r="AM36" s="119"/>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row>
    <row r="37" spans="1:62" s="29" customFormat="1" ht="15.75" customHeight="1" x14ac:dyDescent="0.25">
      <c r="A37" s="645"/>
      <c r="B37" s="79" t="s">
        <v>242</v>
      </c>
      <c r="C37" s="76"/>
      <c r="D37" s="133"/>
      <c r="E37" s="76"/>
      <c r="F37" s="133"/>
      <c r="G37" s="76"/>
      <c r="H37" s="133"/>
      <c r="I37" s="76"/>
      <c r="J37" s="133"/>
      <c r="K37" s="76"/>
      <c r="L37" s="133"/>
      <c r="M37" s="76"/>
      <c r="N37" s="133"/>
      <c r="O37" s="76">
        <v>0</v>
      </c>
      <c r="P37" s="133"/>
      <c r="Q37" s="133"/>
      <c r="R37" s="270">
        <v>62</v>
      </c>
      <c r="S37" s="271">
        <f t="shared" si="5"/>
        <v>144811962.53</v>
      </c>
      <c r="T37" s="271">
        <f t="shared" si="6"/>
        <v>613804.79154600005</v>
      </c>
      <c r="U37" s="272">
        <v>0</v>
      </c>
      <c r="V37" s="271">
        <f t="shared" si="7"/>
        <v>0</v>
      </c>
      <c r="W37" s="273">
        <f t="shared" si="2"/>
        <v>0</v>
      </c>
      <c r="X37" s="270">
        <v>5</v>
      </c>
      <c r="Y37" s="295">
        <v>522677</v>
      </c>
      <c r="Z37" s="295">
        <v>693206.20155038766</v>
      </c>
      <c r="AA37" s="270">
        <v>5</v>
      </c>
      <c r="AB37" s="295">
        <v>0</v>
      </c>
      <c r="AC37" s="295">
        <f t="shared" si="3"/>
        <v>586667.49349999998</v>
      </c>
      <c r="AD37" s="270">
        <v>27</v>
      </c>
      <c r="AE37" s="337">
        <v>0</v>
      </c>
      <c r="AF37" s="339">
        <f t="shared" si="4"/>
        <v>3685631.0679611652</v>
      </c>
      <c r="AG37" s="119"/>
      <c r="AH37" s="119"/>
      <c r="AI37" s="119"/>
      <c r="AJ37" s="119"/>
      <c r="AK37" s="119"/>
      <c r="AL37" s="119"/>
      <c r="AM37" s="119"/>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row>
    <row r="38" spans="1:62" s="29" customFormat="1" ht="15.75" customHeight="1" x14ac:dyDescent="0.25">
      <c r="A38" s="645"/>
      <c r="B38" s="79" t="s">
        <v>243</v>
      </c>
      <c r="C38" s="76"/>
      <c r="D38" s="133"/>
      <c r="E38" s="76"/>
      <c r="F38" s="133"/>
      <c r="G38" s="76"/>
      <c r="H38" s="133"/>
      <c r="I38" s="76"/>
      <c r="J38" s="133"/>
      <c r="K38" s="76"/>
      <c r="L38" s="133"/>
      <c r="M38" s="76"/>
      <c r="N38" s="133"/>
      <c r="O38" s="76">
        <v>0</v>
      </c>
      <c r="P38" s="133"/>
      <c r="Q38" s="133"/>
      <c r="R38" s="270">
        <v>4</v>
      </c>
      <c r="S38" s="271">
        <f t="shared" si="5"/>
        <v>9342707.2599999998</v>
      </c>
      <c r="T38" s="271">
        <f t="shared" si="6"/>
        <v>39600.309132000002</v>
      </c>
      <c r="U38" s="272">
        <v>32</v>
      </c>
      <c r="V38" s="271">
        <f t="shared" si="7"/>
        <v>0</v>
      </c>
      <c r="W38" s="273">
        <f t="shared" si="2"/>
        <v>2714625.6652799998</v>
      </c>
      <c r="X38" s="270">
        <v>16</v>
      </c>
      <c r="Y38" s="295">
        <v>1672566.4</v>
      </c>
      <c r="Z38" s="295">
        <v>2218259.8449612404</v>
      </c>
      <c r="AA38" s="270">
        <v>27</v>
      </c>
      <c r="AB38" s="295">
        <v>0</v>
      </c>
      <c r="AC38" s="295">
        <f t="shared" si="3"/>
        <v>3168004.4649</v>
      </c>
      <c r="AD38" s="270">
        <v>24</v>
      </c>
      <c r="AE38" s="337">
        <v>0</v>
      </c>
      <c r="AF38" s="339">
        <f t="shared" si="4"/>
        <v>3276116.504854369</v>
      </c>
      <c r="AG38" s="119"/>
      <c r="AH38" s="119"/>
      <c r="AI38" s="119"/>
      <c r="AJ38" s="119"/>
      <c r="AK38" s="119"/>
      <c r="AL38" s="119"/>
      <c r="AM38" s="119"/>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row>
    <row r="39" spans="1:62" s="29" customFormat="1" ht="15.75" customHeight="1" x14ac:dyDescent="0.25">
      <c r="A39" s="645"/>
      <c r="B39" s="79" t="s">
        <v>244</v>
      </c>
      <c r="C39" s="76"/>
      <c r="D39" s="133"/>
      <c r="E39" s="76"/>
      <c r="F39" s="133"/>
      <c r="G39" s="76"/>
      <c r="H39" s="133"/>
      <c r="I39" s="76"/>
      <c r="J39" s="133"/>
      <c r="K39" s="76"/>
      <c r="L39" s="133"/>
      <c r="M39" s="76"/>
      <c r="N39" s="133"/>
      <c r="O39" s="76">
        <v>0</v>
      </c>
      <c r="P39" s="133"/>
      <c r="Q39" s="133"/>
      <c r="R39" s="270">
        <v>22</v>
      </c>
      <c r="S39" s="271">
        <f t="shared" si="5"/>
        <v>51384889.93</v>
      </c>
      <c r="T39" s="271">
        <f t="shared" si="6"/>
        <v>217801.70022600002</v>
      </c>
      <c r="U39" s="272">
        <v>51</v>
      </c>
      <c r="V39" s="271">
        <f t="shared" si="7"/>
        <v>0</v>
      </c>
      <c r="W39" s="273">
        <f t="shared" si="2"/>
        <v>4326434.6540399995</v>
      </c>
      <c r="X39" s="270">
        <v>42</v>
      </c>
      <c r="Y39" s="295">
        <v>4390486.8</v>
      </c>
      <c r="Z39" s="295">
        <v>5822932.0930232564</v>
      </c>
      <c r="AA39" s="270">
        <v>61</v>
      </c>
      <c r="AB39" s="295">
        <v>0</v>
      </c>
      <c r="AC39" s="295">
        <f t="shared" si="3"/>
        <v>7157343.4206999997</v>
      </c>
      <c r="AD39" s="270">
        <v>40</v>
      </c>
      <c r="AE39" s="337">
        <v>0</v>
      </c>
      <c r="AF39" s="339">
        <f t="shared" si="4"/>
        <v>5460194.1747572822</v>
      </c>
      <c r="AG39" s="119"/>
      <c r="AH39" s="119"/>
      <c r="AI39" s="119"/>
      <c r="AJ39" s="119"/>
      <c r="AK39" s="119"/>
      <c r="AL39" s="119"/>
      <c r="AM39" s="119"/>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row>
    <row r="40" spans="1:62" s="29" customFormat="1" ht="15.75" customHeight="1" x14ac:dyDescent="0.25">
      <c r="A40" s="645"/>
      <c r="B40" s="79" t="s">
        <v>245</v>
      </c>
      <c r="C40" s="76"/>
      <c r="D40" s="133"/>
      <c r="E40" s="76"/>
      <c r="F40" s="133"/>
      <c r="G40" s="76"/>
      <c r="H40" s="133"/>
      <c r="I40" s="76"/>
      <c r="J40" s="133"/>
      <c r="K40" s="76"/>
      <c r="L40" s="133"/>
      <c r="M40" s="76"/>
      <c r="N40" s="133"/>
      <c r="O40" s="76">
        <v>0</v>
      </c>
      <c r="P40" s="133"/>
      <c r="Q40" s="133"/>
      <c r="R40" s="270">
        <v>11</v>
      </c>
      <c r="S40" s="271">
        <f t="shared" si="5"/>
        <v>25692444.965</v>
      </c>
      <c r="T40" s="271">
        <f t="shared" si="6"/>
        <v>108900.85011300001</v>
      </c>
      <c r="U40" s="272">
        <v>32</v>
      </c>
      <c r="V40" s="271">
        <f t="shared" si="7"/>
        <v>0</v>
      </c>
      <c r="W40" s="273">
        <f t="shared" si="2"/>
        <v>2714625.6652799998</v>
      </c>
      <c r="X40" s="270">
        <v>22</v>
      </c>
      <c r="Y40" s="295">
        <v>2299778.7999999998</v>
      </c>
      <c r="Z40" s="295">
        <v>3050107.2868217058</v>
      </c>
      <c r="AA40" s="270">
        <v>2</v>
      </c>
      <c r="AB40" s="295">
        <v>0</v>
      </c>
      <c r="AC40" s="295">
        <f t="shared" si="3"/>
        <v>234666.99739999999</v>
      </c>
      <c r="AD40" s="270">
        <v>32</v>
      </c>
      <c r="AE40" s="337">
        <v>0</v>
      </c>
      <c r="AF40" s="339">
        <f t="shared" si="4"/>
        <v>4368155.3398058256</v>
      </c>
      <c r="AG40" s="119"/>
      <c r="AH40" s="119"/>
      <c r="AI40" s="119"/>
      <c r="AJ40" s="119"/>
      <c r="AK40" s="119"/>
      <c r="AL40" s="119"/>
      <c r="AM40" s="119"/>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row>
    <row r="41" spans="1:62" s="29" customFormat="1" ht="15.75" customHeight="1" x14ac:dyDescent="0.25">
      <c r="A41" s="645"/>
      <c r="B41" s="79" t="s">
        <v>246</v>
      </c>
      <c r="C41" s="76"/>
      <c r="D41" s="133"/>
      <c r="E41" s="76"/>
      <c r="F41" s="133"/>
      <c r="G41" s="76"/>
      <c r="H41" s="133"/>
      <c r="I41" s="76"/>
      <c r="J41" s="133"/>
      <c r="K41" s="76"/>
      <c r="L41" s="133"/>
      <c r="M41" s="76"/>
      <c r="N41" s="133"/>
      <c r="O41" s="76">
        <v>0</v>
      </c>
      <c r="P41" s="133"/>
      <c r="Q41" s="133"/>
      <c r="R41" s="270">
        <v>0</v>
      </c>
      <c r="S41" s="271">
        <f t="shared" si="5"/>
        <v>0</v>
      </c>
      <c r="T41" s="271">
        <f t="shared" si="6"/>
        <v>0</v>
      </c>
      <c r="U41" s="272">
        <v>25</v>
      </c>
      <c r="V41" s="271">
        <f t="shared" si="7"/>
        <v>0</v>
      </c>
      <c r="W41" s="273">
        <f t="shared" si="2"/>
        <v>2120801.301</v>
      </c>
      <c r="X41" s="270">
        <v>26</v>
      </c>
      <c r="Y41" s="295">
        <v>2717920.4</v>
      </c>
      <c r="Z41" s="295">
        <v>3604672.2480620155</v>
      </c>
      <c r="AA41" s="270">
        <v>45</v>
      </c>
      <c r="AB41" s="295">
        <v>0</v>
      </c>
      <c r="AC41" s="295">
        <f t="shared" si="3"/>
        <v>5280007.4414999997</v>
      </c>
      <c r="AD41" s="270">
        <v>36</v>
      </c>
      <c r="AE41" s="337">
        <v>0</v>
      </c>
      <c r="AF41" s="339">
        <f t="shared" si="4"/>
        <v>4914174.7572815539</v>
      </c>
      <c r="AG41" s="119"/>
      <c r="AH41" s="119"/>
      <c r="AI41" s="119"/>
      <c r="AJ41" s="119"/>
      <c r="AK41" s="119"/>
      <c r="AL41" s="119"/>
      <c r="AM41" s="119"/>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row>
    <row r="42" spans="1:62" s="29" customFormat="1" ht="15.75" customHeight="1" x14ac:dyDescent="0.25">
      <c r="A42" s="645"/>
      <c r="B42" s="79" t="s">
        <v>247</v>
      </c>
      <c r="C42" s="76"/>
      <c r="D42" s="133"/>
      <c r="E42" s="76"/>
      <c r="F42" s="133"/>
      <c r="G42" s="76"/>
      <c r="H42" s="133"/>
      <c r="I42" s="76"/>
      <c r="J42" s="133"/>
      <c r="K42" s="76"/>
      <c r="L42" s="133"/>
      <c r="M42" s="76"/>
      <c r="N42" s="133"/>
      <c r="O42" s="76">
        <v>0</v>
      </c>
      <c r="P42" s="133"/>
      <c r="Q42" s="133"/>
      <c r="R42" s="270">
        <v>3</v>
      </c>
      <c r="S42" s="271">
        <f t="shared" si="5"/>
        <v>7007030.4450000003</v>
      </c>
      <c r="T42" s="271">
        <f t="shared" si="6"/>
        <v>29700.231849000003</v>
      </c>
      <c r="U42" s="272">
        <v>144</v>
      </c>
      <c r="V42" s="271">
        <f t="shared" si="7"/>
        <v>0</v>
      </c>
      <c r="W42" s="273">
        <f t="shared" si="2"/>
        <v>12215815.493759999</v>
      </c>
      <c r="X42" s="270">
        <v>80</v>
      </c>
      <c r="Y42" s="295">
        <v>8362832</v>
      </c>
      <c r="Z42" s="295">
        <v>11091299.224806203</v>
      </c>
      <c r="AA42" s="270">
        <v>74</v>
      </c>
      <c r="AB42" s="295">
        <v>0</v>
      </c>
      <c r="AC42" s="295">
        <f t="shared" si="3"/>
        <v>8682678.9037999995</v>
      </c>
      <c r="AD42" s="270">
        <v>56</v>
      </c>
      <c r="AE42" s="337">
        <v>0</v>
      </c>
      <c r="AF42" s="339">
        <f t="shared" si="4"/>
        <v>7644271.8446601946</v>
      </c>
      <c r="AG42" s="119"/>
      <c r="AH42" s="119"/>
      <c r="AI42" s="119"/>
      <c r="AJ42" s="119"/>
      <c r="AK42" s="119"/>
      <c r="AL42" s="119"/>
      <c r="AM42" s="119"/>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row>
    <row r="43" spans="1:62" s="29" customFormat="1" ht="16.5" x14ac:dyDescent="0.25">
      <c r="A43" s="645"/>
      <c r="B43" s="79" t="s">
        <v>248</v>
      </c>
      <c r="C43" s="76"/>
      <c r="D43" s="133"/>
      <c r="E43" s="76"/>
      <c r="F43" s="133"/>
      <c r="G43" s="76"/>
      <c r="H43" s="133"/>
      <c r="I43" s="76"/>
      <c r="J43" s="133"/>
      <c r="K43" s="76"/>
      <c r="L43" s="133"/>
      <c r="M43" s="76"/>
      <c r="N43" s="133"/>
      <c r="O43" s="76">
        <v>0</v>
      </c>
      <c r="P43" s="133"/>
      <c r="Q43" s="133"/>
      <c r="R43" s="270">
        <v>0</v>
      </c>
      <c r="S43" s="271">
        <f t="shared" si="5"/>
        <v>0</v>
      </c>
      <c r="T43" s="271">
        <f t="shared" si="6"/>
        <v>0</v>
      </c>
      <c r="U43" s="272">
        <v>0</v>
      </c>
      <c r="V43" s="318">
        <f t="shared" si="7"/>
        <v>0</v>
      </c>
      <c r="W43" s="319">
        <f t="shared" si="2"/>
        <v>0</v>
      </c>
      <c r="X43" s="320">
        <v>0</v>
      </c>
      <c r="Y43" s="321">
        <v>0</v>
      </c>
      <c r="Z43" s="322">
        <f t="shared" ref="Z43" si="8">X43*244779.9473</f>
        <v>0</v>
      </c>
      <c r="AA43" s="270">
        <v>0</v>
      </c>
      <c r="AB43" s="295">
        <v>0</v>
      </c>
      <c r="AC43" s="295">
        <f t="shared" si="3"/>
        <v>0</v>
      </c>
      <c r="AD43" s="270">
        <v>0</v>
      </c>
      <c r="AE43" s="337">
        <v>0</v>
      </c>
      <c r="AF43" s="339">
        <f t="shared" si="4"/>
        <v>0</v>
      </c>
      <c r="AG43" s="119"/>
      <c r="AH43" s="119"/>
      <c r="AI43" s="119"/>
      <c r="AJ43" s="119"/>
      <c r="AK43" s="119"/>
      <c r="AL43" s="119"/>
      <c r="AM43" s="119"/>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row>
    <row r="44" spans="1:62" s="1" customFormat="1" ht="24" customHeight="1" thickBot="1" x14ac:dyDescent="0.3">
      <c r="A44" s="387"/>
      <c r="B44" s="77" t="s">
        <v>203</v>
      </c>
      <c r="C44" s="132"/>
      <c r="D44" s="134"/>
      <c r="E44" s="132"/>
      <c r="F44" s="134"/>
      <c r="G44" s="132"/>
      <c r="H44" s="134"/>
      <c r="I44" s="132"/>
      <c r="J44" s="134"/>
      <c r="K44" s="132"/>
      <c r="L44" s="134"/>
      <c r="M44" s="132"/>
      <c r="N44" s="134"/>
      <c r="O44" s="76">
        <v>0</v>
      </c>
      <c r="P44" s="276">
        <v>506616000</v>
      </c>
      <c r="Q44" s="134">
        <v>0</v>
      </c>
      <c r="R44" s="132">
        <f>SUM(R24:R43)</f>
        <v>427</v>
      </c>
      <c r="S44" s="277">
        <f>SUM(S24:S43)</f>
        <v>997334000.005</v>
      </c>
      <c r="T44" s="277">
        <f>SUM(T24:T43)</f>
        <v>4227332.999841</v>
      </c>
      <c r="U44" s="278">
        <v>807</v>
      </c>
      <c r="V44" s="323">
        <f t="shared" si="7"/>
        <v>0</v>
      </c>
      <c r="W44" s="324">
        <f t="shared" si="2"/>
        <v>68459465.99628</v>
      </c>
      <c r="X44" s="132">
        <f>SUM(X24:X43)</f>
        <v>645</v>
      </c>
      <c r="Y44" s="325">
        <f>SUM(Y24:Y43)</f>
        <v>67425333</v>
      </c>
      <c r="Z44" s="326">
        <f>SUM(Z24:Z43)</f>
        <v>89423600.000000015</v>
      </c>
      <c r="AA44" s="132">
        <f>SUM(AA24:AA43)</f>
        <v>809</v>
      </c>
      <c r="AB44" s="295">
        <v>0</v>
      </c>
      <c r="AC44" s="295">
        <f t="shared" si="3"/>
        <v>94922800.448300004</v>
      </c>
      <c r="AD44" s="132">
        <f>SUM(AD24:AD43)</f>
        <v>721</v>
      </c>
      <c r="AE44" s="337">
        <v>0</v>
      </c>
      <c r="AF44" s="295">
        <f>PRODUCTO_MGA!K24</f>
        <v>98420000</v>
      </c>
      <c r="AG44" s="119"/>
      <c r="AH44" s="119"/>
      <c r="AI44" s="119"/>
      <c r="AJ44" s="119"/>
      <c r="AK44" s="119"/>
      <c r="AL44" s="119"/>
      <c r="AM44" s="119"/>
      <c r="AN44" s="81"/>
      <c r="AO44" s="81"/>
      <c r="AP44" s="81"/>
      <c r="AQ44" s="81"/>
      <c r="AR44" s="81"/>
      <c r="AS44" s="81"/>
      <c r="AT44" s="81"/>
      <c r="AU44" s="81"/>
      <c r="AV44" s="81"/>
      <c r="AW44" s="81"/>
      <c r="AX44" s="81"/>
      <c r="AY44" s="81"/>
      <c r="AZ44" s="81"/>
      <c r="BA44" s="81"/>
      <c r="BB44" s="81"/>
      <c r="BC44" s="81"/>
      <c r="BD44" s="81"/>
      <c r="BE44" s="81"/>
      <c r="BF44" s="81"/>
      <c r="BG44" s="81"/>
      <c r="BH44" s="81"/>
      <c r="BI44" s="81"/>
      <c r="BJ44" s="81"/>
    </row>
    <row r="45" spans="1:62" s="1" customFormat="1" ht="24" customHeight="1" thickBot="1" x14ac:dyDescent="0.3">
      <c r="K45" s="97"/>
      <c r="L45" s="97"/>
      <c r="M45" s="97"/>
      <c r="N45" s="97"/>
      <c r="O45" s="97"/>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row>
    <row r="46" spans="1:62" s="1" customFormat="1" ht="24" customHeight="1" thickBot="1" x14ac:dyDescent="0.3">
      <c r="A46" s="386" t="s">
        <v>249</v>
      </c>
      <c r="B46" s="646" t="s">
        <v>225</v>
      </c>
      <c r="C46" s="510" t="s">
        <v>84</v>
      </c>
      <c r="D46" s="649"/>
      <c r="E46" s="649"/>
      <c r="F46" s="649"/>
      <c r="G46" s="649"/>
      <c r="H46" s="649"/>
      <c r="I46" s="649"/>
      <c r="J46" s="649"/>
      <c r="K46" s="649"/>
      <c r="L46" s="649"/>
      <c r="M46" s="649"/>
      <c r="N46" s="511"/>
      <c r="O46" s="642" t="s">
        <v>86</v>
      </c>
      <c r="P46" s="643"/>
      <c r="Q46" s="643"/>
      <c r="R46" s="643"/>
      <c r="S46" s="643"/>
      <c r="T46" s="643"/>
      <c r="U46" s="643"/>
      <c r="V46" s="643"/>
      <c r="W46" s="643"/>
      <c r="X46" s="643"/>
      <c r="Y46" s="643"/>
      <c r="Z46" s="643"/>
      <c r="AA46" s="643"/>
      <c r="AB46" s="643"/>
      <c r="AC46" s="643"/>
      <c r="AD46" s="643"/>
      <c r="AE46" s="643"/>
      <c r="AF46" s="644"/>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row>
    <row r="47" spans="1:62" s="1" customFormat="1" ht="29.25" customHeight="1" thickBot="1" x14ac:dyDescent="0.3">
      <c r="A47" s="645"/>
      <c r="B47" s="647"/>
      <c r="C47" s="510" t="s">
        <v>188</v>
      </c>
      <c r="D47" s="511"/>
      <c r="E47" s="510" t="s">
        <v>189</v>
      </c>
      <c r="F47" s="511"/>
      <c r="G47" s="510" t="s">
        <v>190</v>
      </c>
      <c r="H47" s="511"/>
      <c r="I47" s="510" t="s">
        <v>191</v>
      </c>
      <c r="J47" s="511"/>
      <c r="K47" s="510" t="s">
        <v>221</v>
      </c>
      <c r="L47" s="511"/>
      <c r="M47" s="510" t="s">
        <v>193</v>
      </c>
      <c r="N47" s="511"/>
      <c r="O47" s="642" t="s">
        <v>188</v>
      </c>
      <c r="P47" s="643"/>
      <c r="Q47" s="644"/>
      <c r="R47" s="642" t="s">
        <v>189</v>
      </c>
      <c r="S47" s="643"/>
      <c r="T47" s="644"/>
      <c r="U47" s="642" t="s">
        <v>190</v>
      </c>
      <c r="V47" s="643"/>
      <c r="W47" s="644"/>
      <c r="X47" s="642" t="s">
        <v>191</v>
      </c>
      <c r="Y47" s="643"/>
      <c r="Z47" s="644"/>
      <c r="AA47" s="642" t="s">
        <v>221</v>
      </c>
      <c r="AB47" s="643"/>
      <c r="AC47" s="644"/>
      <c r="AD47" s="642" t="s">
        <v>193</v>
      </c>
      <c r="AE47" s="643"/>
      <c r="AF47" s="644"/>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row>
    <row r="48" spans="1:62" s="1" customFormat="1" ht="15.75" thickBot="1" x14ac:dyDescent="0.3">
      <c r="A48" s="645"/>
      <c r="B48" s="648"/>
      <c r="C48" s="137" t="s">
        <v>226</v>
      </c>
      <c r="D48" s="122" t="s">
        <v>227</v>
      </c>
      <c r="E48" s="137" t="s">
        <v>226</v>
      </c>
      <c r="F48" s="122" t="s">
        <v>227</v>
      </c>
      <c r="G48" s="137" t="s">
        <v>226</v>
      </c>
      <c r="H48" s="122" t="s">
        <v>227</v>
      </c>
      <c r="I48" s="137" t="s">
        <v>226</v>
      </c>
      <c r="J48" s="122" t="s">
        <v>227</v>
      </c>
      <c r="K48" s="137" t="s">
        <v>226</v>
      </c>
      <c r="L48" s="122" t="s">
        <v>227</v>
      </c>
      <c r="M48" s="137" t="s">
        <v>226</v>
      </c>
      <c r="N48" s="122" t="s">
        <v>227</v>
      </c>
      <c r="O48" s="125" t="s">
        <v>226</v>
      </c>
      <c r="P48" s="125" t="s">
        <v>228</v>
      </c>
      <c r="Q48" s="125" t="s">
        <v>28</v>
      </c>
      <c r="R48" s="125" t="s">
        <v>226</v>
      </c>
      <c r="S48" s="125" t="s">
        <v>228</v>
      </c>
      <c r="T48" s="125" t="s">
        <v>28</v>
      </c>
      <c r="U48" s="125" t="s">
        <v>226</v>
      </c>
      <c r="V48" s="125" t="s">
        <v>228</v>
      </c>
      <c r="W48" s="125" t="s">
        <v>28</v>
      </c>
      <c r="X48" s="125" t="s">
        <v>226</v>
      </c>
      <c r="Y48" s="125" t="s">
        <v>228</v>
      </c>
      <c r="Z48" s="125" t="s">
        <v>28</v>
      </c>
      <c r="AA48" s="125" t="s">
        <v>226</v>
      </c>
      <c r="AB48" s="125" t="s">
        <v>228</v>
      </c>
      <c r="AC48" s="125" t="s">
        <v>28</v>
      </c>
      <c r="AD48" s="125" t="s">
        <v>226</v>
      </c>
      <c r="AE48" s="125" t="s">
        <v>228</v>
      </c>
      <c r="AF48" s="125" t="s">
        <v>28</v>
      </c>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row>
    <row r="49" spans="1:62" s="1" customFormat="1" ht="17.25" thickBot="1" x14ac:dyDescent="0.3">
      <c r="A49" s="645"/>
      <c r="B49" s="239"/>
      <c r="C49" s="124">
        <v>0</v>
      </c>
      <c r="D49" s="124"/>
      <c r="E49" s="124">
        <v>400</v>
      </c>
      <c r="F49" s="124"/>
      <c r="G49" s="124">
        <v>800</v>
      </c>
      <c r="H49" s="124"/>
      <c r="I49" s="124">
        <v>800</v>
      </c>
      <c r="J49" s="124"/>
      <c r="K49" s="124">
        <v>800</v>
      </c>
      <c r="L49" s="124"/>
      <c r="M49" s="124">
        <v>321</v>
      </c>
      <c r="N49" s="124"/>
      <c r="O49" s="125"/>
      <c r="P49" s="125"/>
      <c r="Q49" s="125"/>
      <c r="R49" s="125"/>
      <c r="S49" s="125"/>
      <c r="T49" s="125"/>
      <c r="U49" s="125"/>
      <c r="V49" s="125"/>
      <c r="W49" s="125"/>
      <c r="X49" s="125"/>
      <c r="Y49" s="125"/>
      <c r="Z49" s="125"/>
      <c r="AA49" s="125"/>
      <c r="AB49" s="125"/>
      <c r="AC49" s="125"/>
      <c r="AD49" s="125"/>
      <c r="AE49" s="125"/>
      <c r="AF49" s="125"/>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row>
    <row r="50" spans="1:62" s="1" customFormat="1" ht="16.5" x14ac:dyDescent="0.25">
      <c r="A50" s="645"/>
      <c r="B50" s="180" t="s">
        <v>229</v>
      </c>
      <c r="C50" s="76"/>
      <c r="D50" s="136"/>
      <c r="E50" s="76"/>
      <c r="F50" s="136"/>
      <c r="G50" s="76"/>
      <c r="H50" s="136"/>
      <c r="I50" s="76"/>
      <c r="J50" s="136"/>
      <c r="K50" s="76"/>
      <c r="L50" s="136"/>
      <c r="M50" s="76"/>
      <c r="N50" s="136"/>
      <c r="O50" s="76"/>
      <c r="P50" s="133"/>
      <c r="Q50" s="136"/>
      <c r="R50" s="76"/>
      <c r="S50" s="133"/>
      <c r="T50" s="136"/>
      <c r="U50" s="76"/>
      <c r="V50" s="133"/>
      <c r="W50" s="136"/>
      <c r="X50" s="76"/>
      <c r="Y50" s="133"/>
      <c r="Z50" s="136"/>
      <c r="AA50" s="76"/>
      <c r="AB50" s="133"/>
      <c r="AC50" s="136"/>
      <c r="AD50" s="76"/>
      <c r="AE50" s="274"/>
      <c r="AF50" s="136"/>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row>
    <row r="51" spans="1:62" s="1" customFormat="1" ht="16.5" x14ac:dyDescent="0.25">
      <c r="A51" s="645"/>
      <c r="B51" s="181" t="s">
        <v>230</v>
      </c>
      <c r="C51" s="76"/>
      <c r="D51" s="136"/>
      <c r="E51" s="76"/>
      <c r="F51" s="136"/>
      <c r="G51" s="76"/>
      <c r="H51" s="136"/>
      <c r="I51" s="76"/>
      <c r="J51" s="136"/>
      <c r="K51" s="76"/>
      <c r="L51" s="136"/>
      <c r="M51" s="76"/>
      <c r="N51" s="136"/>
      <c r="O51" s="76"/>
      <c r="P51" s="133"/>
      <c r="Q51" s="136"/>
      <c r="R51" s="76"/>
      <c r="S51" s="133"/>
      <c r="T51" s="136"/>
      <c r="U51" s="76"/>
      <c r="V51" s="133"/>
      <c r="W51" s="136"/>
      <c r="X51" s="76"/>
      <c r="Y51" s="133"/>
      <c r="Z51" s="136"/>
      <c r="AA51" s="76"/>
      <c r="AB51" s="133"/>
      <c r="AC51" s="136"/>
      <c r="AD51" s="76"/>
      <c r="AE51" s="275"/>
      <c r="AF51" s="136"/>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row>
    <row r="52" spans="1:62" s="1" customFormat="1" ht="16.5" x14ac:dyDescent="0.25">
      <c r="A52" s="645"/>
      <c r="B52" s="181" t="s">
        <v>231</v>
      </c>
      <c r="C52" s="76"/>
      <c r="D52" s="136"/>
      <c r="E52" s="76"/>
      <c r="F52" s="136"/>
      <c r="G52" s="76"/>
      <c r="H52" s="136"/>
      <c r="I52" s="76"/>
      <c r="J52" s="136"/>
      <c r="K52" s="76"/>
      <c r="L52" s="136"/>
      <c r="M52" s="76"/>
      <c r="N52" s="136"/>
      <c r="O52" s="76"/>
      <c r="P52" s="133"/>
      <c r="Q52" s="136"/>
      <c r="R52" s="76"/>
      <c r="S52" s="133"/>
      <c r="T52" s="136"/>
      <c r="U52" s="76"/>
      <c r="V52" s="133"/>
      <c r="W52" s="136"/>
      <c r="X52" s="76"/>
      <c r="Y52" s="133"/>
      <c r="Z52" s="136"/>
      <c r="AA52" s="76"/>
      <c r="AB52" s="133"/>
      <c r="AC52" s="136"/>
      <c r="AD52" s="76"/>
      <c r="AE52" s="275"/>
      <c r="AF52" s="136"/>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row>
    <row r="53" spans="1:62" s="1" customFormat="1" ht="16.5" x14ac:dyDescent="0.25">
      <c r="A53" s="645"/>
      <c r="B53" s="181" t="s">
        <v>232</v>
      </c>
      <c r="C53" s="76"/>
      <c r="D53" s="136"/>
      <c r="E53" s="76"/>
      <c r="F53" s="136"/>
      <c r="G53" s="76"/>
      <c r="H53" s="136"/>
      <c r="I53" s="76"/>
      <c r="J53" s="136"/>
      <c r="K53" s="76"/>
      <c r="L53" s="136"/>
      <c r="M53" s="76"/>
      <c r="N53" s="136"/>
      <c r="O53" s="76"/>
      <c r="P53" s="133"/>
      <c r="Q53" s="136"/>
      <c r="R53" s="76"/>
      <c r="S53" s="133"/>
      <c r="T53" s="136"/>
      <c r="U53" s="76"/>
      <c r="V53" s="133"/>
      <c r="W53" s="136"/>
      <c r="X53" s="76"/>
      <c r="Y53" s="133"/>
      <c r="Z53" s="136"/>
      <c r="AA53" s="76"/>
      <c r="AB53" s="133"/>
      <c r="AC53" s="136"/>
      <c r="AD53" s="76"/>
      <c r="AE53" s="275"/>
      <c r="AF53" s="136"/>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row>
    <row r="54" spans="1:62" s="1" customFormat="1" ht="16.5" x14ac:dyDescent="0.25">
      <c r="A54" s="645"/>
      <c r="B54" s="181" t="s">
        <v>233</v>
      </c>
      <c r="C54" s="76"/>
      <c r="D54" s="136"/>
      <c r="E54" s="76"/>
      <c r="F54" s="136"/>
      <c r="G54" s="76"/>
      <c r="H54" s="136"/>
      <c r="I54" s="76"/>
      <c r="J54" s="136"/>
      <c r="K54" s="76"/>
      <c r="L54" s="136"/>
      <c r="M54" s="76"/>
      <c r="N54" s="136"/>
      <c r="O54" s="76"/>
      <c r="P54" s="133"/>
      <c r="Q54" s="136"/>
      <c r="R54" s="76"/>
      <c r="S54" s="133"/>
      <c r="T54" s="136"/>
      <c r="U54" s="76"/>
      <c r="V54" s="133"/>
      <c r="W54" s="136"/>
      <c r="X54" s="76"/>
      <c r="Y54" s="133"/>
      <c r="Z54" s="136"/>
      <c r="AA54" s="76"/>
      <c r="AB54" s="133"/>
      <c r="AC54" s="136"/>
      <c r="AD54" s="76"/>
      <c r="AE54" s="275"/>
      <c r="AF54" s="136"/>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row>
    <row r="55" spans="1:62" s="1" customFormat="1" ht="16.5" x14ac:dyDescent="0.25">
      <c r="A55" s="645"/>
      <c r="B55" s="181" t="s">
        <v>234</v>
      </c>
      <c r="C55" s="76"/>
      <c r="D55" s="136"/>
      <c r="E55" s="76"/>
      <c r="F55" s="136"/>
      <c r="G55" s="76"/>
      <c r="H55" s="136"/>
      <c r="I55" s="76"/>
      <c r="J55" s="136"/>
      <c r="K55" s="76"/>
      <c r="L55" s="136"/>
      <c r="M55" s="76"/>
      <c r="N55" s="136"/>
      <c r="O55" s="76"/>
      <c r="P55" s="133"/>
      <c r="Q55" s="136"/>
      <c r="R55" s="76"/>
      <c r="S55" s="133"/>
      <c r="T55" s="136"/>
      <c r="U55" s="76"/>
      <c r="V55" s="133"/>
      <c r="W55" s="136"/>
      <c r="X55" s="76"/>
      <c r="Y55" s="133"/>
      <c r="Z55" s="136"/>
      <c r="AA55" s="76"/>
      <c r="AB55" s="133"/>
      <c r="AC55" s="136"/>
      <c r="AD55" s="76"/>
      <c r="AE55" s="275"/>
      <c r="AF55" s="136"/>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row>
    <row r="56" spans="1:62" s="1" customFormat="1" ht="16.5" x14ac:dyDescent="0.25">
      <c r="A56" s="645"/>
      <c r="B56" s="181" t="s">
        <v>235</v>
      </c>
      <c r="C56" s="76"/>
      <c r="D56" s="136"/>
      <c r="E56" s="76"/>
      <c r="F56" s="136"/>
      <c r="G56" s="76"/>
      <c r="H56" s="136"/>
      <c r="I56" s="76"/>
      <c r="J56" s="136"/>
      <c r="K56" s="76"/>
      <c r="L56" s="136"/>
      <c r="M56" s="76"/>
      <c r="N56" s="136"/>
      <c r="O56" s="76"/>
      <c r="P56" s="133"/>
      <c r="Q56" s="136"/>
      <c r="R56" s="76"/>
      <c r="S56" s="133"/>
      <c r="T56" s="136"/>
      <c r="U56" s="76"/>
      <c r="V56" s="133"/>
      <c r="W56" s="136"/>
      <c r="X56" s="76"/>
      <c r="Y56" s="133"/>
      <c r="Z56" s="136"/>
      <c r="AA56" s="76"/>
      <c r="AB56" s="133"/>
      <c r="AC56" s="136"/>
      <c r="AD56" s="76"/>
      <c r="AE56" s="275"/>
      <c r="AF56" s="136"/>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row>
    <row r="57" spans="1:62" s="1" customFormat="1" ht="16.5" x14ac:dyDescent="0.25">
      <c r="A57" s="645"/>
      <c r="B57" s="181" t="s">
        <v>236</v>
      </c>
      <c r="C57" s="76"/>
      <c r="D57" s="136"/>
      <c r="E57" s="76"/>
      <c r="F57" s="136"/>
      <c r="G57" s="76"/>
      <c r="H57" s="136"/>
      <c r="I57" s="76"/>
      <c r="J57" s="136"/>
      <c r="K57" s="76"/>
      <c r="L57" s="136"/>
      <c r="M57" s="76"/>
      <c r="N57" s="136"/>
      <c r="O57" s="76"/>
      <c r="P57" s="133"/>
      <c r="Q57" s="136"/>
      <c r="R57" s="76"/>
      <c r="S57" s="133"/>
      <c r="T57" s="136"/>
      <c r="U57" s="76"/>
      <c r="V57" s="133"/>
      <c r="W57" s="136"/>
      <c r="X57" s="76"/>
      <c r="Y57" s="133"/>
      <c r="Z57" s="136"/>
      <c r="AA57" s="76"/>
      <c r="AB57" s="133"/>
      <c r="AC57" s="136"/>
      <c r="AD57" s="76"/>
      <c r="AE57" s="275"/>
      <c r="AF57" s="136"/>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row>
    <row r="58" spans="1:62" s="1" customFormat="1" ht="16.5" x14ac:dyDescent="0.25">
      <c r="A58" s="645"/>
      <c r="B58" s="181" t="s">
        <v>237</v>
      </c>
      <c r="C58" s="76"/>
      <c r="D58" s="136"/>
      <c r="E58" s="76"/>
      <c r="F58" s="136"/>
      <c r="G58" s="76"/>
      <c r="H58" s="136"/>
      <c r="I58" s="76"/>
      <c r="J58" s="136"/>
      <c r="K58" s="76"/>
      <c r="L58" s="136"/>
      <c r="M58" s="76"/>
      <c r="N58" s="136"/>
      <c r="O58" s="76"/>
      <c r="P58" s="133"/>
      <c r="Q58" s="136"/>
      <c r="R58" s="76"/>
      <c r="S58" s="133"/>
      <c r="T58" s="136"/>
      <c r="U58" s="76"/>
      <c r="V58" s="133"/>
      <c r="W58" s="136"/>
      <c r="X58" s="76"/>
      <c r="Y58" s="133"/>
      <c r="Z58" s="136"/>
      <c r="AA58" s="76"/>
      <c r="AB58" s="133"/>
      <c r="AC58" s="136"/>
      <c r="AD58" s="76"/>
      <c r="AE58" s="275"/>
      <c r="AF58" s="136"/>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row>
    <row r="59" spans="1:62" s="1" customFormat="1" ht="16.5" x14ac:dyDescent="0.25">
      <c r="A59" s="645"/>
      <c r="B59" s="181" t="s">
        <v>238</v>
      </c>
      <c r="C59" s="76"/>
      <c r="D59" s="136"/>
      <c r="E59" s="76"/>
      <c r="F59" s="136"/>
      <c r="G59" s="76"/>
      <c r="H59" s="136"/>
      <c r="I59" s="76"/>
      <c r="J59" s="136"/>
      <c r="K59" s="76"/>
      <c r="L59" s="136"/>
      <c r="M59" s="76"/>
      <c r="N59" s="136"/>
      <c r="O59" s="76"/>
      <c r="P59" s="133"/>
      <c r="Q59" s="136"/>
      <c r="R59" s="76"/>
      <c r="S59" s="133"/>
      <c r="T59" s="136"/>
      <c r="U59" s="76"/>
      <c r="V59" s="133"/>
      <c r="W59" s="136"/>
      <c r="X59" s="76"/>
      <c r="Y59" s="133"/>
      <c r="Z59" s="136"/>
      <c r="AA59" s="76"/>
      <c r="AB59" s="133"/>
      <c r="AC59" s="136"/>
      <c r="AD59" s="76"/>
      <c r="AE59" s="275"/>
      <c r="AF59" s="136"/>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row>
    <row r="60" spans="1:62" s="1" customFormat="1" ht="16.5" x14ac:dyDescent="0.25">
      <c r="A60" s="645"/>
      <c r="B60" s="181" t="s">
        <v>239</v>
      </c>
      <c r="C60" s="76"/>
      <c r="D60" s="136"/>
      <c r="E60" s="76"/>
      <c r="F60" s="136"/>
      <c r="G60" s="76"/>
      <c r="H60" s="136"/>
      <c r="I60" s="76"/>
      <c r="J60" s="136"/>
      <c r="K60" s="76"/>
      <c r="L60" s="136"/>
      <c r="M60" s="76"/>
      <c r="N60" s="136"/>
      <c r="O60" s="76"/>
      <c r="P60" s="133"/>
      <c r="Q60" s="136"/>
      <c r="R60" s="76"/>
      <c r="S60" s="133"/>
      <c r="T60" s="136"/>
      <c r="U60" s="76"/>
      <c r="V60" s="133"/>
      <c r="W60" s="136"/>
      <c r="X60" s="76"/>
      <c r="Y60" s="133"/>
      <c r="Z60" s="136"/>
      <c r="AA60" s="76"/>
      <c r="AB60" s="133"/>
      <c r="AC60" s="136"/>
      <c r="AD60" s="76"/>
      <c r="AE60" s="275"/>
      <c r="AF60" s="136"/>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row>
    <row r="61" spans="1:62" s="1" customFormat="1" ht="16.5" x14ac:dyDescent="0.25">
      <c r="A61" s="645"/>
      <c r="B61" s="181" t="s">
        <v>240</v>
      </c>
      <c r="C61" s="76"/>
      <c r="D61" s="136"/>
      <c r="E61" s="76"/>
      <c r="F61" s="136"/>
      <c r="G61" s="76"/>
      <c r="H61" s="136"/>
      <c r="I61" s="76"/>
      <c r="J61" s="136"/>
      <c r="K61" s="76"/>
      <c r="L61" s="136"/>
      <c r="M61" s="76"/>
      <c r="N61" s="136"/>
      <c r="O61" s="76"/>
      <c r="P61" s="133"/>
      <c r="Q61" s="136"/>
      <c r="R61" s="76"/>
      <c r="S61" s="133"/>
      <c r="T61" s="136"/>
      <c r="U61" s="76"/>
      <c r="V61" s="133"/>
      <c r="W61" s="136"/>
      <c r="X61" s="76"/>
      <c r="Y61" s="133"/>
      <c r="Z61" s="136"/>
      <c r="AA61" s="76"/>
      <c r="AB61" s="133"/>
      <c r="AC61" s="136"/>
      <c r="AD61" s="76"/>
      <c r="AE61" s="275"/>
      <c r="AF61" s="136"/>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row>
    <row r="62" spans="1:62" s="1" customFormat="1" ht="16.5" x14ac:dyDescent="0.25">
      <c r="A62" s="645"/>
      <c r="B62" s="181" t="s">
        <v>241</v>
      </c>
      <c r="C62" s="76"/>
      <c r="D62" s="136"/>
      <c r="E62" s="76"/>
      <c r="F62" s="136"/>
      <c r="G62" s="76"/>
      <c r="H62" s="136"/>
      <c r="I62" s="76"/>
      <c r="J62" s="136"/>
      <c r="K62" s="76"/>
      <c r="L62" s="136"/>
      <c r="M62" s="76"/>
      <c r="N62" s="136"/>
      <c r="O62" s="76"/>
      <c r="P62" s="133"/>
      <c r="Q62" s="136"/>
      <c r="R62" s="76"/>
      <c r="S62" s="133"/>
      <c r="T62" s="136"/>
      <c r="U62" s="76"/>
      <c r="V62" s="133"/>
      <c r="W62" s="136"/>
      <c r="X62" s="76"/>
      <c r="Y62" s="133"/>
      <c r="Z62" s="136"/>
      <c r="AA62" s="76"/>
      <c r="AB62" s="133"/>
      <c r="AC62" s="136"/>
      <c r="AD62" s="76"/>
      <c r="AE62" s="275"/>
      <c r="AF62" s="136"/>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row>
    <row r="63" spans="1:62" s="1" customFormat="1" ht="16.5" x14ac:dyDescent="0.25">
      <c r="A63" s="645"/>
      <c r="B63" s="181" t="s">
        <v>242</v>
      </c>
      <c r="C63" s="76"/>
      <c r="D63" s="136"/>
      <c r="E63" s="76"/>
      <c r="F63" s="136"/>
      <c r="G63" s="76"/>
      <c r="H63" s="136"/>
      <c r="I63" s="76"/>
      <c r="J63" s="136"/>
      <c r="K63" s="76"/>
      <c r="L63" s="136"/>
      <c r="M63" s="76"/>
      <c r="N63" s="136"/>
      <c r="O63" s="76"/>
      <c r="P63" s="133"/>
      <c r="Q63" s="136"/>
      <c r="R63" s="76"/>
      <c r="S63" s="133"/>
      <c r="T63" s="136"/>
      <c r="U63" s="76"/>
      <c r="V63" s="133"/>
      <c r="W63" s="136"/>
      <c r="X63" s="76"/>
      <c r="Y63" s="133"/>
      <c r="Z63" s="136"/>
      <c r="AA63" s="76"/>
      <c r="AB63" s="133"/>
      <c r="AC63" s="136"/>
      <c r="AD63" s="76"/>
      <c r="AE63" s="275"/>
      <c r="AF63" s="136"/>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row>
    <row r="64" spans="1:62" s="1" customFormat="1" ht="16.5" x14ac:dyDescent="0.25">
      <c r="A64" s="645"/>
      <c r="B64" s="181" t="s">
        <v>243</v>
      </c>
      <c r="C64" s="76"/>
      <c r="D64" s="136"/>
      <c r="E64" s="76"/>
      <c r="F64" s="136"/>
      <c r="G64" s="76"/>
      <c r="H64" s="136"/>
      <c r="I64" s="76"/>
      <c r="J64" s="136"/>
      <c r="K64" s="76"/>
      <c r="L64" s="136"/>
      <c r="M64" s="76"/>
      <c r="N64" s="136"/>
      <c r="O64" s="76"/>
      <c r="P64" s="133"/>
      <c r="Q64" s="136"/>
      <c r="R64" s="76"/>
      <c r="S64" s="133"/>
      <c r="T64" s="136"/>
      <c r="U64" s="76"/>
      <c r="V64" s="133"/>
      <c r="W64" s="136"/>
      <c r="X64" s="76"/>
      <c r="Y64" s="133"/>
      <c r="Z64" s="136"/>
      <c r="AA64" s="76"/>
      <c r="AB64" s="133"/>
      <c r="AC64" s="136"/>
      <c r="AD64" s="76"/>
      <c r="AE64" s="279"/>
      <c r="AF64" s="136"/>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row>
    <row r="65" spans="1:62" s="1" customFormat="1" ht="16.5" x14ac:dyDescent="0.25">
      <c r="A65" s="645"/>
      <c r="B65" s="181" t="s">
        <v>244</v>
      </c>
      <c r="C65" s="76"/>
      <c r="D65" s="136"/>
      <c r="E65" s="76"/>
      <c r="F65" s="136"/>
      <c r="G65" s="76"/>
      <c r="H65" s="136"/>
      <c r="I65" s="76"/>
      <c r="J65" s="136"/>
      <c r="K65" s="76"/>
      <c r="L65" s="136"/>
      <c r="M65" s="76"/>
      <c r="N65" s="136"/>
      <c r="O65" s="76"/>
      <c r="P65" s="133"/>
      <c r="Q65" s="136"/>
      <c r="R65" s="76"/>
      <c r="S65" s="133"/>
      <c r="T65" s="136"/>
      <c r="U65" s="76"/>
      <c r="V65" s="133"/>
      <c r="W65" s="136"/>
      <c r="X65" s="76"/>
      <c r="Y65" s="133"/>
      <c r="Z65" s="136"/>
      <c r="AA65" s="76"/>
      <c r="AB65" s="133"/>
      <c r="AC65" s="136"/>
      <c r="AD65" s="76"/>
      <c r="AE65" s="275"/>
      <c r="AF65" s="136"/>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row>
    <row r="66" spans="1:62" s="1" customFormat="1" ht="16.5" x14ac:dyDescent="0.25">
      <c r="A66" s="645"/>
      <c r="B66" s="181" t="s">
        <v>245</v>
      </c>
      <c r="C66" s="76"/>
      <c r="D66" s="136"/>
      <c r="E66" s="76"/>
      <c r="F66" s="136"/>
      <c r="G66" s="76"/>
      <c r="H66" s="136"/>
      <c r="I66" s="76"/>
      <c r="J66" s="136"/>
      <c r="K66" s="76"/>
      <c r="L66" s="136"/>
      <c r="M66" s="76"/>
      <c r="N66" s="136"/>
      <c r="O66" s="76"/>
      <c r="P66" s="133"/>
      <c r="Q66" s="136"/>
      <c r="R66" s="76"/>
      <c r="S66" s="133"/>
      <c r="T66" s="136"/>
      <c r="U66" s="76"/>
      <c r="V66" s="133"/>
      <c r="W66" s="136"/>
      <c r="X66" s="76"/>
      <c r="Y66" s="133"/>
      <c r="Z66" s="136"/>
      <c r="AA66" s="76"/>
      <c r="AB66" s="133"/>
      <c r="AC66" s="136"/>
      <c r="AD66" s="76"/>
      <c r="AE66" s="275"/>
      <c r="AF66" s="136"/>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row>
    <row r="67" spans="1:62" s="1" customFormat="1" ht="16.5" x14ac:dyDescent="0.25">
      <c r="A67" s="645"/>
      <c r="B67" s="181" t="s">
        <v>246</v>
      </c>
      <c r="C67" s="76"/>
      <c r="D67" s="136"/>
      <c r="E67" s="76"/>
      <c r="F67" s="136"/>
      <c r="G67" s="76"/>
      <c r="H67" s="136"/>
      <c r="I67" s="76"/>
      <c r="J67" s="136"/>
      <c r="K67" s="76"/>
      <c r="L67" s="136"/>
      <c r="M67" s="76"/>
      <c r="N67" s="136"/>
      <c r="O67" s="76"/>
      <c r="P67" s="133"/>
      <c r="Q67" s="136"/>
      <c r="R67" s="76"/>
      <c r="S67" s="133"/>
      <c r="T67" s="136"/>
      <c r="U67" s="76"/>
      <c r="V67" s="133"/>
      <c r="W67" s="136"/>
      <c r="X67" s="76"/>
      <c r="Y67" s="133"/>
      <c r="Z67" s="136"/>
      <c r="AA67" s="76"/>
      <c r="AB67" s="133"/>
      <c r="AC67" s="136"/>
      <c r="AD67" s="76"/>
      <c r="AE67" s="275"/>
      <c r="AF67" s="136"/>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row>
    <row r="68" spans="1:62" s="1" customFormat="1" ht="16.5" x14ac:dyDescent="0.25">
      <c r="A68" s="645"/>
      <c r="B68" s="181" t="s">
        <v>247</v>
      </c>
      <c r="C68" s="76"/>
      <c r="D68" s="136"/>
      <c r="E68" s="76"/>
      <c r="F68" s="136"/>
      <c r="G68" s="76"/>
      <c r="H68" s="136"/>
      <c r="I68" s="76"/>
      <c r="J68" s="136"/>
      <c r="K68" s="76"/>
      <c r="L68" s="136"/>
      <c r="M68" s="76"/>
      <c r="N68" s="136"/>
      <c r="O68" s="76"/>
      <c r="P68" s="133"/>
      <c r="Q68" s="136"/>
      <c r="R68" s="76"/>
      <c r="S68" s="133"/>
      <c r="T68" s="136"/>
      <c r="U68" s="76"/>
      <c r="V68" s="133"/>
      <c r="W68" s="136"/>
      <c r="X68" s="76"/>
      <c r="Y68" s="133"/>
      <c r="Z68" s="136"/>
      <c r="AA68" s="76"/>
      <c r="AB68" s="133"/>
      <c r="AC68" s="136"/>
      <c r="AD68" s="76"/>
      <c r="AE68" s="275"/>
      <c r="AF68" s="136"/>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row>
    <row r="69" spans="1:62" ht="16.5" x14ac:dyDescent="0.25">
      <c r="A69" s="645"/>
      <c r="B69" s="182" t="s">
        <v>248</v>
      </c>
      <c r="C69" s="174"/>
      <c r="D69" s="176"/>
      <c r="E69" s="174"/>
      <c r="F69" s="176"/>
      <c r="G69" s="174"/>
      <c r="H69" s="176"/>
      <c r="I69" s="174"/>
      <c r="J69" s="176"/>
      <c r="K69" s="174"/>
      <c r="L69" s="176"/>
      <c r="M69" s="174"/>
      <c r="N69" s="176"/>
      <c r="O69" s="174"/>
      <c r="P69" s="175"/>
      <c r="Q69" s="176"/>
      <c r="R69" s="174"/>
      <c r="S69" s="175"/>
      <c r="T69" s="176"/>
      <c r="U69" s="174"/>
      <c r="V69" s="175"/>
      <c r="W69" s="176"/>
      <c r="X69" s="174"/>
      <c r="Y69" s="175"/>
      <c r="Z69" s="176"/>
      <c r="AA69" s="174"/>
      <c r="AB69" s="175"/>
      <c r="AC69" s="176"/>
      <c r="AD69" s="174"/>
      <c r="AE69" s="280"/>
      <c r="AF69" s="176"/>
    </row>
    <row r="70" spans="1:62" ht="17.25" thickBot="1" x14ac:dyDescent="0.3">
      <c r="A70" s="387"/>
      <c r="B70" s="171" t="s">
        <v>203</v>
      </c>
      <c r="C70" s="111"/>
      <c r="D70" s="177"/>
      <c r="E70" s="111"/>
      <c r="F70" s="177"/>
      <c r="G70" s="111"/>
      <c r="H70" s="177"/>
      <c r="I70" s="111"/>
      <c r="J70" s="177"/>
      <c r="K70" s="178"/>
      <c r="L70" s="179"/>
      <c r="M70" s="178"/>
      <c r="N70" s="179"/>
      <c r="O70" s="178"/>
      <c r="P70" s="112"/>
      <c r="Q70" s="177"/>
      <c r="R70" s="111"/>
      <c r="S70" s="112"/>
      <c r="T70" s="177"/>
      <c r="U70" s="111"/>
      <c r="V70" s="112"/>
      <c r="W70" s="177"/>
      <c r="X70" s="111"/>
      <c r="Y70" s="112"/>
      <c r="Z70" s="177"/>
      <c r="AA70" s="111"/>
      <c r="AB70" s="112"/>
      <c r="AC70" s="177"/>
      <c r="AD70" s="111"/>
      <c r="AE70" s="112"/>
      <c r="AF70" s="281"/>
    </row>
    <row r="74" spans="1:62" x14ac:dyDescent="0.25">
      <c r="Z74" s="81">
        <v>94922800</v>
      </c>
    </row>
    <row r="75" spans="1:62" x14ac:dyDescent="0.25">
      <c r="Z75" s="81">
        <f>Z74/809</f>
        <v>117333.49814585909</v>
      </c>
    </row>
  </sheetData>
  <mergeCells count="54">
    <mergeCell ref="B8:Z11"/>
    <mergeCell ref="AA8:AA11"/>
    <mergeCell ref="AE8:AF8"/>
    <mergeCell ref="AE9:AF9"/>
    <mergeCell ref="AE10:AF10"/>
    <mergeCell ref="AE11:AF11"/>
    <mergeCell ref="M21:N21"/>
    <mergeCell ref="O21:Q21"/>
    <mergeCell ref="AB8:AB11"/>
    <mergeCell ref="K14:L16"/>
    <mergeCell ref="C20:N20"/>
    <mergeCell ref="O20:AF20"/>
    <mergeCell ref="A18:AF18"/>
    <mergeCell ref="A19:B19"/>
    <mergeCell ref="C19:AF19"/>
    <mergeCell ref="I21:J21"/>
    <mergeCell ref="B20:B22"/>
    <mergeCell ref="E21:F21"/>
    <mergeCell ref="C21:D21"/>
    <mergeCell ref="G21:H21"/>
    <mergeCell ref="X21:Z21"/>
    <mergeCell ref="AA21:AC21"/>
    <mergeCell ref="AA47:AC47"/>
    <mergeCell ref="R21:T21"/>
    <mergeCell ref="A14:A16"/>
    <mergeCell ref="U21:W21"/>
    <mergeCell ref="A1:A4"/>
    <mergeCell ref="B1:AF4"/>
    <mergeCell ref="AC8:AD8"/>
    <mergeCell ref="AC9:AD9"/>
    <mergeCell ref="A8:A11"/>
    <mergeCell ref="AC10:AD10"/>
    <mergeCell ref="AC11:AD11"/>
    <mergeCell ref="M14:O14"/>
    <mergeCell ref="M15:O15"/>
    <mergeCell ref="M16:O16"/>
    <mergeCell ref="AD21:AF21"/>
    <mergeCell ref="K21:L21"/>
    <mergeCell ref="AD47:AF47"/>
    <mergeCell ref="A20:A44"/>
    <mergeCell ref="A46:A70"/>
    <mergeCell ref="B46:B48"/>
    <mergeCell ref="C46:N46"/>
    <mergeCell ref="O46:AF46"/>
    <mergeCell ref="C47:D47"/>
    <mergeCell ref="E47:F47"/>
    <mergeCell ref="G47:H47"/>
    <mergeCell ref="I47:J47"/>
    <mergeCell ref="K47:L47"/>
    <mergeCell ref="M47:N47"/>
    <mergeCell ref="O47:Q47"/>
    <mergeCell ref="R47:T47"/>
    <mergeCell ref="U47:W47"/>
    <mergeCell ref="X47:Z47"/>
  </mergeCells>
  <phoneticPr fontId="34" type="noConversion"/>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topLeftCell="A2" zoomScale="70" zoomScaleNormal="70" workbookViewId="0">
      <selection activeCell="J21" sqref="J21"/>
    </sheetView>
  </sheetViews>
  <sheetFormatPr baseColWidth="10" defaultColWidth="11.42578125" defaultRowHeight="15" customHeight="1" x14ac:dyDescent="0.25"/>
  <cols>
    <col min="1" max="1" width="17.7109375" customWidth="1"/>
    <col min="2" max="2" width="15.42578125" customWidth="1"/>
    <col min="3" max="3" width="25.42578125" customWidth="1"/>
    <col min="4" max="4" width="56.42578125" customWidth="1"/>
    <col min="5" max="5" width="34" customWidth="1"/>
  </cols>
  <sheetData>
    <row r="1" spans="1:84" ht="22.5" customHeight="1" thickBot="1" x14ac:dyDescent="0.3">
      <c r="A1" s="683"/>
      <c r="B1" s="684" t="s">
        <v>150</v>
      </c>
      <c r="C1" s="684"/>
      <c r="D1" s="684"/>
      <c r="E1" s="414" t="s">
        <v>270</v>
      </c>
      <c r="F1" s="415"/>
      <c r="G1" s="416"/>
    </row>
    <row r="2" spans="1:84" ht="22.5" customHeight="1" thickBot="1" x14ac:dyDescent="0.3">
      <c r="A2" s="683"/>
      <c r="B2" s="685" t="s">
        <v>151</v>
      </c>
      <c r="C2" s="685"/>
      <c r="D2" s="685"/>
      <c r="E2" s="414" t="s">
        <v>271</v>
      </c>
      <c r="F2" s="415"/>
      <c r="G2" s="416"/>
    </row>
    <row r="3" spans="1:84" ht="31.5" customHeight="1" thickBot="1" x14ac:dyDescent="0.3">
      <c r="A3" s="683"/>
      <c r="B3" s="432" t="s">
        <v>0</v>
      </c>
      <c r="C3" s="433"/>
      <c r="D3" s="434"/>
      <c r="E3" s="414" t="s">
        <v>272</v>
      </c>
      <c r="F3" s="415"/>
      <c r="G3" s="416"/>
    </row>
    <row r="4" spans="1:84" ht="22.5" customHeight="1" thickBot="1" x14ac:dyDescent="0.3">
      <c r="A4" s="683"/>
      <c r="B4" s="435" t="s">
        <v>258</v>
      </c>
      <c r="C4" s="436"/>
      <c r="D4" s="437"/>
      <c r="E4" s="414" t="s">
        <v>278</v>
      </c>
      <c r="F4" s="415"/>
      <c r="G4" s="416"/>
    </row>
    <row r="5" spans="1:84" ht="15.75" thickBot="1" x14ac:dyDescent="0.3">
      <c r="A5" s="55"/>
      <c r="B5" s="55"/>
      <c r="C5" s="225"/>
      <c r="D5" s="225"/>
      <c r="E5" s="225"/>
      <c r="F5" s="226"/>
      <c r="G5" s="226"/>
      <c r="H5" s="226"/>
      <c r="I5" s="226"/>
      <c r="J5" s="226"/>
      <c r="K5" s="226"/>
    </row>
    <row r="6" spans="1:84" ht="27.75" customHeight="1" x14ac:dyDescent="0.25">
      <c r="A6" s="426" t="s">
        <v>154</v>
      </c>
      <c r="B6" s="427"/>
      <c r="C6" s="688" t="s">
        <v>379</v>
      </c>
      <c r="D6" s="689"/>
      <c r="E6" s="690"/>
      <c r="F6" s="7"/>
      <c r="G6" s="7"/>
      <c r="H6" s="7"/>
      <c r="I6" s="7"/>
      <c r="J6" s="7"/>
      <c r="K6" s="7"/>
      <c r="L6" s="1"/>
      <c r="M6" s="170"/>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x14ac:dyDescent="0.25">
      <c r="A7" s="560" t="s">
        <v>259</v>
      </c>
      <c r="B7" s="561"/>
      <c r="C7" s="686"/>
      <c r="D7" s="686"/>
      <c r="E7" s="687"/>
      <c r="F7" s="226"/>
      <c r="G7" s="226"/>
      <c r="H7" s="226"/>
      <c r="I7" s="226"/>
      <c r="J7" s="226"/>
      <c r="K7" s="226"/>
    </row>
    <row r="8" spans="1:84" ht="45.75" customHeight="1" x14ac:dyDescent="0.25">
      <c r="A8" s="56" t="s">
        <v>260</v>
      </c>
      <c r="B8" s="56" t="s">
        <v>261</v>
      </c>
      <c r="C8" s="57" t="s">
        <v>262</v>
      </c>
      <c r="D8" s="681" t="s">
        <v>263</v>
      </c>
      <c r="E8" s="682"/>
    </row>
    <row r="9" spans="1:84" ht="42.75" x14ac:dyDescent="0.25">
      <c r="A9" s="58">
        <v>45784</v>
      </c>
      <c r="B9" s="233"/>
      <c r="C9" s="72" t="s">
        <v>391</v>
      </c>
      <c r="D9" s="691" t="s">
        <v>392</v>
      </c>
      <c r="E9" s="692"/>
    </row>
    <row r="10" spans="1:84" ht="57" x14ac:dyDescent="0.25">
      <c r="A10" s="58">
        <v>45814</v>
      </c>
      <c r="B10" s="59"/>
      <c r="C10" s="73" t="s">
        <v>410</v>
      </c>
      <c r="D10" s="693" t="s">
        <v>416</v>
      </c>
      <c r="E10" s="694"/>
    </row>
    <row r="11" spans="1:84" ht="42.75" x14ac:dyDescent="0.25">
      <c r="A11" s="58">
        <v>45853</v>
      </c>
      <c r="B11" s="59"/>
      <c r="C11" s="73" t="s">
        <v>445</v>
      </c>
      <c r="D11" s="693" t="s">
        <v>446</v>
      </c>
      <c r="E11" s="694"/>
    </row>
    <row r="12" spans="1:84" x14ac:dyDescent="0.25">
      <c r="A12" s="60"/>
      <c r="B12" s="61"/>
      <c r="C12" s="73"/>
      <c r="D12" s="693"/>
      <c r="E12" s="694"/>
    </row>
    <row r="13" spans="1:84" x14ac:dyDescent="0.25">
      <c r="A13" s="62"/>
      <c r="B13" s="61"/>
      <c r="C13" s="73"/>
      <c r="D13" s="693"/>
      <c r="E13" s="694"/>
    </row>
    <row r="14" spans="1:84" x14ac:dyDescent="0.25">
      <c r="A14" s="62"/>
      <c r="B14" s="61"/>
      <c r="C14" s="74"/>
      <c r="D14" s="693"/>
      <c r="E14" s="694"/>
    </row>
    <row r="15" spans="1:84" x14ac:dyDescent="0.25">
      <c r="A15" s="62"/>
      <c r="B15" s="61"/>
      <c r="C15" s="74"/>
      <c r="D15" s="693"/>
      <c r="E15" s="694"/>
    </row>
    <row r="16" spans="1:84" x14ac:dyDescent="0.25">
      <c r="A16" s="63"/>
      <c r="B16" s="61"/>
      <c r="C16" s="73"/>
      <c r="D16" s="693"/>
      <c r="E16" s="694"/>
    </row>
    <row r="17" spans="1:5" x14ac:dyDescent="0.25">
      <c r="A17" s="64"/>
      <c r="B17" s="65"/>
      <c r="C17" s="75"/>
      <c r="D17" s="693"/>
      <c r="E17" s="694"/>
    </row>
    <row r="18" spans="1:5" x14ac:dyDescent="0.25">
      <c r="A18" s="64"/>
      <c r="B18" s="65"/>
      <c r="C18" s="75"/>
      <c r="D18" s="693"/>
      <c r="E18" s="694"/>
    </row>
    <row r="19" spans="1:5" x14ac:dyDescent="0.25">
      <c r="A19" s="66"/>
      <c r="B19" s="67"/>
      <c r="C19" s="69"/>
      <c r="D19" s="693"/>
      <c r="E19" s="694"/>
    </row>
    <row r="20" spans="1:5" x14ac:dyDescent="0.25">
      <c r="A20" s="68"/>
      <c r="B20" s="69"/>
      <c r="C20" s="69"/>
      <c r="D20" s="693"/>
      <c r="E20" s="694"/>
    </row>
    <row r="21" spans="1:5" x14ac:dyDescent="0.25">
      <c r="A21" s="68"/>
      <c r="B21" s="69"/>
      <c r="C21" s="69"/>
      <c r="D21" s="693"/>
      <c r="E21" s="694"/>
    </row>
    <row r="22" spans="1:5" x14ac:dyDescent="0.25">
      <c r="A22" s="68"/>
      <c r="B22" s="69"/>
      <c r="C22" s="69"/>
      <c r="D22" s="693"/>
      <c r="E22" s="694"/>
    </row>
    <row r="23" spans="1:5" x14ac:dyDescent="0.25">
      <c r="A23" s="68"/>
      <c r="B23" s="69"/>
      <c r="C23" s="69"/>
      <c r="D23" s="693"/>
      <c r="E23" s="694"/>
    </row>
    <row r="24" spans="1:5" x14ac:dyDescent="0.25">
      <c r="A24" s="68"/>
      <c r="B24" s="69"/>
      <c r="C24" s="69"/>
      <c r="D24" s="693"/>
      <c r="E24" s="694"/>
    </row>
    <row r="25" spans="1:5" x14ac:dyDescent="0.25">
      <c r="A25" s="68"/>
      <c r="B25" s="69"/>
      <c r="C25" s="69"/>
      <c r="D25" s="693"/>
      <c r="E25" s="694"/>
    </row>
    <row r="26" spans="1:5" x14ac:dyDescent="0.25">
      <c r="A26" s="68"/>
      <c r="B26" s="69"/>
      <c r="C26" s="69"/>
      <c r="D26" s="693"/>
      <c r="E26" s="694"/>
    </row>
    <row r="27" spans="1:5" x14ac:dyDescent="0.25">
      <c r="A27" s="68"/>
      <c r="B27" s="69"/>
      <c r="C27" s="69"/>
      <c r="D27" s="693"/>
      <c r="E27" s="694"/>
    </row>
    <row r="28" spans="1:5" x14ac:dyDescent="0.25">
      <c r="A28" s="68"/>
      <c r="B28" s="69"/>
      <c r="C28" s="69"/>
      <c r="D28" s="693"/>
      <c r="E28" s="694"/>
    </row>
    <row r="29" spans="1:5" x14ac:dyDescent="0.25">
      <c r="A29" s="68"/>
      <c r="B29" s="69"/>
      <c r="C29" s="69"/>
      <c r="D29" s="693"/>
      <c r="E29" s="694"/>
    </row>
    <row r="30" spans="1:5" x14ac:dyDescent="0.25">
      <c r="A30" s="68"/>
      <c r="B30" s="69"/>
      <c r="C30" s="69"/>
      <c r="D30" s="693"/>
      <c r="E30" s="694"/>
    </row>
    <row r="31" spans="1:5" x14ac:dyDescent="0.25">
      <c r="A31" s="68"/>
      <c r="B31" s="69"/>
      <c r="C31" s="69"/>
      <c r="D31" s="693"/>
      <c r="E31" s="694"/>
    </row>
    <row r="32" spans="1:5" x14ac:dyDescent="0.25">
      <c r="A32" s="68"/>
      <c r="B32" s="69"/>
      <c r="C32" s="69"/>
      <c r="D32" s="693"/>
      <c r="E32" s="694"/>
    </row>
    <row r="33" spans="1:5" x14ac:dyDescent="0.25">
      <c r="A33" s="68"/>
      <c r="B33" s="69"/>
      <c r="C33" s="69"/>
      <c r="D33" s="693"/>
      <c r="E33" s="694"/>
    </row>
    <row r="34" spans="1:5" x14ac:dyDescent="0.25">
      <c r="A34" s="68"/>
      <c r="B34" s="69"/>
      <c r="C34" s="69"/>
      <c r="D34" s="693"/>
      <c r="E34" s="694"/>
    </row>
    <row r="35" spans="1:5" x14ac:dyDescent="0.25">
      <c r="A35" s="68"/>
      <c r="B35" s="69"/>
      <c r="C35" s="69"/>
      <c r="D35" s="693"/>
      <c r="E35" s="694"/>
    </row>
    <row r="36" spans="1:5" x14ac:dyDescent="0.25">
      <c r="A36" s="70"/>
      <c r="B36" s="71"/>
      <c r="C36" s="71"/>
      <c r="D36" s="695"/>
      <c r="E36" s="696"/>
    </row>
  </sheetData>
  <mergeCells count="41">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 ref="E1:G1"/>
    <mergeCell ref="E2:G2"/>
    <mergeCell ref="E3:G3"/>
    <mergeCell ref="E4:G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Instructivo</vt:lpstr>
      <vt:lpstr>ACTIVIDAD_1</vt:lpstr>
      <vt:lpstr>ACTIVIDAD_2</vt:lpstr>
      <vt:lpstr>ACTIVIDAD_3</vt:lpstr>
      <vt:lpstr>META_PDD</vt:lpstr>
      <vt:lpstr>PRODUCTO_MGA</vt:lpstr>
      <vt:lpstr>PMR</vt:lpstr>
      <vt:lpstr>TERRITORIALIZACIÓN</vt:lpstr>
      <vt:lpstr>CONTROL DE CAMBIOS</vt:lpstr>
      <vt:lpstr>ACTIVIDAD_1!Área_de_impresión</vt:lpstr>
      <vt:lpstr>META_PDD!Área_de_impresión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2025-07-21T15:45:09Z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