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Liliana\Documents\Mujer\Planes_Accion\Octubre\"/>
    </mc:Choice>
  </mc:AlternateContent>
  <xr:revisionPtr revIDLastSave="0" documentId="8_{1095BBFF-FC68-40AD-8237-840ADF9F7CEF}" xr6:coauthVersionLast="47" xr6:coauthVersionMax="47" xr10:uidLastSave="{00000000-0000-0000-0000-000000000000}"/>
  <bookViews>
    <workbookView xWindow="-120" yWindow="-120" windowWidth="20730" windowHeight="11040" activeTab="1" xr2:uid="{00000000-000D-0000-FFFF-FFFF00000000}"/>
  </bookViews>
  <sheets>
    <sheet name="Instructivo" sheetId="44" state="hidden" r:id="rId1"/>
    <sheet name="META 1" sheetId="40" r:id="rId2"/>
    <sheet name="META 2" sheetId="45" r:id="rId3"/>
    <sheet name="META 3" sheetId="46" r:id="rId4"/>
    <sheet name="META 4" sheetId="47" r:id="rId5"/>
    <sheet name="Indicadores PA" sheetId="36" r:id="rId6"/>
    <sheet name="Control de Cambios" sheetId="41" r:id="rId7"/>
    <sheet name="Hoja1" sheetId="42" state="hidden" r:id="rId8"/>
    <sheet name="listas" sheetId="43" state="hidden" r:id="rId9"/>
  </sheets>
  <definedNames>
    <definedName name="_xlnm._FilterDatabase" localSheetId="5" hidden="1">'Indicadores PA'!$A$12:$AV$12</definedName>
    <definedName name="_xlnm.Print_Area" localSheetId="1">'META 1'!$B$1:$AE$52</definedName>
    <definedName name="_xlnm.Print_Area" localSheetId="2">'META 2'!$A$1:$AD$44</definedName>
    <definedName name="_xlnm.Print_Area" localSheetId="3">'META 3'!$A$1:$AD$42</definedName>
    <definedName name="_xlnm.Print_Area" localSheetId="4">'META 4'!$A$1:$AD$44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5" i="47" l="1"/>
  <c r="Z23" i="47"/>
  <c r="Z25" i="46"/>
  <c r="Z23" i="46"/>
  <c r="AD25" i="45"/>
  <c r="Z25" i="45"/>
  <c r="Z23" i="45"/>
  <c r="AA25" i="40"/>
  <c r="AA23" i="40"/>
  <c r="AB24" i="45" l="1"/>
  <c r="AP27" i="36" l="1"/>
  <c r="AP21" i="36"/>
  <c r="AP20" i="36"/>
  <c r="AP19" i="36"/>
  <c r="AP17" i="36"/>
  <c r="AP23" i="36"/>
  <c r="Y25" i="47" l="1"/>
  <c r="Y23" i="47"/>
  <c r="Y25" i="46"/>
  <c r="Y23" i="46"/>
  <c r="Y25" i="45"/>
  <c r="Y23" i="45"/>
  <c r="Z25" i="40"/>
  <c r="AQ24" i="36" l="1"/>
  <c r="AC23" i="45" l="1"/>
  <c r="AD23" i="45" s="1"/>
  <c r="U37" i="40"/>
  <c r="X23" i="47"/>
  <c r="X23" i="46"/>
  <c r="X23" i="45"/>
  <c r="P42" i="47" l="1"/>
  <c r="W23" i="47"/>
  <c r="W23" i="46"/>
  <c r="X23" i="40"/>
  <c r="Y23" i="40" l="1"/>
  <c r="Z23" i="40" s="1"/>
  <c r="AP14" i="36"/>
  <c r="AQ14" i="36" s="1"/>
  <c r="AP15" i="36"/>
  <c r="AQ15" i="36" s="1"/>
  <c r="AP16" i="36"/>
  <c r="AQ16" i="36" s="1"/>
  <c r="AP18" i="36"/>
  <c r="AQ18" i="36" s="1"/>
  <c r="AP22" i="36"/>
  <c r="AQ22" i="36" s="1"/>
  <c r="AP24" i="36"/>
  <c r="AP25" i="36"/>
  <c r="AQ25" i="36" s="1"/>
  <c r="P44" i="46"/>
  <c r="P43" i="45"/>
  <c r="Q42" i="40" l="1"/>
  <c r="Q43" i="40"/>
  <c r="Q44" i="40"/>
  <c r="Q45" i="40"/>
  <c r="Q46" i="40"/>
  <c r="Q47" i="40"/>
  <c r="Q48" i="40"/>
  <c r="Q49" i="40"/>
  <c r="Q50" i="40"/>
  <c r="Q52" i="40"/>
  <c r="Q41" i="40"/>
  <c r="P41" i="45"/>
  <c r="P35" i="46" l="1"/>
  <c r="P43" i="46"/>
  <c r="P41" i="46"/>
  <c r="C35" i="40"/>
  <c r="P43" i="47"/>
  <c r="X22" i="46" l="1"/>
  <c r="Y22" i="40"/>
  <c r="X22" i="45"/>
  <c r="AC24" i="45"/>
  <c r="P44" i="47"/>
  <c r="P41" i="47"/>
  <c r="P36" i="47"/>
  <c r="P35" i="47"/>
  <c r="P30" i="47"/>
  <c r="AC25" i="47"/>
  <c r="N25" i="47"/>
  <c r="O25" i="47" s="1"/>
  <c r="AC24" i="47"/>
  <c r="M24" i="47"/>
  <c r="L24" i="47"/>
  <c r="H24" i="47"/>
  <c r="G24" i="47"/>
  <c r="F24" i="47"/>
  <c r="E24" i="47"/>
  <c r="D24" i="47"/>
  <c r="C24" i="47"/>
  <c r="B24" i="47"/>
  <c r="AC23" i="47"/>
  <c r="N23" i="47"/>
  <c r="O23" i="47" s="1"/>
  <c r="AC22" i="47"/>
  <c r="N22" i="47"/>
  <c r="P42" i="46"/>
  <c r="P36" i="46"/>
  <c r="P30" i="46"/>
  <c r="AC25" i="46"/>
  <c r="AD25" i="46" s="1"/>
  <c r="N25" i="46"/>
  <c r="O25" i="46" s="1"/>
  <c r="AC24" i="46"/>
  <c r="M24" i="46"/>
  <c r="L24" i="46"/>
  <c r="H24" i="46"/>
  <c r="G24" i="46"/>
  <c r="F24" i="46"/>
  <c r="E24" i="46"/>
  <c r="D24" i="46"/>
  <c r="C24" i="46"/>
  <c r="B24" i="46"/>
  <c r="AC23" i="46"/>
  <c r="AD23" i="46" s="1"/>
  <c r="N23" i="46"/>
  <c r="O23" i="46" s="1"/>
  <c r="AC22" i="46"/>
  <c r="N22" i="46"/>
  <c r="P44" i="45"/>
  <c r="P42" i="45"/>
  <c r="P30" i="45"/>
  <c r="AC25" i="45"/>
  <c r="N25" i="45"/>
  <c r="O25" i="45" s="1"/>
  <c r="H24" i="45"/>
  <c r="G24" i="45"/>
  <c r="F24" i="45"/>
  <c r="E24" i="45"/>
  <c r="D24" i="45"/>
  <c r="C24" i="45"/>
  <c r="B24" i="45"/>
  <c r="N24" i="45" s="1"/>
  <c r="N23" i="45"/>
  <c r="O23" i="45" s="1"/>
  <c r="N22" i="45"/>
  <c r="AD24" i="40"/>
  <c r="N24" i="40"/>
  <c r="M24" i="40"/>
  <c r="L24" i="40"/>
  <c r="J24" i="40"/>
  <c r="I24" i="40"/>
  <c r="H24" i="40"/>
  <c r="G24" i="40"/>
  <c r="F24" i="40"/>
  <c r="E24" i="40"/>
  <c r="D24" i="40"/>
  <c r="C24" i="40"/>
  <c r="AE25" i="45" l="1"/>
  <c r="N24" i="47"/>
  <c r="N24" i="46"/>
  <c r="AC22" i="45"/>
  <c r="AE23" i="45" s="1"/>
  <c r="AE23" i="47"/>
  <c r="AD23" i="47"/>
  <c r="AE25" i="47"/>
  <c r="AD25" i="47"/>
  <c r="AE23" i="46"/>
  <c r="AE25" i="46"/>
  <c r="AP13" i="36"/>
  <c r="AQ13" i="36" s="1"/>
  <c r="O22" i="40"/>
  <c r="O23" i="40"/>
  <c r="P23" i="40" s="1"/>
  <c r="AD25" i="40"/>
  <c r="AE25" i="40" s="1"/>
  <c r="AD23" i="40"/>
  <c r="AE23" i="40" s="1"/>
  <c r="AD22" i="40"/>
  <c r="O25" i="40"/>
  <c r="P25" i="40" s="1"/>
  <c r="O24" i="40"/>
  <c r="Q30" i="40"/>
  <c r="AF25" i="40" l="1"/>
  <c r="AF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L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B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B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M15" authorId="2" shapeId="0" xr:uid="{0E1150F6-E938-42EC-A37B-5F5BA134E7C3}">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Z15" authorId="2" shapeId="0" xr:uid="{20473B47-8CB6-4C4A-9B9C-59A117308422}">
      <text>
        <r>
          <rPr>
            <sz val="9"/>
            <color rgb="FF000000"/>
            <rFont val="Tahoma"/>
            <family val="2"/>
          </rPr>
          <t xml:space="preserve">En este campo seleccionar de la lista desplegable la meta Plan de Desarrollo vigente, bajo la cual se encuentra articulado el proyecto de inversión </t>
        </r>
      </text>
    </comment>
    <comment ref="B17" authorId="2" shapeId="0" xr:uid="{A4A8A1E4-A145-411C-BD50-CC141AF22E62}">
      <text>
        <r>
          <rPr>
            <sz val="9"/>
            <color indexed="81"/>
            <rFont val="Tahoma"/>
            <family val="2"/>
          </rPr>
          <t>En este campo se diligencia el nombre de la actividad del proyecto de inversión</t>
        </r>
      </text>
    </comment>
    <comment ref="B21" authorId="0" shapeId="0" xr:uid="{00000000-0006-0000-0000-000003000000}">
      <text>
        <r>
          <rPr>
            <sz val="9"/>
            <color indexed="81"/>
            <rFont val="Tahoma"/>
            <family val="2"/>
          </rPr>
          <t>Valor de la reserva constituida al inicio de la vigencia</t>
        </r>
      </text>
    </comment>
    <comment ref="AE21" authorId="0" shapeId="0" xr:uid="{00000000-0006-0000-0000-000004000000}">
      <text>
        <r>
          <rPr>
            <sz val="9"/>
            <color rgb="FF000000"/>
            <rFont val="Tahoma"/>
            <family val="2"/>
          </rPr>
          <t>Ajustar las sumatorias en las formulas de compromisos y giros según el periodo según corresponda</t>
        </r>
      </text>
    </comment>
    <comment ref="B22" authorId="0" shapeId="0" xr:uid="{00000000-0006-0000-0000-000005000000}">
      <text>
        <r>
          <rPr>
            <sz val="9"/>
            <color indexed="81"/>
            <rFont val="Tahoma"/>
            <family val="2"/>
          </rPr>
          <t>Programación de acuerdo de desempleño en la ejecución de giros para cada mes de la vigencia.</t>
        </r>
      </text>
    </comment>
    <comment ref="Y22" authorId="3" shapeId="0" xr:uid="{DDECB69B-EFAE-4D8C-B9D7-FDEF959EEE60}">
      <text>
        <r>
          <rPr>
            <sz val="11"/>
            <color theme="1"/>
            <rFont val="Calibri"/>
            <family val="2"/>
            <scheme val="minor"/>
          </rPr>
          <t>Leidy Maritza Ángel Hernández:
OPS y logística</t>
        </r>
      </text>
    </comment>
    <comment ref="B23" authorId="0" shapeId="0" xr:uid="{00000000-0006-0000-0000-000006000000}">
      <text>
        <r>
          <rPr>
            <sz val="9"/>
            <color indexed="81"/>
            <rFont val="Tahoma"/>
            <family val="2"/>
          </rPr>
          <t>Liberaciones de reservas realizadas en cada mes de la vigencia.</t>
        </r>
      </text>
    </comment>
    <comment ref="B24" authorId="0" shapeId="0" xr:uid="{00000000-0006-0000-0000-000007000000}">
      <text>
        <r>
          <rPr>
            <sz val="9"/>
            <color indexed="81"/>
            <rFont val="Tahoma"/>
            <family val="2"/>
          </rPr>
          <t>Reserva definitiva despues de liberaciones.</t>
        </r>
      </text>
    </comment>
    <comment ref="B25" authorId="0" shapeId="0" xr:uid="{00000000-0006-0000-0000-000008000000}">
      <text>
        <r>
          <rPr>
            <sz val="9"/>
            <color indexed="81"/>
            <rFont val="Tahoma"/>
            <family val="2"/>
          </rPr>
          <t>Ejecución de los giros de la reserva para mes</t>
        </r>
      </text>
    </comment>
    <comment ref="B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C28" authorId="2" shapeId="0" xr:uid="{65D46435-DB94-4A56-9FC3-A713136B9863}">
      <text>
        <r>
          <rPr>
            <sz val="9"/>
            <color indexed="81"/>
            <rFont val="Tahoma"/>
            <family val="2"/>
          </rPr>
          <t>Se diligencia el rezago reportado al corte de diciembre de la vigencia anterior</t>
        </r>
      </text>
    </comment>
    <comment ref="B33" authorId="2" shapeId="0" xr:uid="{F81769B4-4129-4985-A7EC-26F6C2FC42B6}">
      <text>
        <r>
          <rPr>
            <sz val="9"/>
            <color indexed="81"/>
            <rFont val="Tahoma"/>
            <family val="2"/>
          </rPr>
          <t>En este campo se diligencia el nombre de la actividad del proyecto de inversión</t>
        </r>
      </text>
    </comment>
    <comment ref="C33" authorId="2" shapeId="0" xr:uid="{4EE1C5EF-8F6A-409A-B4F6-E2C23857097D}">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E33" authorId="2" shapeId="0" xr:uid="{B3862851-9615-46E0-BE47-FDA90E933FF7}">
      <text>
        <r>
          <rPr>
            <sz val="9"/>
            <color rgb="FF000000"/>
            <rFont val="Tahoma"/>
            <family val="2"/>
          </rPr>
          <t>Se diligencia la programación mensual de la actividad proyecto de inversión</t>
        </r>
      </text>
    </comment>
    <comment ref="B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C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BE25B815-DDC7-4953-A609-997E254CB7E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801220E-063D-4A29-8A78-F2A29F586EE8}">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794546DD-21F5-4B9E-A123-4C30683FCE47}">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82B34D90-A754-40ED-927C-0CA83966DCA6}">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4A95EC77-9EB4-4D91-BDC2-BA6ADCBEC4C3}">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214A6A9D-E53B-4DC5-9C09-782F4A844015}">
      <text>
        <r>
          <rPr>
            <sz val="9"/>
            <color rgb="FF000000"/>
            <rFont val="Tahoma"/>
            <family val="2"/>
          </rPr>
          <t>En este campo se diligencia el nombre de la actividad del proyecto de inversión</t>
        </r>
      </text>
    </comment>
    <comment ref="A21" authorId="0" shapeId="0" xr:uid="{1568D43F-016C-477F-AB38-7690AE47E52F}">
      <text>
        <r>
          <rPr>
            <sz val="9"/>
            <color indexed="81"/>
            <rFont val="Tahoma"/>
            <family val="2"/>
          </rPr>
          <t>Valor de la reserva constituida al inicio de la vigencia</t>
        </r>
      </text>
    </comment>
    <comment ref="AD21" authorId="0" shapeId="0" xr:uid="{ABC440BB-D4BE-44C1-8D61-5076AB67EF70}">
      <text>
        <r>
          <rPr>
            <sz val="9"/>
            <color indexed="81"/>
            <rFont val="Tahoma"/>
            <family val="2"/>
          </rPr>
          <t>Ajustar las sumatorias en las formulas de compromisos y giros según el periodo según corresponda</t>
        </r>
      </text>
    </comment>
    <comment ref="A22" authorId="0" shapeId="0" xr:uid="{7BABE880-934E-48A1-8D12-1E3AA8541698}">
      <text>
        <r>
          <rPr>
            <sz val="9"/>
            <color indexed="81"/>
            <rFont val="Tahoma"/>
            <family val="2"/>
          </rPr>
          <t>Programación de acuerdo de desempleño en la ejecución de giros para cada mes de la vigencia.</t>
        </r>
      </text>
    </comment>
    <comment ref="X22" authorId="3" shapeId="0" xr:uid="{A1CF186B-6878-4688-9E57-C4581136F5D9}">
      <text>
        <r>
          <rPr>
            <sz val="11"/>
            <color theme="1"/>
            <rFont val="Calibri"/>
            <family val="2"/>
            <scheme val="minor"/>
          </rPr>
          <t>Leidy Maritza Ángel Hernández:
OPS y logística</t>
        </r>
      </text>
    </comment>
    <comment ref="A23" authorId="0" shapeId="0" xr:uid="{78CB95E1-63E2-4260-AD2D-A80E70D5C608}">
      <text>
        <r>
          <rPr>
            <sz val="9"/>
            <color indexed="81"/>
            <rFont val="Tahoma"/>
            <family val="2"/>
          </rPr>
          <t>Liberaciones de reservas realizadas en cada mes de la vigencia.</t>
        </r>
      </text>
    </comment>
    <comment ref="A24" authorId="0" shapeId="0" xr:uid="{70CBF936-54D2-4375-8FE0-457472D9DAB7}">
      <text>
        <r>
          <rPr>
            <sz val="9"/>
            <color indexed="81"/>
            <rFont val="Tahoma"/>
            <family val="2"/>
          </rPr>
          <t>Reserva definitiva despues de liberaciones.</t>
        </r>
      </text>
    </comment>
    <comment ref="A25" authorId="0" shapeId="0" xr:uid="{AD3096E3-E668-4972-8DEB-A171B1E0B475}">
      <text>
        <r>
          <rPr>
            <sz val="9"/>
            <color indexed="81"/>
            <rFont val="Tahoma"/>
            <family val="2"/>
          </rPr>
          <t>Ejecución de los giros de la reserva para mes</t>
        </r>
      </text>
    </comment>
    <comment ref="A28" authorId="2" shapeId="0" xr:uid="{48C4BEC5-766B-41DB-A314-9B308A6C81BB}">
      <text>
        <r>
          <rPr>
            <sz val="9"/>
            <color indexed="81"/>
            <rFont val="Tahoma"/>
            <family val="2"/>
          </rPr>
          <t>En este campo se diligencia el nombre de la actividad del proyecto que se reportó con rezago en su cumplimiento físico en la vigencia anterior</t>
        </r>
      </text>
    </comment>
    <comment ref="B28" authorId="2" shapeId="0" xr:uid="{AD326DC3-3A16-47D4-B5D9-3DDE847E6113}">
      <text>
        <r>
          <rPr>
            <sz val="9"/>
            <color indexed="81"/>
            <rFont val="Tahoma"/>
            <family val="2"/>
          </rPr>
          <t>Se diligencia el rezago reportado al corte de diciembre de la vigencia anterior</t>
        </r>
      </text>
    </comment>
    <comment ref="A33" authorId="2" shapeId="0" xr:uid="{EFB98094-73EC-4F5F-8C3D-5F08E64B2BD3}">
      <text>
        <r>
          <rPr>
            <sz val="9"/>
            <color indexed="81"/>
            <rFont val="Tahoma"/>
            <family val="2"/>
          </rPr>
          <t>En este campo se diligencia el nombre de la actividad del proyecto de inversión</t>
        </r>
      </text>
    </comment>
    <comment ref="B33" authorId="2" shapeId="0" xr:uid="{A0535F38-B222-4D68-B792-D6A722067B52}">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3BC89660-A9AE-48FB-A188-A8E49DF97585}">
      <text>
        <r>
          <rPr>
            <sz val="9"/>
            <color indexed="81"/>
            <rFont val="Tahoma"/>
            <family val="2"/>
          </rPr>
          <t>Se diligencia la programación mensual de la actividad proyecto de inversión</t>
        </r>
      </text>
    </comment>
    <comment ref="A39" authorId="2" shapeId="0" xr:uid="{C7FF10D0-EFA0-43DE-A8C0-3B5CA46330E1}">
      <text>
        <r>
          <rPr>
            <sz val="9"/>
            <color indexed="81"/>
            <rFont val="Tahoma"/>
            <family val="2"/>
          </rPr>
          <t>En este campo se diligencia el nombre de la tarea definida para la gestión de cumplimiento de la actividad del proyecto de inversión</t>
        </r>
      </text>
    </comment>
    <comment ref="B39" authorId="2" shapeId="0" xr:uid="{CD07A9B5-40FF-4B63-8355-BB58371165A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42DA9040-01C6-4A5F-B987-60F50FFE132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08662FE-2CF4-4865-A417-20EB5CAB702C}">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A9B6F07A-3795-4802-8DBF-0A37EF20A50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77D0C88C-616E-48C6-BFCB-96CDD17BB704}">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4527590D-2208-49CE-BC47-0C40449D23A7}">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ACB61EFD-4379-4E78-B54F-F33FBE911FBC}">
      <text>
        <r>
          <rPr>
            <sz val="9"/>
            <color indexed="81"/>
            <rFont val="Tahoma"/>
            <family val="2"/>
          </rPr>
          <t>En este campo se diligencia el nombre de la actividad del proyecto de inversión</t>
        </r>
      </text>
    </comment>
    <comment ref="A21" authorId="0" shapeId="0" xr:uid="{AD513268-04A6-46A1-B004-BB0B970DFB90}">
      <text>
        <r>
          <rPr>
            <sz val="9"/>
            <color indexed="81"/>
            <rFont val="Tahoma"/>
            <family val="2"/>
          </rPr>
          <t>Valor de la reserva constituida al inicio de la vigencia</t>
        </r>
      </text>
    </comment>
    <comment ref="AD21" authorId="0" shapeId="0" xr:uid="{8DF41842-C277-4695-AF8A-6314699AD80B}">
      <text>
        <r>
          <rPr>
            <sz val="9"/>
            <color indexed="81"/>
            <rFont val="Tahoma"/>
            <family val="2"/>
          </rPr>
          <t>Ajustar las sumatorias en las formulas de compromisos y giros según el periodo según corresponda</t>
        </r>
      </text>
    </comment>
    <comment ref="A22" authorId="0" shapeId="0" xr:uid="{B5726FA5-195A-4C91-9140-D1F7D6D89B09}">
      <text>
        <r>
          <rPr>
            <sz val="9"/>
            <color indexed="81"/>
            <rFont val="Tahoma"/>
            <family val="2"/>
          </rPr>
          <t>Programación de acuerdo de desempleño en la ejecución de giros para cada mes de la vigencia.</t>
        </r>
      </text>
    </comment>
    <comment ref="X22" authorId="3" shapeId="0" xr:uid="{00217CF4-B539-4C7F-8A0F-793849C89983}">
      <text>
        <r>
          <rPr>
            <sz val="11"/>
            <color theme="1"/>
            <rFont val="Calibri"/>
            <family val="2"/>
            <scheme val="minor"/>
          </rPr>
          <t>Leidy Maritza Ángel Hernández:
OPS y logística</t>
        </r>
      </text>
    </comment>
    <comment ref="AA22" authorId="3" shapeId="0" xr:uid="{C98F2772-5323-4025-8D9B-DE7A9354D688}">
      <text>
        <r>
          <rPr>
            <sz val="11"/>
            <color theme="1"/>
            <rFont val="Calibri"/>
            <family val="2"/>
            <scheme val="minor"/>
          </rPr>
          <t>Leidy Maritza Ángel Hernández:
Saldo logística posible adición</t>
        </r>
      </text>
    </comment>
    <comment ref="A23" authorId="0" shapeId="0" xr:uid="{86A7F5F9-3F86-4351-AE54-1DFE8E2B06F4}">
      <text>
        <r>
          <rPr>
            <sz val="9"/>
            <color indexed="81"/>
            <rFont val="Tahoma"/>
            <family val="2"/>
          </rPr>
          <t>Liberaciones de reservas realizadas en cada mes de la vigencia.</t>
        </r>
      </text>
    </comment>
    <comment ref="A24" authorId="0" shapeId="0" xr:uid="{BE40F3C2-5C80-410B-828D-E105758D8652}">
      <text>
        <r>
          <rPr>
            <sz val="9"/>
            <color indexed="81"/>
            <rFont val="Tahoma"/>
            <family val="2"/>
          </rPr>
          <t>Reserva definitiva despues de liberaciones.</t>
        </r>
      </text>
    </comment>
    <comment ref="A25" authorId="0" shapeId="0" xr:uid="{88155FCB-0ED2-4B77-BEE3-7A982007574F}">
      <text>
        <r>
          <rPr>
            <sz val="9"/>
            <color indexed="81"/>
            <rFont val="Tahoma"/>
            <family val="2"/>
          </rPr>
          <t>Ejecución de los giros de la reserva para mes</t>
        </r>
      </text>
    </comment>
    <comment ref="A28" authorId="2" shapeId="0" xr:uid="{AD1DFA3E-22DF-425E-A0D3-4E2618089B4B}">
      <text>
        <r>
          <rPr>
            <sz val="9"/>
            <color indexed="81"/>
            <rFont val="Tahoma"/>
            <family val="2"/>
          </rPr>
          <t>En este campo se diligencia el nombre de la actividad del proyecto que se reportó con rezago en su cumplimiento físico en la vigencia anterior</t>
        </r>
      </text>
    </comment>
    <comment ref="B28" authorId="2" shapeId="0" xr:uid="{B8279960-3F29-4B93-B030-09F342A20542}">
      <text>
        <r>
          <rPr>
            <sz val="9"/>
            <color indexed="81"/>
            <rFont val="Tahoma"/>
            <family val="2"/>
          </rPr>
          <t>Se diligencia el rezago reportado al corte de diciembre de la vigencia anterior</t>
        </r>
      </text>
    </comment>
    <comment ref="A33" authorId="2" shapeId="0" xr:uid="{34049BA6-3BCB-478E-AEE3-2F44B164CF91}">
      <text>
        <r>
          <rPr>
            <sz val="9"/>
            <color indexed="81"/>
            <rFont val="Tahoma"/>
            <family val="2"/>
          </rPr>
          <t>En este campo se diligencia el nombre de la actividad del proyecto de inversión</t>
        </r>
      </text>
    </comment>
    <comment ref="B33" authorId="2" shapeId="0" xr:uid="{46D831D2-CA48-4FC8-9F3C-F8DCD1536A81}">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9FF2EB08-6EEB-46FB-9A8A-0F2DC7650ED5}">
      <text>
        <r>
          <rPr>
            <sz val="9"/>
            <color rgb="FF000000"/>
            <rFont val="Tahoma"/>
            <family val="2"/>
          </rPr>
          <t>Se diligencia la programación mensual de la actividad proyecto de inversión</t>
        </r>
      </text>
    </comment>
    <comment ref="A39" authorId="2" shapeId="0" xr:uid="{5B6AFC14-C6C1-47DB-964E-EC8BD6BF73AA}">
      <text>
        <r>
          <rPr>
            <sz val="9"/>
            <color indexed="81"/>
            <rFont val="Tahoma"/>
            <family val="2"/>
          </rPr>
          <t>En este campo se diligencia el nombre de la tarea definida para la gestión de cumplimiento de la actividad del proyecto de inversión</t>
        </r>
      </text>
    </comment>
    <comment ref="B39" authorId="2" shapeId="0" xr:uid="{E7DCB6A5-D91A-4D7E-8834-E8E7476325FA}">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C8531AE5-9B64-4A66-9C19-64BE21D4425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3E60FCB5-8B4D-43FA-ADA4-16E771F81E0C}">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D126ACE8-ADD0-4B31-95BB-B189BDDFCF3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E04B6E47-432F-4AFA-9039-D2C3B51DE23A}">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4F295366-EE61-41CA-AB08-278612B28393}">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73497CF-7FB8-4892-9006-77CDC02E69D3}">
      <text>
        <r>
          <rPr>
            <sz val="9"/>
            <color indexed="81"/>
            <rFont val="Tahoma"/>
            <family val="2"/>
          </rPr>
          <t>En este campo se diligencia el nombre de la actividad del proyecto de inversión</t>
        </r>
      </text>
    </comment>
    <comment ref="A21" authorId="0" shapeId="0" xr:uid="{FF8DB965-4E9C-4F2D-99D2-7868E6B09277}">
      <text>
        <r>
          <rPr>
            <sz val="9"/>
            <color indexed="81"/>
            <rFont val="Tahoma"/>
            <family val="2"/>
          </rPr>
          <t>Valor de la reserva constituida al inicio de la vigencia</t>
        </r>
      </text>
    </comment>
    <comment ref="AD21" authorId="0" shapeId="0" xr:uid="{46580535-7134-417F-818D-8C7E612FC842}">
      <text>
        <r>
          <rPr>
            <sz val="9"/>
            <color indexed="81"/>
            <rFont val="Tahoma"/>
            <family val="2"/>
          </rPr>
          <t>Ajustar las sumatorias en las formulas de compromisos y giros según el periodo según corresponda</t>
        </r>
      </text>
    </comment>
    <comment ref="A22" authorId="0" shapeId="0" xr:uid="{2274D237-1662-4A50-998F-767E07721DEA}">
      <text>
        <r>
          <rPr>
            <sz val="9"/>
            <color indexed="81"/>
            <rFont val="Tahoma"/>
            <family val="2"/>
          </rPr>
          <t>Programación de acuerdo de desempleño en la ejecución de giros para cada mes de la vigencia.</t>
        </r>
      </text>
    </comment>
    <comment ref="AA22" authorId="3" shapeId="0" xr:uid="{4958F59B-1337-48CE-96B3-DC9463E6A1B6}">
      <text>
        <r>
          <rPr>
            <sz val="11"/>
            <color theme="1"/>
            <rFont val="Calibri"/>
            <family val="2"/>
            <scheme val="minor"/>
          </rPr>
          <t>Leidy Maritza Ángel Hernández:
Saldo logística adición</t>
        </r>
      </text>
    </comment>
    <comment ref="A23" authorId="0" shapeId="0" xr:uid="{DCC929D0-597F-4B4C-A6C3-D53757306430}">
      <text>
        <r>
          <rPr>
            <sz val="9"/>
            <color indexed="81"/>
            <rFont val="Tahoma"/>
            <family val="2"/>
          </rPr>
          <t>Liberaciones de reservas realizadas en cada mes de la vigencia.</t>
        </r>
      </text>
    </comment>
    <comment ref="A24" authorId="0" shapeId="0" xr:uid="{133A627C-BD5C-4E21-AF6B-518DFD734D6C}">
      <text>
        <r>
          <rPr>
            <sz val="9"/>
            <color indexed="81"/>
            <rFont val="Tahoma"/>
            <family val="2"/>
          </rPr>
          <t>Reserva definitiva despues de liberaciones.</t>
        </r>
      </text>
    </comment>
    <comment ref="A25" authorId="0" shapeId="0" xr:uid="{1D21B79D-32C3-49A2-8CD6-F43EFBFBAF2E}">
      <text>
        <r>
          <rPr>
            <sz val="9"/>
            <color indexed="81"/>
            <rFont val="Tahoma"/>
            <family val="2"/>
          </rPr>
          <t>Ejecución de los giros de la reserva para mes</t>
        </r>
      </text>
    </comment>
    <comment ref="A28" authorId="2" shapeId="0" xr:uid="{75667AA3-2D02-4B9F-A2D2-309614062C8C}">
      <text>
        <r>
          <rPr>
            <sz val="9"/>
            <color indexed="81"/>
            <rFont val="Tahoma"/>
            <family val="2"/>
          </rPr>
          <t>En este campo se diligencia el nombre de la actividad del proyecto que se reportó con rezago en su cumplimiento físico en la vigencia anterior</t>
        </r>
      </text>
    </comment>
    <comment ref="B28" authorId="2" shapeId="0" xr:uid="{1ECDF77A-2B8F-4DD3-ACC4-73459455A9F8}">
      <text>
        <r>
          <rPr>
            <sz val="9"/>
            <color indexed="81"/>
            <rFont val="Tahoma"/>
            <family val="2"/>
          </rPr>
          <t>Se diligencia el rezago reportado al corte de diciembre de la vigencia anterior</t>
        </r>
      </text>
    </comment>
    <comment ref="A33" authorId="2" shapeId="0" xr:uid="{6F9F49D0-7FCC-41A1-83E5-531DE081D372}">
      <text>
        <r>
          <rPr>
            <sz val="9"/>
            <color indexed="81"/>
            <rFont val="Tahoma"/>
            <family val="2"/>
          </rPr>
          <t>En este campo se diligencia el nombre de la actividad del proyecto de inversión</t>
        </r>
      </text>
    </comment>
    <comment ref="B33" authorId="2" shapeId="0" xr:uid="{8CD5B8AE-2734-4EB7-BADC-8138B6D60E15}">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E424BDA-D5B5-4599-BC53-939D61BDB97E}">
      <text>
        <r>
          <rPr>
            <sz val="9"/>
            <color indexed="81"/>
            <rFont val="Tahoma"/>
            <family val="2"/>
          </rPr>
          <t>Se diligencia la programación mensual de la actividad proyecto de inversión</t>
        </r>
      </text>
    </comment>
    <comment ref="A39" authorId="2" shapeId="0" xr:uid="{0996A77A-8820-4AF3-AC1E-BE1A95E034EA}">
      <text>
        <r>
          <rPr>
            <sz val="9"/>
            <color indexed="81"/>
            <rFont val="Tahoma"/>
            <family val="2"/>
          </rPr>
          <t>En este campo se diligencia el nombre de la tarea definida para la gestión de cumplimiento de la actividad del proyecto de inversión</t>
        </r>
      </text>
    </comment>
    <comment ref="B39" authorId="2" shapeId="0" xr:uid="{9F03C4FD-253C-4DF4-AECC-A33E9B1EC3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S5" authorId="1" shapeId="0" xr:uid="{00000000-0006-0000-0100-000002000000}">
      <text>
        <r>
          <rPr>
            <sz val="10"/>
            <color rgb="FF000000"/>
            <rFont val="Tahoma"/>
            <family val="2"/>
          </rPr>
          <t>En este campo se diligencia el link o la ruta donde se puede consultar las evidencias que soportan la ejecución reportada</t>
        </r>
      </text>
    </comment>
    <comment ref="AT5" authorId="0" shapeId="0" xr:uid="{00000000-0006-0000-0100-000003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rgb="FF000000"/>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rgb="FF000000"/>
            <rFont val="Tahoma"/>
            <family val="2"/>
          </rPr>
          <t xml:space="preserve">Corresponde a la meta PDD o actividad del  proyecto articulada con el indicador de tarea a medir.
</t>
        </r>
        <r>
          <rPr>
            <sz val="10"/>
            <color rgb="FF000000"/>
            <rFont val="Tahoma"/>
            <family val="2"/>
          </rPr>
          <t>Así mismo, se podrá establecer la meta para los indicadores POA.</t>
        </r>
      </text>
    </comment>
    <comment ref="E11" authorId="0" shapeId="0" xr:uid="{00000000-0006-0000-0100-000008000000}">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74EB28E2-4F7D-442C-9A94-219E77A54258}">
      <text>
        <r>
          <rPr>
            <sz val="10"/>
            <color rgb="FF000000"/>
            <rFont val="Tahoma"/>
            <family val="2"/>
          </rPr>
          <t>Define la representación matemática del cálculo del indicador.</t>
        </r>
      </text>
    </comment>
    <comment ref="G11" authorId="0" shapeId="0" xr:uid="{00000000-0006-0000-0100-000009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70B8F934-7A39-437F-A15F-9F543440E210}">
      <text>
        <r>
          <rPr>
            <sz val="10"/>
            <color rgb="FF000000"/>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rgb="FF000000"/>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<sst xmlns="http://schemas.openxmlformats.org/spreadsheetml/2006/main" count="1204" uniqueCount="506">
  <si>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</si>
  <si>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</si>
  <si>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</si>
  <si>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</si>
  <si>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</si>
  <si>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</si>
  <si>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</si>
  <si>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</si>
  <si>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</si>
  <si>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</si>
  <si>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</si>
  <si>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</si>
  <si>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</si>
  <si>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</si>
  <si>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</si>
  <si>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</si>
  <si>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</si>
  <si>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</si>
  <si>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</si>
  <si>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</si>
  <si>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</si>
  <si>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</si>
  <si>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</si>
  <si>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</si>
  <si>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</si>
  <si>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</si>
  <si>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</si>
  <si>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</si>
  <si>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</si>
  <si>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</si>
  <si>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</si>
  <si>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</si>
  <si>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</si>
  <si>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</si>
  <si>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</si>
  <si>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</si>
  <si>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</si>
  <si>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</si>
  <si>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</si>
  <si>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</si>
  <si>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</si>
  <si>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</si>
  <si>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</si>
  <si>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</si>
  <si>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</si>
  <si>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</si>
  <si>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</si>
  <si>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</si>
  <si>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</si>
  <si>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</si>
  <si>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</si>
  <si>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</si>
  <si>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</si>
  <si>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</si>
  <si>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</si>
  <si>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</si>
  <si>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</si>
  <si>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</si>
  <si>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</si>
  <si>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</si>
  <si>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</si>
  <si>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</si>
  <si>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</si>
  <si>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</si>
  <si>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</si>
  <si>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</si>
  <si>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</si>
  <si>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</si>
  <si>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</si>
  <si>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</si>
  <si>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</si>
  <si>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</si>
  <si>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</si>
  <si>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</si>
  <si>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</si>
  <si>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</si>
  <si>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</si>
  <si>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</si>
  <si>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</si>
  <si>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</si>
  <si>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</si>
  <si>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</si>
  <si>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</si>
  <si>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</si>
  <si>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</si>
  <si>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</si>
  <si>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</si>
  <si>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</si>
  <si>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</si>
  <si>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</si>
  <si>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</si>
  <si>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</si>
  <si>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</si>
  <si>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</si>
  <si>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</si>
  <si>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</si>
  <si>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</si>
  <si>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</si>
  <si>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</si>
  <si>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</si>
  <si>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</si>
  <si>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</si>
  <si>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</si>
  <si>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</si>
  <si>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</si>
  <si>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</si>
  <si>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</si>
  <si>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</si>
  <si>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</si>
  <si>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</si>
  <si>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</si>
  <si>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</si>
  <si>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</si>
  <si>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</si>
  <si>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</si>
  <si>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</si>
  <si>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</si>
  <si>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</si>
  <si>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</si>
  <si>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</si>
  <si>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</si>
  <si>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</si>
  <si>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</si>
  <si>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</si>
  <si>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</si>
  <si>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</si>
  <si>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</si>
  <si>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</si>
  <si>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JUL</t>
  </si>
  <si>
    <t>FORMULACION</t>
  </si>
  <si>
    <t>X</t>
  </si>
  <si>
    <t>ACTUALIZACION</t>
  </si>
  <si>
    <t>SEGUIMIENTO</t>
  </si>
  <si>
    <t>8222 - Fortalecimiento de los servicios y estrategias con enfoque diferencial en el sector público y privado que vinculen a la ciudadanía y a las mujeres en sus diferencias y diversidad en Bogotá D.C.</t>
  </si>
  <si>
    <t>2. Bogotá confía en su bien-estar</t>
  </si>
  <si>
    <t>2.12. Bogotá cuida a su gente</t>
  </si>
  <si>
    <t>107. Desarrollar 4 estrategias de empoderamiento para promover capacidades, liderazgos, participación, incidencia política y transformación de imaginarios culturales, que reproducen los estereotipos de género, en los territorios urbanos y rurales.</t>
  </si>
  <si>
    <t>Implementar 3 estrategias que contribuyan al reconocimiento y garantía de los  derechos de las mujeres en sus diferencias y diversidad</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</si>
  <si>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</si>
  <si>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</si>
  <si>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</si>
  <si>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</si>
  <si>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</si>
  <si>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</si>
  <si>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</si>
  <si>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</si>
  <si>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</si>
  <si>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</si>
  <si>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</si>
  <si>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</si>
  <si>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</si>
  <si>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</si>
  <si>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</si>
  <si>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</si>
  <si>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</si>
  <si>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</si>
  <si>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</si>
  <si>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</si>
  <si>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</si>
  <si>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</si>
  <si>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</si>
  <si>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</si>
  <si>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</si>
  <si>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</si>
  <si>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</si>
  <si>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</si>
  <si>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</si>
  <si>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</si>
  <si>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</si>
  <si>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</si>
  <si>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</si>
  <si>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</si>
  <si>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</si>
  <si>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</si>
  <si>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</si>
  <si>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</si>
  <si>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</si>
  <si>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</si>
  <si>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</si>
  <si>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</si>
  <si>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</si>
  <si>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*Incluir tantas filas sean necesarias</t>
  </si>
  <si>
    <t xml:space="preserve"> Implementar 1 Estrategia Distrital de Cuidado Menstrual, con enfoque diferencial</t>
  </si>
  <si>
    <t>x</t>
  </si>
  <si>
    <t>Implementar 1 estrategia de asistencia técnica dirigidas a los Sectores de la Administración Distrital y al Sector Privado, para la incorporación del enfoque diferencial en los  servicios, programas y estrategias dirigidas a mujeres.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</si>
  <si>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</si>
  <si>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Implementar 1 estrategia de reconocimiento de la diversidad de las mujeres del Distrito Capital.</t>
  </si>
  <si>
    <t xml:space="preserve"> </t>
  </si>
  <si>
    <t>Página 2 de 4</t>
  </si>
  <si>
    <t xml:space="preserve">PROGRAMACIÓN </t>
  </si>
  <si>
    <t>SOLUCIONES PROPUESTAS PARA RESOLVER LOS RETRASOS Y FACTORES LIMITANTES PARA EL CUMPLIMIENTO</t>
  </si>
  <si>
    <t>PRODUCTO INSTITUCIONAL (PMR):</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</si>
  <si>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</si>
  <si>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</si>
  <si>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</si>
  <si>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</si>
  <si>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</si>
  <si>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</si>
  <si>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</si>
  <si>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</si>
  <si>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 xml:space="preserve">Número de mujeres certificadas en cursos virtuales </t>
  </si>
  <si>
    <t>Suma</t>
  </si>
  <si>
    <t xml:space="preserve">Direccion Enfoque Diferencial </t>
  </si>
  <si>
    <t>certificaciones</t>
  </si>
  <si>
    <t>suma</t>
  </si>
  <si>
    <t>creciente</t>
  </si>
  <si>
    <t>decreciente</t>
  </si>
  <si>
    <t>constante</t>
  </si>
  <si>
    <t xml:space="preserve">Plan de acción formulado/Plan de acción desarrollado * 100 </t>
  </si>
  <si>
    <t xml:space="preserve">Constante </t>
  </si>
  <si>
    <t xml:space="preserve">número de encuentros diferenciales y conmemoraciones realizadas </t>
  </si>
  <si>
    <t>ELABORÓ</t>
  </si>
  <si>
    <t>Firma:</t>
  </si>
  <si>
    <t>REVISÓ OFICINA ASESORA DE PLANEACIÓN</t>
  </si>
  <si>
    <t xml:space="preserve">VoBo. </t>
  </si>
  <si>
    <t>Nombre:</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</si>
  <si>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</si>
  <si>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</si>
  <si>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</si>
  <si>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</si>
  <si>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</si>
  <si>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</si>
  <si>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</si>
  <si>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</si>
  <si>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</si>
  <si>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</si>
  <si>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</si>
  <si>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</si>
  <si>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</si>
  <si>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</si>
  <si>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</si>
  <si>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</si>
  <si>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</si>
  <si>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</si>
  <si>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 xml:space="preserve">ENFOQUE DIFERENCIAL </t>
  </si>
  <si>
    <t>Indigenas</t>
  </si>
  <si>
    <t>Afrodescendientes</t>
  </si>
  <si>
    <t>Raizales</t>
  </si>
  <si>
    <t>Rrom</t>
  </si>
  <si>
    <t>LGBTI</t>
  </si>
  <si>
    <t>No responde</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</si>
  <si>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</si>
  <si>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</si>
  <si>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</si>
  <si>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</si>
  <si>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</si>
  <si>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</si>
  <si>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</si>
  <si>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</si>
  <si>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</si>
  <si>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</si>
  <si>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</si>
  <si>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</si>
  <si>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</si>
  <si>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</si>
  <si>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</si>
  <si>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</si>
  <si>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</si>
  <si>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</si>
  <si>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</si>
  <si>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</si>
  <si>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</si>
  <si>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</si>
  <si>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</si>
  <si>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</si>
  <si>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</si>
  <si>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</si>
  <si>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</si>
  <si>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</si>
  <si>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</si>
  <si>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</si>
  <si>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</si>
  <si>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</si>
  <si>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</si>
  <si>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</si>
  <si>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</si>
  <si>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</si>
  <si>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</si>
  <si>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</si>
  <si>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</si>
  <si>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</si>
  <si>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</si>
  <si>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</si>
  <si>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</si>
  <si>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</si>
  <si>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</si>
  <si>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</si>
  <si>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</si>
  <si>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</si>
  <si>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</si>
  <si>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</si>
  <si>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</si>
  <si>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</si>
  <si>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</si>
  <si>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</si>
  <si>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</si>
  <si>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</si>
  <si>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</si>
  <si>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</si>
  <si>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</si>
  <si>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</si>
  <si>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</si>
  <si>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</si>
  <si>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</si>
  <si>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</si>
  <si>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</si>
  <si>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</si>
  <si>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</si>
  <si>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</si>
  <si>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</si>
  <si>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</si>
  <si>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</si>
  <si>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</si>
  <si>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</si>
  <si>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</si>
  <si>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</si>
  <si>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</si>
  <si>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</si>
  <si>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</si>
  <si>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</si>
  <si>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</si>
  <si>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</si>
  <si>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</si>
  <si>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</si>
  <si>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</si>
  <si>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</si>
  <si>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</si>
  <si>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</si>
  <si>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</si>
  <si>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</si>
  <si>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</si>
  <si>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</si>
  <si>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</si>
  <si>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</si>
  <si>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</si>
  <si>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</si>
  <si>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</si>
  <si>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</si>
  <si>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</si>
  <si>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</si>
  <si>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</si>
  <si>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</si>
  <si>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</si>
  <si>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</si>
  <si>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</si>
  <si>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</si>
  <si>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</si>
  <si>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MENSUAL</t>
  </si>
  <si>
    <t xml:space="preserve">sesiones cumplidas </t>
  </si>
  <si>
    <t xml:space="preserve">Actas de asistencia </t>
  </si>
  <si>
    <t xml:space="preserve">cursos realizados </t>
  </si>
  <si>
    <t xml:space="preserve">Proporción de ejecucicón de Plan de Acción </t>
  </si>
  <si>
    <t xml:space="preserve">Plan de Acciòn ejecutado </t>
  </si>
  <si>
    <t>eventos</t>
  </si>
  <si>
    <t>Nombre:Liza Yomara Garcia Reyes</t>
  </si>
  <si>
    <t>Cargo: Subsecretaría del Cuidado y Políticas de Igualdad</t>
  </si>
  <si>
    <t>Formular y sistematizar una estrategia de reconocimiento de la diversidad de las mujeres del Distrito</t>
  </si>
  <si>
    <t>Desarrollar el plan de acción acordado en  la Mesa Distrital de Cuidado Menstrual Distrital</t>
  </si>
  <si>
    <t xml:space="preserve">Número de Jornadas significativas con enfoque de derechos humanos y diferencial realizadas </t>
  </si>
  <si>
    <t xml:space="preserve"> Número de Escuelas de educación emocional desarrolladas</t>
  </si>
  <si>
    <t xml:space="preserve">Número de cursos de educación flexible realizados </t>
  </si>
  <si>
    <t xml:space="preserve">Número de Espacios EMAA realizados </t>
  </si>
  <si>
    <t xml:space="preserve">Sumatoria de certificados obtenidos </t>
  </si>
  <si>
    <t xml:space="preserve">Sumatoria de jornadas realizadas </t>
  </si>
  <si>
    <t xml:space="preserve">Sumatoria de escuelas realizadas  </t>
  </si>
  <si>
    <t xml:space="preserve">sumatoria de cursos realizados </t>
  </si>
  <si>
    <t xml:space="preserve">sumatoria de espacios EMMA realizados  </t>
  </si>
  <si>
    <t xml:space="preserve">sumatoria de eventos realizados  </t>
  </si>
  <si>
    <t xml:space="preserve">numero de certificados </t>
  </si>
  <si>
    <t>numero de jornadas</t>
  </si>
  <si>
    <t xml:space="preserve">numero de escuelas </t>
  </si>
  <si>
    <t>numero de cursos</t>
  </si>
  <si>
    <t xml:space="preserve">porcentaje de avance </t>
  </si>
  <si>
    <t>numero de Espacios</t>
  </si>
  <si>
    <t xml:space="preserve">numero de eventos </t>
  </si>
  <si>
    <t xml:space="preserve">Actividades EMMA realizadas </t>
  </si>
  <si>
    <t xml:space="preserve">7. Participar y acompañar la Mesa Distrital de Cuidado Menstrual Distrital, articulando las acciones acordadas y desarrollando el plan de acción acordado (jornadas distritales, recorridos, cualificaciones a equipos, lineamientos, discusión de agua potable y acceso a infraestructura adecuada para la dignificación de la vivencia Menstrual) </t>
  </si>
  <si>
    <t>Certificados en los cursos virtuales</t>
  </si>
  <si>
    <t>Nombre: Lina Tatiana Lozano Ruiz</t>
  </si>
  <si>
    <t xml:space="preserve">Nombre: Karin Liliana Forero </t>
  </si>
  <si>
    <t xml:space="preserve">Número de actividades </t>
  </si>
  <si>
    <t>sumatoria de actividades</t>
  </si>
  <si>
    <t xml:space="preserve">numero de actividades </t>
  </si>
  <si>
    <t xml:space="preserve">listados de asistencia a Encuentros y Conmemoraciones realizadas </t>
  </si>
  <si>
    <t xml:space="preserve">listados de asistencia </t>
  </si>
  <si>
    <t xml:space="preserve">12. Formulación y sistematización de una estrategia de reconocimiento de la diversidad de las mujeres del Distrito  tanto en el ámbito público como en el privado,  (Guía metodológica y plan de acción para el abordaje a los diferentes pueblos y comunidades con los que trabaja la DED) </t>
  </si>
  <si>
    <t xml:space="preserve">8. Realizar 20 espacios de Educación Menstrual para el Autocuidado y el Autoconocimiento EMAA dirigidas a las Mujeres en todo curso de vida, focalizando de manera especial las mujeres con mayor vulnerabilidad en sus diferencias y diversidad. </t>
  </si>
  <si>
    <t>10. Realizar 12 actividades de apoyo para la transversalización del enfoque diferencial dirigidas a los Sectores de la Administración Distrital.</t>
  </si>
  <si>
    <t>11. Alistamiento y realización de 12 conmemoraciones y encuentros diferenciales de mujeres en sus diferencias y diversidad, vinculando a la sociedad civil, organizaciones de mujeres y sectores de la Administración Distrital.</t>
  </si>
  <si>
    <t xml:space="preserve">
 Certificar 2500 ciudadanas en sus diferencias y diversidad, en los cursos virtuales de la Estrategia de empoderamiento de la SDM - DED </t>
  </si>
  <si>
    <t xml:space="preserve">  Realizar 10 Escuelas de educación emocional para la salud mental, sexual y reproductiva presenciales</t>
  </si>
  <si>
    <t>Realizar 20 espacios de Educación Menstrual para el Autocuidado y el Autoconocimiento EMAA</t>
  </si>
  <si>
    <t>Formular y sistematizar un documento metodológico y plan de acción para el proceso de asistencia técnica de la transversalización del enfoque diferencial</t>
  </si>
  <si>
    <t>Realizar 12 actividades de apoyo para la transversalización del enfoque diferencial</t>
  </si>
  <si>
    <t>Alistar y realizar  12 conmemoraciones y encuentros diferenciales de mujeres en sus diferencias y diversidad</t>
  </si>
  <si>
    <t>inscripciones Pruebas SABER11-ICFES</t>
  </si>
  <si>
    <t>inscripciones</t>
  </si>
  <si>
    <t xml:space="preserve">Proporción de personas  inscritas y patrocinadas para las pruebas Saber 11-ICFES / numero de personas que presentan la prueba </t>
  </si>
  <si>
    <t>inscripciones a la prueba / pruebas  presentadas * 100</t>
  </si>
  <si>
    <t>Patrocinar la inscripción de 200 ciudadanas para las pruebas saber 11 ICFES y presentación pruebas del 50% de la población inscrita</t>
  </si>
  <si>
    <t xml:space="preserve">5.  Promover y acompañar 5 procesos formativos y de educación flexible,en articulación con la Secretaria de Educación, el SENA y otras instituciones dirigidos  las mujeres en sus diferencias y diversidades y de todos los grupos étnicos. </t>
  </si>
  <si>
    <t>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</si>
  <si>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Desarrollar 4 estrategias de empoderamiento para promover capacidades, liderazgos, participación, incidencia política y transformación de imaginarios culturales que, reproducen los estereotipos de género en los territorios urbanos y rurales</t>
  </si>
  <si>
    <t>sumatoria de acciones ejecutadas para la implementación de la estrategia de transformación cultural</t>
  </si>
  <si>
    <t xml:space="preserve">Número de estrategias que aporten a la garantía de los derechos de las mujeres, desde los territorios urbanos y rurales </t>
  </si>
  <si>
    <t>}</t>
  </si>
  <si>
    <t xml:space="preserve">numero de estrategias </t>
  </si>
  <si>
    <t xml:space="preserve">estrategias desarrolladas </t>
  </si>
  <si>
    <t xml:space="preserve">estrategias </t>
  </si>
  <si>
    <t>Porcentaje de implementación de la estrategia de transformación cultural</t>
  </si>
  <si>
    <t>Número de estrategias que aporten a la garantía de los derechos de las mujeres desde los territorios urbanos y rurales en temáticas asociadas a la prevención de violencias capacidades y oportunidades diseñadas y desarrolladas</t>
  </si>
  <si>
    <t>Realizar 25 Jornadas significativas  y semilleros con enfoque de derechos humanos y diferencial</t>
  </si>
  <si>
    <r>
      <t xml:space="preserve">1. Certificar 2500 ciudadanas en sus diferencias y diversidad, en los cursos virtuales de la </t>
    </r>
    <r>
      <rPr>
        <i/>
        <sz val="11"/>
        <rFont val="Arial"/>
        <family val="2"/>
      </rPr>
      <t>Estrategia de Empoderamiento</t>
    </r>
    <r>
      <rPr>
        <sz val="11"/>
        <rFont val="Arial"/>
        <family val="2"/>
      </rPr>
      <t xml:space="preserve"> de la SDM - DED  </t>
    </r>
  </si>
  <si>
    <r>
      <t xml:space="preserve">2. Realizar 25 Jornadas Significativas y Semilleros  con enfoque de derechos humanos y diferencial, como </t>
    </r>
    <r>
      <rPr>
        <i/>
        <sz val="11"/>
        <rFont val="Arial"/>
        <family val="2"/>
      </rPr>
      <t>Estrategia de Empoderamiento</t>
    </r>
    <r>
      <rPr>
        <sz val="11"/>
        <rFont val="Arial"/>
        <family val="2"/>
      </rPr>
      <t xml:space="preserve"> identificando población participante en su curso de vida, pueblo, comunidad o grupo étnico.</t>
    </r>
  </si>
  <si>
    <t xml:space="preserve">3. Realizar 10 Escuelas de Educación Emocional y 30 Espácios Respiro para la salud mental, sexual y reproductiva presenciales, enfocadas en fortalecer capacidades y herramientas para gestionar el bienestar emocional y  la salud mental de las mujeres en su diversidad  incluyendo las PRASP en las zonas de concentración. </t>
  </si>
  <si>
    <t xml:space="preserve">4. Avance de la Estrategia de Educación Flexible a través de patrocinar la inscripción de  200 ciudadanas para las pruebas saber 11 ICFES  y  la presentación de  estas pruebas del 50% de la población inscrita, identificando todos los grupos étnicos cubiertos por el patrocinio, particularmente: PPASP - Población negra, palenquera y RROM </t>
  </si>
  <si>
    <t xml:space="preserve">6. Sistematizar dos metodologías diferenciales M1. Transferencia Metodológica de Escuelas de Educación Emocional y Espacios Respiro para la salud mental, sexual y reproductiva, enfocadas en fortalecer capacidades y herramientas para gestionar el bienestar emocional y la salud mental de las mujeres en su diversidad M2. Estrategia para el empoderamiento, sensibilización y desarrollo de capacidades para la transformación de imaginarios y estereotipos desde una mirada interseccional. </t>
  </si>
  <si>
    <r>
      <t xml:space="preserve">
9. Formular y sistematizar un documento metodológico y plan de acción que guíe el proceso de </t>
    </r>
    <r>
      <rPr>
        <i/>
        <sz val="11"/>
        <rFont val="Arial"/>
        <family val="2"/>
      </rPr>
      <t>Asistencia Técnica para la Transversalización del Enfoque Diferencial con una mirada interseccional</t>
    </r>
    <r>
      <rPr>
        <sz val="11"/>
        <rFont val="Arial"/>
        <family val="2"/>
      </rPr>
      <t>, dirigida a los Sectores de la Administración Distrital y el sector privado.</t>
    </r>
  </si>
  <si>
    <t xml:space="preserve">1. Certificar 2500 ciudadanas en sus diferencias y diversidad, en los cursos virtuales de la Estrategia de Empoderamiento de la SDM - DED  </t>
  </si>
  <si>
    <t>2. Realizar 25 Jornadas Significativas y Semilleros  con enfoque de derechos humanos y diferencial, como Estrategia de Empoderamiento identificando población participante en su curso de vida, pueblo, comunidad o grupo étnico.</t>
  </si>
  <si>
    <t xml:space="preserve">
9. Formular y sistematizar un documento metodológico y plan de acción que guíe el proceso de Asistencia Técnica para la Transversalización del Enfoque Diferencial con una mirada interseccional, dirigida a los Sectores de la Administración Distrital y el sector privado.</t>
  </si>
  <si>
    <t>Realizar  30 Espácios Respiro para la salud mental  presenciales o virtuales</t>
  </si>
  <si>
    <t xml:space="preserve">Número de Espacios Respiro realizados </t>
  </si>
  <si>
    <t xml:space="preserve">Sumatoria de Espacios </t>
  </si>
  <si>
    <t xml:space="preserve">numero de espacios </t>
  </si>
  <si>
    <t>Promover y acompañar 5 procesos formativos y de educación flexible</t>
  </si>
  <si>
    <t xml:space="preserve">Sistematizar la Estrategia para el empoderamiento, sensibilización y desarrollo de capacidades para la transformación de imaginarios y estereotipos desde una mirada interseccional. </t>
  </si>
  <si>
    <t xml:space="preserve">Formulación y sistematización de la metodológia con su plan de acción </t>
  </si>
  <si>
    <t xml:space="preserve">Avance en la formulación y sistematización de la metodológia con su plan de acción / Programación de la formulación y sistematización de la metodológia con su plan de acción * 100 </t>
  </si>
  <si>
    <t>Porcentaje de avance en la formulación y sistematización de la metodológia con su plan de acción</t>
  </si>
  <si>
    <t xml:space="preserve">Documento metodológico y plan de acción formulado </t>
  </si>
  <si>
    <t xml:space="preserve">Sistematizar el proceso para la Transferencia Metodológica de Escuelas de Educación Emocional y Espacios Respiro para la salud mental, sexual y reproductiva, enfocadas en fortalecer capacidades y herramientas para gestionar el bienestar emocional y la salud mental de las mujeres en su diversidad </t>
  </si>
  <si>
    <t xml:space="preserve">Porcentaje de avance en la formulación y sistematización de la metodológia con su plan de acción </t>
  </si>
  <si>
    <t>Para este periodo no se presentaron retrasos.</t>
  </si>
  <si>
    <t xml:space="preserve">Para este periodo no se presentan retrasos </t>
  </si>
  <si>
    <t xml:space="preserve">No se presentan retrasos para este periodo </t>
  </si>
  <si>
    <t xml:space="preserve">Formulación y sistematización de una estrategia de reconocimiento de la diversidad de las mujeres del Distrito  tanto en el ámbito público como en el privado y Guía metodológica y plan de acción para el abordaje a los diferentes pueblos y comunidades con los que trabaja la DED. </t>
  </si>
  <si>
    <t xml:space="preserve">No se presentan retrasos para el periodo de acuerdo con lo proyectado. </t>
  </si>
  <si>
    <t>Para este periodo no se presentan retrasos.</t>
  </si>
  <si>
    <t xml:space="preserve">Cargo: Directora de Enfoque Diferancial </t>
  </si>
  <si>
    <t>Cargo: PROFESIONAL UNIVERSITARIA DED</t>
  </si>
  <si>
    <r>
      <rPr>
        <b/>
        <sz val="11"/>
        <rFont val="Arial"/>
        <family val="2"/>
      </rPr>
      <t>En julio</t>
    </r>
    <r>
      <rPr>
        <sz val="11"/>
        <rFont val="Arial"/>
        <family val="2"/>
      </rPr>
      <t xml:space="preserve"> se realizaron cuatro actividades de transversalización del enfoque diferencial -ED, con  el sector Seguridad, Convivencia y Justicia: Una sesión de cualificación sobre la metodología de educación menstrual para el autoconocimiento y autocuidado – EMAA, para el equipo de atención integral de la Cárcel Distrital;  Ambiente: Reunión con personal del Instituto Distrital de Protección y Bienestar Animal – IDPYBA, Jardín Botánico  de Bogotá - JBB, Secretaría Distrital de Ambiente - SDA e Instituto Distrital de Gestión del Riesgo y Cambio Climático - IDIGER, sobre propuestas de acciones para la transversalización del ED como las conmemoraciones y fechas emblemáticas de las mujeres en sus diferencias y diversidad,  Integración social: Taller con el equipo del Instituto Distrital para la Protección de la Niñez y la Juventud - IDIPRON sobre enfoques de la PPMYEG, conceptos básicos sobre sistema sexo-género-deseo y herramientas para el trabajo con mujeres LBT; Mujeres: Prestación de 14 servicios de interpretación en LSC para ciudadanas sordas. </t>
    </r>
    <r>
      <rPr>
        <b/>
        <sz val="12"/>
        <rFont val="Arial"/>
        <family val="2"/>
      </rPr>
      <t xml:space="preserve">En agosto </t>
    </r>
    <r>
      <rPr>
        <sz val="11"/>
        <rFont val="Arial"/>
        <family val="2"/>
      </rPr>
      <t xml:space="preserve">se realizaron cinco actividades de transversalización del enfoque diferencial -ED, de la siguiente manera: Con el sector de Integración Social se realizó asistencia a profesionales de diferentes Subdirecciones Locales de: Usaquén, La Candelaria, Rafael Uribe Uribe, Kennedy, Antonio Nariño, Puente Aranda, Fontibón, Engativá, Los Mártires y San Cristóbal, y líderes de políticas públicas de las subdirecciones técnicas para la Juventud, Infancia, Adultez, Familia, asuntos LGBTI, Discapacidad y Dirección de Nutrición y Abastecimiento. Así mismo, mediante articulación con la profesional de la Unidad de Medición y Conciliación de la Casa de Justicia de Tunjuelito, se logró realizar intervención con el equipo de profesionales del Instituto Distrital de Recreación y Deporte - IDRD, Subred de Salud Sur, Comisaría de Familia Móvil, Subdirección Local de Integración Social, Manzana del Cuidado y Secretaría de Seguridad, Convivencia y Justicia, que prestan sus servicios en el equipamiento de la Casa de Justicia. De igual manera, se realizó la socialización del “Protocolo de atención con enfoque diferencial”, dirigido a los nuevos contratistas encargados de la vigilancia y seguridad de la Secretaría Distrital de la Mujer. Finalmente, se realizó un proceso de información a servidoras y servidores del Instituto Distrital de Protección y Bienestar Animal - IDPYBA (Sector Ambiente) sobre “Comunicación efectiva, asertiva, empática e incluyente con enfoque de género y diferencial”. Finalmente, Se realizó una jornada con servidoras, servidores y contratistas de las diferentes dependencias de la Secretaría Distrital de la Mujer, con el fin de brindar recomendaciones para la atención a las mujeres en sus diferencias y diversidad con enfoque diferencial. </t>
    </r>
    <r>
      <rPr>
        <b/>
        <sz val="11"/>
        <rFont val="Arial"/>
        <family val="2"/>
      </rPr>
      <t xml:space="preserve"> En septiembre </t>
    </r>
    <r>
      <rPr>
        <sz val="11"/>
        <rFont val="Arial"/>
        <family val="2"/>
      </rPr>
      <t xml:space="preserve">se realizaron tres actividades de transversalización del enfoque diferencial -ED, así: 1 con el sector Mujer: Un taller sobre identidades de género diversas y lineamientos de atención a mujeres LBT en el marco del Comité Operativo Local de Mujer y Equidad de Género - COLMyEG de la localidad de Fontibón; un taller de sensibilización con el equipo de Casa de Todas para abordar recomendaciones para el trabajo con mujeres lesbianas, bisexuales y trans; así como la prestación de 15 servicios de interpretación en LSC para ciudadanas sordas; 2. con el sector Ambiente: Un proceso de sensibilización a servidoras y servidores del IDPYBA sobre “entornos laborales sin discriminación"; y 3. charla dirigida a funcionario-as y contratistas de la Secretaría Jurídica Distrital sobre herramientas conceptuales y técnicas de los enfoques de género, diferencial y de derechos. </t>
    </r>
  </si>
  <si>
    <t>Como estrategia de formación para el empoderamiento con enfoque diferencial se realizará difusión, seguimiento y acompañamiento a la certificación de los cursos virtuales: “Observo, Identifico y Protejo: niñas, niños y adolescentes libres de violencias basadas en género”,
Tejiendo redes: derechos humanos, migración y bienestar emocional de las mujeres (Dirigida a Personas Migrantes) y Tejiendo redes: derechos humanos, migración y bienestar emocional de las mujeres (Dirigido a servidores públicos) Adicionalmente se realizará la Sistematización de dos metodologías diferenciales que contribuyan al reconocimiento y garantía de los derechos de las mujeres en sus diferencias y diversidad</t>
  </si>
  <si>
    <t>A través de la implementación de la estrategia de cuidado menstrual se realizan talleres de cuidado menstrual a mujeres en sus diferencias y diversidad con especial énfasis en adolescentes entre 14 y 17 años, que reciben atención en Unidad de Protección Integral por estar en riesgo de habitar la calle, experiencias de vida en calle o por ser víctimas de Explotación Sexual Comercial de NNA, y que se encuentran en protección. Adicionalmente, la estrategia Interinstitucional para el Cuidado Menstrual, realiza permanentemente jornadas de Educación Menstrual con niñas y adolescentes rurales y campesinas, negras/Afrocolombianas, migrantes, niñas y niños del sistema escolar que habitan en la diferentes localidades de Bogotá.</t>
  </si>
  <si>
    <t xml:space="preserve">Formulación y sistematización de un documento metodológico y plan de acción que guíe el proceso de asistencia técnica para la transversalización del enfoque diferencial con una mirada interseccional, dirigida a los Sectores de la Administración Distrital y el sector privado y realización de actividades de apoyo para la transversalización del enfoque diferencial dirigidas a los Sectores de la Administración Distrital.	</t>
  </si>
  <si>
    <r>
      <t xml:space="preserve">El equipo de profesionales de la DED de la estrategia de empoderamiento, en el mes </t>
    </r>
    <r>
      <rPr>
        <b/>
        <sz val="11"/>
        <rFont val="Arial"/>
        <family val="2"/>
      </rPr>
      <t>de julio</t>
    </r>
    <r>
      <rPr>
        <sz val="11"/>
        <rFont val="Arial"/>
        <family val="2"/>
      </rPr>
      <t xml:space="preserve"> realizaron 2 jornadas significativas con jóvenes estudiantes de la Universidad Nacional Abierta y a Distancia con 51 participantes en total. En el </t>
    </r>
    <r>
      <rPr>
        <b/>
        <sz val="11"/>
        <rFont val="Arial"/>
        <family val="2"/>
      </rPr>
      <t xml:space="preserve">mes de Agosto </t>
    </r>
    <r>
      <rPr>
        <sz val="11"/>
        <rFont val="Arial"/>
        <family val="2"/>
      </rPr>
      <t xml:space="preserve">realizaron 2 jornadas significativas; encuentro intergeneracional (30 participantes) y jornadas de reconocmiento de los derechos de las mujeres con jóvenes estudiantes de la Universidad Nacional Abierta y a Distancia. (37 participantes) </t>
    </r>
    <r>
      <rPr>
        <b/>
        <sz val="11"/>
        <rFont val="Arial"/>
        <family val="2"/>
      </rPr>
      <t>En septiembre</t>
    </r>
    <r>
      <rPr>
        <sz val="11"/>
        <rFont val="Arial"/>
        <family val="2"/>
      </rPr>
      <t xml:space="preserve"> se desarrollaron 6 jornadas significativas en las que se trabajo sobre prevención de violencias, rutas de atención, empoderamiento en la adolescencia y juventud, comunicación no sexista y roles de género y se desarrollo un semillero de empoderamiento en el Colegio San Isidro. </t>
    </r>
    <r>
      <rPr>
        <b/>
        <sz val="11"/>
        <rFont val="Arial"/>
        <family val="2"/>
      </rPr>
      <t>En Octubre</t>
    </r>
    <r>
      <rPr>
        <sz val="11"/>
        <rFont val="Arial"/>
        <family val="2"/>
      </rPr>
      <t xml:space="preserve"> se realizaron 6 jornadas significativas y un semillero de empoderamiento. con un total de 115 participantes. </t>
    </r>
  </si>
  <si>
    <r>
      <t xml:space="preserve">Duatente </t>
    </r>
    <r>
      <rPr>
        <b/>
        <sz val="11"/>
        <rFont val="Arial"/>
        <family val="2"/>
      </rPr>
      <t>julio</t>
    </r>
    <r>
      <rPr>
        <sz val="11"/>
        <rFont val="Arial"/>
        <family val="2"/>
      </rPr>
      <t xml:space="preserve"> se certificaron 457 personas en el curso virtual “Observo, Identifico y Protejo: niñas, niños y adolescentes libres de violencias basadas en género” de la Plataforma virtual de la Secretaría Distrital de la Mujer. En</t>
    </r>
    <r>
      <rPr>
        <b/>
        <sz val="11"/>
        <rFont val="Arial"/>
        <family val="2"/>
      </rPr>
      <t xml:space="preserve"> agosto </t>
    </r>
    <r>
      <rPr>
        <sz val="11"/>
        <rFont val="Arial"/>
        <family val="2"/>
      </rPr>
      <t>en articualción con la Secretaría Distrital de Integración Social se certificaron 1.309 profesionales en el curso Observo, Identifico y Protejo, brindando herramientas para el abordaje en la atención a la niñez, adolesencia y juventud en prevención de violencias, empoderamiento y reconocmiento de los enfoques de derechos, dIferencial e interseccional. En</t>
    </r>
    <r>
      <rPr>
        <b/>
        <sz val="11"/>
        <rFont val="Arial"/>
        <family val="2"/>
      </rPr>
      <t xml:space="preserve"> septiembre</t>
    </r>
    <r>
      <rPr>
        <sz val="11"/>
        <rFont val="Arial"/>
        <family val="2"/>
      </rPr>
      <t xml:space="preserve"> se certificaron 441 personas en el curso Observo, Identifico y Protejo; Adicionalmente se certificaron 4 personas en el curso virtual  •Tejiendo redes: derechos humanos, migración y bienestar emocional de las mujeres y 4 personas certificadas en en el curso virtual  •Tejiendo redes: derechos humanos, migración y bienestar emocional de las mujeres para funcionarios públicos. </t>
    </r>
    <r>
      <rPr>
        <b/>
        <sz val="11"/>
        <rFont val="Arial"/>
        <family val="2"/>
      </rPr>
      <t>En Octubre</t>
    </r>
    <r>
      <rPr>
        <sz val="11"/>
        <rFont val="Arial"/>
        <family val="2"/>
      </rPr>
      <t xml:space="preserve"> se certficaron 118 personas en el curso Observo, identifico y protejo. 20 certificadas en curso Tejiendo redes comunidad y 19 certificadas en Escuela AMARTE virtual</t>
    </r>
  </si>
  <si>
    <r>
      <t xml:space="preserve">El equipo de estrategia empoderamiento en </t>
    </r>
    <r>
      <rPr>
        <b/>
        <sz val="11"/>
        <rFont val="Arial"/>
        <family val="2"/>
      </rPr>
      <t>Agos</t>
    </r>
    <r>
      <rPr>
        <sz val="11"/>
        <rFont val="Arial"/>
        <family val="2"/>
      </rPr>
      <t xml:space="preserve"> realiza consolidación de  metodologías para jornadas significativas y semilleros de empoderamiento que será parte del documento de sistematización de la estrategia y realizó 1 primer documento de empoderamiento que contiene logros alcanzados, proyección para el cuatrienio y retos </t>
    </r>
    <r>
      <rPr>
        <b/>
        <sz val="11"/>
        <rFont val="Arial"/>
        <family val="2"/>
      </rPr>
      <t>Sept.</t>
    </r>
    <r>
      <rPr>
        <sz val="11"/>
        <rFont val="Arial"/>
        <family val="2"/>
      </rPr>
      <t xml:space="preserve"> se realizan 2 reuniones en donde se definen criterios para avanzar en la estructura metodológica y se avanzó en estructura del documento de sistematización. </t>
    </r>
    <r>
      <rPr>
        <b/>
        <sz val="11"/>
        <rFont val="Arial"/>
        <family val="2"/>
      </rPr>
      <t>Oct.</t>
    </r>
    <r>
      <rPr>
        <sz val="11"/>
        <rFont val="Arial"/>
        <family val="2"/>
      </rPr>
      <t xml:space="preserve"> se realizó la sistematización de 5 metodologías de jornadas significativas (jornada ASP, UNAD, Cuidadoras, jóvenes en ámbito educativo) y avanzó en la sistematización de documento de la estrategia de empoderamiento. El equipo de Capacidades Emocionales en </t>
    </r>
    <r>
      <rPr>
        <b/>
        <sz val="11"/>
        <rFont val="Arial"/>
        <family val="2"/>
      </rPr>
      <t>Agost.</t>
    </r>
    <r>
      <rPr>
        <sz val="11"/>
        <rFont val="Arial"/>
        <family val="2"/>
      </rPr>
      <t xml:space="preserve"> realiza la entrega de la  Cartilla para las Escuelas de educación Emocional AMARTE, los ER y las transferencias de conocimiento para revisión y avanzó en la construcción de eje temático para la versión 2 de la Escuela de Educación Emocional AMARTE para ASP y la proyección de estructuración temática de documento metodológico y plan de acción para la Transferencia metodológica de Escuelas de Educación Emocional y ER para la salud mental, sexual y reproductiva, finalizaron ajustes en la metodología para la Escuela de mujeres migrantes y refugiadas </t>
    </r>
    <r>
      <rPr>
        <b/>
        <sz val="11"/>
        <rFont val="Arial"/>
        <family val="2"/>
      </rPr>
      <t xml:space="preserve">Sept. </t>
    </r>
    <r>
      <rPr>
        <sz val="11"/>
        <rFont val="Arial"/>
        <family val="2"/>
      </rPr>
      <t xml:space="preserve">realiza el envío  de los ajustes finales de metodologías de ER de mujeres raizales, gitanas, jóvenes y privadas de la libertad, además del avance de la metodología de la segunda cesión de la Escu. Educa. AMARTE para ASP, acuerda ejes temáticos para realización metodológica de segunda versión de escuela AMARTE con mujeres con discapacidad visual </t>
    </r>
    <r>
      <rPr>
        <b/>
        <sz val="11"/>
        <rFont val="Arial"/>
        <family val="2"/>
      </rPr>
      <t xml:space="preserve">Oct. </t>
    </r>
    <r>
      <rPr>
        <sz val="11"/>
        <rFont val="Arial"/>
        <family val="2"/>
      </rPr>
      <t>envían  ajustes de metodología de transferencia de conocimientos en nuevo formato establecido y ajustes de metodología de espacio de conexión emocional para mujeres jóvenes y mujeres gitanas al equipo de apoyo de sistematización quienes realizan corrección de estilo y apoyo en diligenciamiento de las metodologías.</t>
    </r>
  </si>
  <si>
    <r>
      <t>M</t>
    </r>
    <r>
      <rPr>
        <b/>
        <sz val="11"/>
        <rFont val="Arial"/>
        <family val="2"/>
      </rPr>
      <t xml:space="preserve">es de Agosto </t>
    </r>
    <r>
      <rPr>
        <sz val="11"/>
        <rFont val="Arial"/>
        <family val="2"/>
      </rPr>
      <t>se avanzó  en la inscripción de 199 mujeres para presentación de Pruebas SABER11-ICFES  y el desarrolló de talleres de fortalecimiento para la presentación de las Pruebas Saber 11, con tres jornadas virtuales y una presencial y</t>
    </r>
    <r>
      <rPr>
        <b/>
        <sz val="11"/>
        <rFont val="Arial"/>
        <family val="2"/>
      </rPr>
      <t xml:space="preserve"> </t>
    </r>
    <r>
      <rPr>
        <sz val="11"/>
        <rFont val="Arial"/>
        <family val="2"/>
      </rPr>
      <t xml:space="preserve">107 mujeres realizaron la presentación de Pruebas Saber 11, dos ciudadanas fueron reprogramadas para la presentación de la Prueba en septiembre, ya que una estaba hospitalizada y otra no contó a la hora de la Prueba con los ajustes razonables ya que cuenta con discapacidad auditiva. </t>
    </r>
    <r>
      <rPr>
        <b/>
        <sz val="11"/>
        <rFont val="Arial"/>
        <family val="2"/>
      </rPr>
      <t>En septiembre</t>
    </r>
    <r>
      <rPr>
        <sz val="11"/>
        <rFont val="Arial"/>
        <family val="2"/>
      </rPr>
      <t xml:space="preserve"> el ICFES ratifico la lista final de mujeres en sus diferencias que participaron en la Prueba Saber 11- ICFES 2024, donde se ratifico que 129 mujeres habian presentado la Prueba Saber11 Asimismo a las restantes que faltaron a la Prueba se les compartio carta de desistimiento, donde informen la situación que se les presento para no participar. Se realizaron gestiones para que se recopilen las cartas de desistimiento de las mujeres inscritas que no participaron.</t>
    </r>
    <r>
      <rPr>
        <b/>
        <sz val="11"/>
        <rFont val="Arial"/>
        <family val="2"/>
      </rPr>
      <t xml:space="preserve"> Octubre,</t>
    </r>
    <r>
      <rPr>
        <sz val="11"/>
        <rFont val="Arial"/>
        <family val="2"/>
      </rPr>
      <t xml:space="preserve"> a través del Contrato interadministrativo 984 de 2024 celebrado entre la SDMujer y el Instituto Colombiano para la Evaluación -ICFES que tiene por Objeto contratar la aplicación del examen de Estado Saber 11 calendario A del 2024 y los demás servicios de evaluación que presta el ICFES en el marco de este examen. Se inscribieron para la presentación de la Prueba Saber11 - 199 mujeres en sus diferencias y diversidades y finalmente participaron en la presentación de la Prueba sABER 11 - 129 mujeres en sus diferencias y diversidades, de las cuales presentaron la Prueba Saber 11 9 afrocolombianas, 9 gitanas, 1 raizal, 11 víctimas del conflicto armado, 1 migrante y 4 mujeres en ASP </t>
    </r>
  </si>
  <si>
    <r>
      <t xml:space="preserve">Durante el </t>
    </r>
    <r>
      <rPr>
        <b/>
        <sz val="11"/>
        <rFont val="Arial"/>
        <family val="2"/>
      </rPr>
      <t>mes de agosto</t>
    </r>
    <r>
      <rPr>
        <sz val="11"/>
        <rFont val="Arial"/>
        <family val="2"/>
      </rPr>
      <t xml:space="preserve">, se desarrollaron articulaciones para el desarrollo de cursos con el SENA, logrando la gestion para desarrollar en el mes de septiembre,  4 cursos en modalidades presencial y virtual  (2 de barismo y  preparaciones de cafe, 1 de organización de eventos presenciales y 1 de marketing digital de 40 horas) </t>
    </r>
    <r>
      <rPr>
        <b/>
        <sz val="11"/>
        <rFont val="Arial"/>
        <family val="2"/>
      </rPr>
      <t>En septiembre</t>
    </r>
    <r>
      <rPr>
        <sz val="11"/>
        <rFont val="Arial"/>
        <family val="2"/>
      </rPr>
      <t xml:space="preserve"> se iniciaron los cursos de Ingles virtual, con el apoyo de la Dirección de Gestión de Conocimiento y se iniciaron con la gestión de la Estrategia el de Barismo presencial en el SENA Hotel con la inscripción de 30 mujeres en sus diferencias y diversidades y 18 mujeres campesinas que se inscribieron en Marketing Digital  virtual. Se espera su terminación en el mes de octubre del presente año. Igualmente, el equipo de la Estrategia de Educación Flexible viene acompañando el proceso formativo con el SENA. </t>
    </r>
    <r>
      <rPr>
        <b/>
        <sz val="11"/>
        <rFont val="Arial"/>
        <family val="2"/>
      </rPr>
      <t>En Octubre</t>
    </r>
    <r>
      <rPr>
        <sz val="11"/>
        <rFont val="Arial"/>
        <family val="2"/>
      </rPr>
      <t xml:space="preserve"> se inicio el curso de organización de eventos con 16 mujeres en sus diferencias y divesidades  modalidad preencial, en el complejo del SENA -Notel Paoloquemao. </t>
    </r>
  </si>
  <si>
    <t xml:space="preserve">En Octubre se certficaron 118 personas en el curso Observo, identifico y protejo. 20 certificadas en curso Tejiendo redes comunidad y 19 certificadas en Escuela AMARTE virtual. El equipo de profesionales de la DED de la estrategia de empoderamiento, en el mes de Octubre se realizaron 6 jornadas significativas y un semillero de empoderamiento. con un total de 115 participantes.  El equipo de profesionales de la DED de La Estrategia de capacidades psicoemocionales en el mes de En el mes de Octubre e realizaron 9 espacios respiro dos con mujeres migrantes y refugiadas, un ER mujeres con discapacidad, tres ER mujeres adultas y mayores, un ER con 9 mujeres jovénes, un ER  mujeres campesinas  y 1 ER mujeres interseccional. Adicionalmente, se iniciaron 2 escuelas de educación emocional una con mujeres en ASP y 1 escuela con mujeres con discapacidad visual y adicionalmente en En Octubre se inicio el curso de organización de eventos con 16 mujeres en sus diferencias y divesidades  modalidad preencial, en el complejo del SENA -Notel Paoloquemao. </t>
  </si>
  <si>
    <r>
      <rPr>
        <b/>
        <sz val="11"/>
        <rFont val="Arial"/>
        <family val="2"/>
      </rPr>
      <t xml:space="preserve">En Julio </t>
    </r>
    <r>
      <rPr>
        <sz val="11"/>
        <rFont val="Arial"/>
        <family val="2"/>
      </rPr>
      <t xml:space="preserve">se realizó la sexta reunión de la mesa distrital de cuidado menstrual. Se realizó el recorrido en la localidad de Chapinero con 10 participantes. Se realizaron 2 cualificaciones a equipos de IDIPRON con 21 participantes y SDIS con 5 participantes.   </t>
    </r>
    <r>
      <rPr>
        <b/>
        <sz val="11"/>
        <rFont val="Arial"/>
        <family val="2"/>
      </rPr>
      <t xml:space="preserve">En agosto </t>
    </r>
    <r>
      <rPr>
        <sz val="11"/>
        <rFont val="Arial"/>
        <family val="2"/>
      </rPr>
      <t xml:space="preserve">se ralizó la séptima reunión de la mesa distrital de cuidado menstrual y en articulación con la mesa, se realizó el recorrido en la localidad de Ciudad Bolívar en donde se abordaron 11 mujeres, ademas se realizaron 3 cualificaciones a equipos de SDIS con 236 participantes y se asistió a 6 escenarios distritales de discusión. En </t>
    </r>
    <r>
      <rPr>
        <b/>
        <sz val="11"/>
        <rFont val="Arial"/>
        <family val="2"/>
      </rPr>
      <t>septiembre</t>
    </r>
    <r>
      <rPr>
        <sz val="11"/>
        <rFont val="Arial"/>
        <family val="2"/>
      </rPr>
      <t xml:space="preserve"> se realizó mesa Distrital del Cuidado Menstrual con los delegados de las entidades: IDIPRON, SDIS adultez y referente de habitabilidad de calle, SDS y en este espacio se acuerda unirse para la conmemoración que planteo SDIS para este 21 de noviembre día de la mujer habitante de calle, se programa próximo recorrido es en ciudad bolívar o en Usme le día 23 de octubre.</t>
    </r>
    <r>
      <rPr>
        <b/>
        <sz val="11"/>
        <rFont val="Arial"/>
        <family val="2"/>
      </rPr>
      <t xml:space="preserve"> En Octubre se</t>
    </r>
    <r>
      <rPr>
        <sz val="11"/>
        <rFont val="Arial"/>
        <family val="2"/>
      </rPr>
      <t xml:space="preserve"> realiza 1 espacio con la Mesa Distrital de cuidado menstrual el día 29 de octubre, en donde se acuerda: realizar para el mes de noviembre dos recorridos en las localidades de Puente Aranda y Barrios unidos. Participar en la conmemoración del 21 de noviembre, mujer habitante de calle en la plaza de bolívar y se realizará la mesa distrital el día 27 de noviembre, donde se revisará y se trabajara en los compromisos del informe de personería 2024  y la formulación del plan de trabajo para el año 2025.</t>
    </r>
    <r>
      <rPr>
        <b/>
        <sz val="11"/>
        <rFont val="Arial"/>
        <family val="2"/>
      </rPr>
      <t xml:space="preserve">  </t>
    </r>
    <r>
      <rPr>
        <sz val="11"/>
        <rFont val="Arial"/>
        <family val="2"/>
      </rPr>
      <t xml:space="preserve">Adicionalmente, en octubre, se realiza 1 recorrido por la localidad de San Critobal </t>
    </r>
  </si>
  <si>
    <t xml:space="preserve">Durante el mes de octubre se realizó (1) espacio de la mesa Distrital del Cuidado Menstrual con las entidades en el marco del acuerdo 883 del concejo de Bogotá. Se realizó recorrido en la localidad de San Cristóbal en articulación con IDIPRON, SDIS, SDS se logró la atención de (11) mujeres en territorio en el marco de la estrategia de cuidado menstrual, realizando la pedagogía sobre el autocuidado y cuidado menstrual por la SDMujer. Se realiza (1) fortalecimiento con el equipo de salud, donde participaron 12 personas de la entidad, abordado en 4 ejes temáticos alrededor del Cuidado Menstrual: 1) Dignidad Menstrual. 2) Superación del Tabú Menstrual. 3) Fisiología Menstrual. 4) Autocuidado Menstrual en calle. Se realizó (5) talleres pedagógicos de la metodología EMAA (Educación menstrual para el autoconocimiento y autoconocimiento) con una participación de 156 personas en sus diferencias y diversidades. </t>
  </si>
  <si>
    <r>
      <rPr>
        <b/>
        <sz val="11"/>
        <rFont val="Arial"/>
        <family val="2"/>
      </rPr>
      <t>En ago.</t>
    </r>
    <r>
      <rPr>
        <sz val="11"/>
        <rFont val="Arial"/>
        <family val="2"/>
      </rPr>
      <t xml:space="preserve"> se realizaron tres reuniones en las que se avanzó en construir una propuesta de la estructura del documento metodológico a sistematizar, logrando: 1. socialización a la directora DED del avance en la implementación de la estrategia de transversalización del enfoque diferencial y en la asistencia técnica brindada a los sectores de la administración distrital del segundo semestre de 2020 al primer semestre de 2024; en la reunión 2. se recibieron las indicaciones de la directora, para el diseño de las metodologías para la Asistencia Técnica de la DED y; en reunión 3. se presentó a la directora propuesta de estructura del documento de metodologías de asistencia técnica; la cual revisó, ajustó y validó como primer borrador a trabajar de acuerdo a expectativas en esta vigencia.</t>
    </r>
    <r>
      <rPr>
        <b/>
        <sz val="11"/>
        <rFont val="Arial"/>
        <family val="2"/>
      </rPr>
      <t xml:space="preserve"> En sept.</t>
    </r>
    <r>
      <rPr>
        <sz val="11"/>
        <rFont val="Arial"/>
        <family val="2"/>
      </rPr>
      <t xml:space="preserve"> se realizó reunión en la que se trabajó la estructura de documento que sistematizará las metodologías de asistencia técnica y se envió a la directora de la DED para revisión, comentarios y posterior socialización al equipo de la DED; asimismo, se envió correo al equipo de AT  solicitando temas que han trabajo con sectores de la Administración Distrital y que consideran necesarios para las metodologías a sistematizar. </t>
    </r>
    <r>
      <rPr>
        <b/>
        <sz val="11"/>
        <rFont val="Arial"/>
        <family val="2"/>
      </rPr>
      <t xml:space="preserve">En Oct. </t>
    </r>
    <r>
      <rPr>
        <sz val="11"/>
        <rFont val="Arial"/>
        <family val="2"/>
      </rPr>
      <t xml:space="preserve">se realizó reunión con la directora DED socializar el consolidado de temas que se han trabajado en asistencia técnica desde la Dirección de Enfoque Diferencial–DED de 2021 a 2024 y priorizar temas a sistematizar; y otra reunión con contratistas del equipo de AT para definir temas y cronograma a diciembre de 2024 para la sistematización de metodologías de AT  desde la DED. Adicionalmente, se avanzó en la estructura general de la Guía de Asistencia Técnica y se resalta el avance del trabajo en equipo con compañeras que han realizado AT en años anteriores, avanzando en organizar la sistematización de las metodologías a diciembre de 2024. La directora de la DED programo espacios de reunión para revisar los avances y propuestas que el equipo de profesionales </t>
    </r>
  </si>
  <si>
    <t xml:space="preserve">En Octubre, se realizaron 2 reuniones: una  con la directora de la DED en la que se le dió a conocer el consolidado de temas que se han trabajado en asistencia técnica desde la Dirección de Enfoque Diferencial – DED a lo largo de 2021 a 2024; del mismo modo, se priorizaron los temas a sistematizar; y la otra reunión con dos contratistas del equipo de asistencia técnica, con quienes se definieron los temas y el cronograma a diciembre de 2024 para la sistematización de metodologías de Asistencia Técnica desde la DED. De igual manera, se avanzó en la estructura general de la guía de asistencia técnica. Es de resaltar que se ha logrado de manera óptima trabajar en equipo con algunas compañeras que han realizado asistencia técnica en años anteriores, avanzando en organizar la sistematización de las metdologías a diciembre de 2024. Del mismo modo, la directora de la DED ha dispuesto espacios de reunión para revisar los avances y propuestas que el equipo de profesionales propone para una efectiva ejecución de la tarea.  </t>
  </si>
  <si>
    <r>
      <rPr>
        <b/>
        <sz val="11"/>
        <rFont val="Arial"/>
        <family val="2"/>
      </rPr>
      <t xml:space="preserve"> En Agosto,</t>
    </r>
    <r>
      <rPr>
        <sz val="11"/>
        <rFont val="Arial"/>
        <family val="2"/>
      </rPr>
      <t xml:space="preserve"> se remitió el documento sobre las metodologías y líneas de trabajo para el reconocimiento de la diversidad a carga de la dirección de enfoque diferencial a la directora de enfoque diferencial para su revisión, quien le realizó comentarios y ajsutes, </t>
    </r>
    <r>
      <rPr>
        <b/>
        <sz val="11"/>
        <rFont val="Arial"/>
        <family val="2"/>
      </rPr>
      <t>en Septiembre</t>
    </r>
    <r>
      <rPr>
        <sz val="11"/>
        <rFont val="Arial"/>
        <family val="2"/>
      </rPr>
      <t xml:space="preserve"> se realizó una reunión con el equipo de asistencias técnicas con el fin de articular las acciones y pasos a seguir para comenzar con el fortalecimiento del equipo de la DED relacionado con el tema de capacitación sobre transversalización del enfoque diferencial y se realizaron ajustes y comentarios al documento de Metodologías Reconocimiento de la Diversidad </t>
    </r>
    <r>
      <rPr>
        <b/>
        <sz val="11"/>
        <rFont val="Arial"/>
        <family val="2"/>
      </rPr>
      <t>En octubre</t>
    </r>
    <r>
      <rPr>
        <sz val="11"/>
        <rFont val="Arial"/>
        <family val="2"/>
      </rPr>
      <t xml:space="preserve"> Se llevó a cabo una reunión de emplame de la estrategia, en la que se establecieron acuerdos y compromisos para el desarrollo de la sistematización. Se abordaron los avances realizados y se realizó la revisión del documento de sistematización. </t>
    </r>
  </si>
  <si>
    <r>
      <t xml:space="preserve">Para </t>
    </r>
    <r>
      <rPr>
        <b/>
        <sz val="11"/>
        <rFont val="Arial"/>
        <family val="2"/>
      </rPr>
      <t xml:space="preserve">Julio, </t>
    </r>
    <r>
      <rPr>
        <sz val="11"/>
        <rFont val="Arial"/>
        <family val="2"/>
      </rPr>
      <t xml:space="preserve">se llevó a cabo la Conmemoración del Día Distrital de las Mujeres Negras/Afrocolombianas realizada el 25 de julio. </t>
    </r>
    <r>
      <rPr>
        <b/>
        <sz val="11"/>
        <rFont val="Arial"/>
        <family val="2"/>
      </rPr>
      <t xml:space="preserve">En agosto, </t>
    </r>
    <r>
      <rPr>
        <sz val="11"/>
        <rFont val="Arial"/>
        <family val="2"/>
      </rPr>
      <t xml:space="preserve">de acuerdo con lo programado, se llevo a cabo un segundo espacio para continuar con la conmemoración de Mujeres Afro realizado el 31 de agosto. </t>
    </r>
    <r>
      <rPr>
        <b/>
        <sz val="11"/>
        <rFont val="Arial"/>
        <family val="2"/>
      </rPr>
      <t xml:space="preserve">En septiembre  </t>
    </r>
    <r>
      <rPr>
        <sz val="11"/>
        <rFont val="Arial"/>
        <family val="2"/>
      </rPr>
      <t xml:space="preserve">se llevaron a cabo tres conmemoraciones, una de mujeres indígenas el 5 de septiembre, "Fiestón Lesbiarte" de mujeres lesbianas y bisexuales 21 de septiembre  y la conmemoración de mujeres en ASP 25 de septiembre, adicionalmente  se realizarón acciones de alistamiento como reuniones de planeación y creación de preparativos de los grupos poblacionales: adultas, mayores,, jóvenes, trans, con discapacidad, habitantes de calle, adultas y mayores, campesinas y rurales, víctimas del conflicto armado y habitantes de calle, raizales y gitanas. </t>
    </r>
    <r>
      <rPr>
        <b/>
        <sz val="11"/>
        <rFont val="Arial"/>
        <family val="2"/>
      </rPr>
      <t>En Octubre</t>
    </r>
    <r>
      <rPr>
        <sz val="11"/>
        <rFont val="Arial"/>
        <family val="2"/>
      </rPr>
      <t xml:space="preserve"> se realizan 4 conmemoraciones 1. La mujer Palenquera como eje central para la transmisión de saberes gastronómicos y de la medicina ancestral.  2. Conmemoración de la mujer gitana organización Unión Romani 3. Conmemoración mujeres campesinas y rurales ¡Sembrando vida! Mujeres transformando territorios. 4.Festival mujer joven: Emprender, reconocer y disfrutar de Bogotá</t>
    </r>
  </si>
  <si>
    <t>En Octubre se realizan 4 conmemoraciones 1. La mujer Palenquera como eje central para la transmisión de saberes gastronómicos y de la medicina ancestral.  2. Conmemoración de la mujer gitana organización Unión Romani 3. Conmemoración mujeres campesinas y rurales ¡Sembrando vida! Mujeres transformando territorios. 4.Festival mujer joven: Emprender, reconocer y disfrutar de Bogotá</t>
  </si>
  <si>
    <t>En Octubre se realizan 4 conmemoraciones 1. La conmemoración del Día de las Mujeres Palenqueras buscó generar un diálogo sobre el papel crucial de estas mujeres en la transmisión de saberes gastronómicos y medicina tradicional. Las actividades incluyeron una puesta en escena sobre gastronomía y salud, un conversatorio con lideresas y sabedoras de la comunidad, experiencias sobre salud y alimentación dirigidas por tres sabedoras 2. Conmemoración de la mujer gitana organización Unión Romani  en donde se celebró el aporte de las mujeres gitanas a la sociedad, destacando su lucha por el reconocimiento de derechos y contra la discriminación. se realizaron actividades en estaciones, mostrando prácticas ancestrales en medicina, gastronomía, danza y oficios tradicionales.3. Conmemoración mujeres campesinas y rurales ¡Sembrando vida! Mujeres transformando territorios. para visibilizar el rol de estas mujeres como productoras y su aporte cultural. El evento incluyó un mercado campesino en coordinación con la Secretaría de Desarrollo Económico 4.Festival mujer joven: Emprender, reconocer y disfrutar de Bogotá. realizado en la Plazoleta de la Marichuela en el marco del mes de la juventud, promovió los derechos humanos y el empoderamiento de las mujeres jóvenes en su diversidad</t>
  </si>
  <si>
    <t xml:space="preserve">De julio a Octubre se han realizado 20 Espacios de Educación Menstrual para el Autoconocimiento y Autocuidado – EMAA que son momentos de reflexión, pedagogía y aclaración de inquietudes relacionadas con el autocuidado menstrual. En donde se ha logrado llegar a adolescentes, jóvenes y mujeres en sus diferencias y diversidad para brindar herramientas frente a la dignidad menstrual como un derecho humano fundamental, promoviendo el reconocimiento de la menstruación como un proceso natural que no debe ser estigmatizado, y logrando  cambiar la percepción social sobre la menstruación, empoderando a las mujeres y niñas para que reivindiquen su derecho a vivir esta experiencia con dignidad y se han realizado tres recorridos por diferentes localidades con el objetivo de abordar mujeres habitantes de calle o en riezgo de habitar calle con herramientas de educación menstrual  </t>
  </si>
  <si>
    <t xml:space="preserve">En el periodo acumulado de julio - octubre se realizaron actividades de transversalización del enfoque diferencial -ED en 10 sectores del distrito y  la prestación de servicios de interpretación en LSC para ciudadanas sordas solicitados en diferentes espacios.  SECTOR AMBIENTE: •Reunión con personal del Instituto Distrital de Protección y Bienestar Animal – IDPYBA, Jardín Botánico  de Bogotá - JBB, Secretaría Distrital de Ambiente - SDA e Instituto Distrital de Gestión del Riesgo y Cambio Climático - IDIGER Proceso de información a servidoras y servidores del Instituto Distrital de Protección y Bienestar Animal - IDPYBA sobre “Comunicación efectiva, asertiva, empática e incluyente con enfoque de género y diferencial.  •	Proceso de sensibilización a servidoras y servidores del IDPYBA sobre “entornos laborales sin discriminación. •Proceso de información a servidoras y servidores del Instituto Distrital de Protección y Bienestar Animal - IDPYBA  sobre “Comunicación efectiva, asertiva, empática e incluyente con enfoque de género y diferencial. SECTOR SEGURIDAD, CONVIVENCIA Y JUSTICIA:  •Una sesión de cualificación sobre la metodología de educación menstrual EMAA, para el equipo de atención integral de la Cárcel Distrital   •Con la Casa de Justicia de Tunjuelito, se logró realizar intervención con el equipo de profesionales del Instituto Distrital de Recreación y Deporte - IDRD, Subred de Salud Sur, Comisaría de Familia Móvil, Subdirección Local de Integración Social, Manzana del Cuidado y Secretaría de Seguridad, Convivencia y Justicia.SECTOR INTEGRACIÓN SOCIAL:  •	Taller con el equipo del Instituto Distrital para la Protección de la Niñez y la Juventud - IDIPRON , asistencia a profesionales de diferentes Subdirecciones Locales SECTOR MUJER:  •	Se realizó la socialización del “Protocolo de atención con enfoque diferencial”, dirigido a los nuevos contratistas encargados de la vigilancia y seguridad de la Secretaría Distrital de la Mujer. •Se realizó una jornada con servidoras, servidores y contratistas de las diferentes dependencias de la Secretaría Distrital de la Mujer, con el fin de brindar recomendaciones para la atención a las mujeres en sus diferencias y diversidad con enfoque diferencial. •Taller sobre identidades de género diversas y lineamientos de atención a mujeres LBT en el marco del Comité Operativo Local de Mujer y Equidad de Género - COLMyEG de la localidad de Fontibón •Taller de sensibilización con el equipo de Casa de Todas para abordar recomendaciones para el trabajo con mujeres lesbianas, bisexuales y trans JURIDICA:  •charla dirigida a funcionario-as y contratistas de la Secretaría Jurídica Distrital sobre herramientas conceptuales y técnicas de los enfoques de género, diferencial y de derechos. SECTOR GOBIERNO: * Un taller dirigido a los equipos de planeación y participación de la Alcaldía Local de Engativá, con quienes se abordó el tema de recomendaciones para la incorporación del enfoque diferencial - Mujeres lesbianas y bisexuales. SECTOR SALUD: En el marco de la Mesa Distrital de Cuidado Menstrual se  realizó una cualificación sobre los módulos de la Estrategia de Educación Menstrual para el Autoconocimiento y Autocuidado (EMAA) dirigida a funcionarios(as) de la Secretaría Distrital de Salud. SECTOR PLANEACIÓN; SECTOR MOVILIDAD Y SECTOR DE DESARROLLO ECONÓMICO * Se participó en la Mesa Interinstitucional LGBTI- Kennedy, en donde además de los sectores enunciados en el título, participó: Seguridad, Convivencia y Justicia, Ambiente,  Integración Social, Salud, Gobierno y Policía Nacional. Los temas abordados fueron: Enfoque de Género y Diferencial, oferta de la Estrategia Casa de Todas y recomendaciones para el abordaje de mujeres en ASP. </t>
  </si>
  <si>
    <t>Para los meses de julio a Octubre, se llevaron a cabo 9  Conmemoraciónes, visibilidad y reconocimiento a la diversidad asÍ: Día Distrital de las Mujeres en sus diferencias y diversidades, de acuerdo con lo programado. Julio, Conmemoración del Día Distrital de las Mujeres Negras/Afrocolombianas  En agosto se llevo a cabo un segundo espacio para continuar con la conmemoración de Mujeres Afro En septiembre conmemoracion de mujeres indígenas el  "Fiestón Lesbiarte" de mujeres lesbianas y bisexuales y la conmemoración de mujeres en ASP En Octubre se realizan 4 conmemoraciones 1. La mujer Palenquera como eje central para la transmisión de saberes gastronómicos y de la medicina ancestral.  2. Conmemoración de la mujer gitana organización Unión Romani 3. Conmemoración mujeres campesinas y rurales ¡Sembrando vida! Mujeres transformando territorios. 4.Festival mujer joven: Emprender, reconocer y disfrutar de Bogotá</t>
  </si>
  <si>
    <t>En Octubre se certficaron 118 personas en el curso Observo, identifico y protejo. 20 certificadas en curso Tejiendo redes comunidad y 19 certificadas en Escuela AMARTE virtual</t>
  </si>
  <si>
    <t xml:space="preserve">En Octubre se realizaron 6 jornadas significativas y un semillero de empoderamiento. con un total de 115 participantes. </t>
  </si>
  <si>
    <t xml:space="preserve">En el mes de Octubre se realizaron se iniciaron 2 escuelas de educación emocional una con mujeres en ASP y 1 escuela con mujeres con discapacidad visual. </t>
  </si>
  <si>
    <t xml:space="preserve">En el mes de Octubre se realizaron 9 espacios respiro dos con mujeres migrantes y refugiadas: 85 mujeres participantes. Un ER mujeres con discapacidad con 17 mujeres participantes. Tres ER mujeres adultas y mayores con 25 participantes un ER con 9 mujeres jovénes. Un ER  mujeres campesinas con 11 participantes y 1 ER mujeres interseccional: 13 participantes. </t>
  </si>
  <si>
    <r>
      <t xml:space="preserve"> El equipo de profesionales de la DED de La Estrategia de capacidades psicoemocionales en el </t>
    </r>
    <r>
      <rPr>
        <b/>
        <sz val="11"/>
        <rFont val="Arial"/>
        <family val="2"/>
      </rPr>
      <t>mes de julio</t>
    </r>
    <r>
      <rPr>
        <sz val="11"/>
        <rFont val="Arial"/>
        <family val="2"/>
      </rPr>
      <t xml:space="preserve"> realizó 7 espacios respiro con 91 participantes En el </t>
    </r>
    <r>
      <rPr>
        <b/>
        <sz val="11"/>
        <rFont val="Arial"/>
        <family val="2"/>
      </rPr>
      <t>mes de agosto</t>
    </r>
    <r>
      <rPr>
        <sz val="11"/>
        <rFont val="Arial"/>
        <family val="2"/>
      </rPr>
      <t xml:space="preserve"> realizó 2 espacios respiro con 21 participantes y se  realizó la inscripción de 16 mujeres jovénes  de Escuela de Educación AMARTE presencial con UNAD, además de la articulación con la Cárcel  Distrital de varones y anexo  de mujeres de Bogotá para inicio de Escuela AMARTE con Mujeres  privadas de la libertad</t>
    </r>
    <r>
      <rPr>
        <b/>
        <sz val="11"/>
        <rFont val="Arial"/>
        <family val="2"/>
      </rPr>
      <t>. En septiembre</t>
    </r>
    <r>
      <rPr>
        <sz val="11"/>
        <rFont val="Arial"/>
        <family val="2"/>
      </rPr>
      <t xml:space="preserve"> se iniciaron dos 2  Escuelas de Educación emocional AMARTE para mujeres  privadas de la libertad   en  la  Cárcel  Distrital de varones y anexo  de mujeres de Bogotá y se realizaron seis 6 espacios respiro con 290 participantes. En el </t>
    </r>
    <r>
      <rPr>
        <b/>
        <sz val="11"/>
        <rFont val="Arial"/>
        <family val="2"/>
      </rPr>
      <t>mes de Octubre s</t>
    </r>
    <r>
      <rPr>
        <sz val="11"/>
        <rFont val="Arial"/>
        <family val="2"/>
      </rPr>
      <t xml:space="preserve">e realizaron 9 espacios respiro dos con mujeres migrantes y refugiadas: 85 mujeres participantes. Un ER mujeres con discapacidad con 17 mujeres participantes. Tres ER mujeres adultas y mayores con 25 participantes un ER con 9 mujeres jovénes. Un ER  mujeres campesinas con 11 participantes y 1 ER mujeres interseccional: 13 participantes. Adicionalmente, se iniciaron 2 escuelas de educación emocional una con mujeres en ASP y 1 escuela con mujeres con discapacidad visual. </t>
    </r>
  </si>
  <si>
    <t xml:space="preserve">A través del Contrato interadministrativo 984 de 2024 celebrado entre la SDMujer y el Instituto Colombiano para la Evaluación -ICFES que tiene por Objeto contratar la aplicación del examen de Estado Saber 11 calendario A del 2024 y los demás servicios de evaluación que presta el ICFES en el marco de este examen. Se inscribieron para la presentación de la Prueba Saber11 - 199 mujeres en sus diferencias y diversidades y finalmente participaron en la presentación de la Prueba sABER 11 - 129 mujeres en sus diferencias y diversidades, de las cuales presentaron la Prueba Saber 11 9 afrocolombianas, 9 gitanas, 1 raizal, 11 víctimas del conflicto armado, 1 migrante y 4 mujeres en ASP </t>
  </si>
  <si>
    <t xml:space="preserve">Para el mes de octubre se realizó la sistematización de 5 metodologías de jornadas significativas (jornada ASP, UNAD, Cuidadoras, jóvenes en ámbito educativo) y avanzó en la sistematización de documento de la estrategia de empoderamiento. El equipo de Capacidades Emocionales en </t>
  </si>
  <si>
    <t xml:space="preserve"> En  Octubre se envían  ajustes de metodología de transferencia de conocimientos en nuevo formato establecido y ajustes de metodología de espacio de conexión emocional para mujeres jóvenes y mujeres gitanas al equipo de apoyo de sistematización quienes realizan corrección de estilo y apoyo en diligenciamiento de las metodologías.</t>
  </si>
  <si>
    <t xml:space="preserve">En Octubre se realiza 1 espacio con la Mesa Distrital de cuidado menstrual el día 29 de octubre, en donde se acuerda: realizar para el mes de noviembre dos recorridos en las localidades de Puente Aranda y Barrios unidos. Participar en la conmemoración del 21 de noviembre, mujer habitante de calle en la plaza de bolívar y se realizará la mesa distrital el día 27 de noviembre, donde se revisará y se trabajara en los compromisos del informe de personería 2024  y la formulación del plan de trabajo para el año 2025.  Adicionalmente, en octubre, se realiza 1 recorrido por la localidad de San Critobal </t>
  </si>
  <si>
    <r>
      <rPr>
        <b/>
        <sz val="11"/>
        <rFont val="Arial"/>
        <family val="2"/>
      </rPr>
      <t>En Julio</t>
    </r>
    <r>
      <rPr>
        <sz val="11"/>
        <rFont val="Arial"/>
        <family val="2"/>
      </rPr>
      <t xml:space="preserve"> se realizaron 7 espacios EMAA, con 70 participantes en el total en estos espacios. </t>
    </r>
    <r>
      <rPr>
        <b/>
        <sz val="11"/>
        <rFont val="Arial"/>
        <family val="2"/>
      </rPr>
      <t xml:space="preserve"> en Agosto </t>
    </r>
    <r>
      <rPr>
        <sz val="11"/>
        <rFont val="Arial"/>
        <family val="2"/>
      </rPr>
      <t xml:space="preserve">se realizó Un 1 espacio EMAA con la aprticipación de 14 mujeres adolescentes y jovenes. </t>
    </r>
    <r>
      <rPr>
        <b/>
        <sz val="11"/>
        <rFont val="Arial"/>
        <family val="2"/>
      </rPr>
      <t xml:space="preserve">En Septiembre </t>
    </r>
    <r>
      <rPr>
        <sz val="11"/>
        <rFont val="Arial"/>
        <family val="2"/>
      </rPr>
      <t xml:space="preserve">se realizaron 7 espacios EMAA, en los siguientes lugares, tanto urbanos como rural: Colegio rural Destino, localidad de Usme-Rural Universidad del bosque-Urbano  Liberia SDIS-Urbano (ASP) Estudio WebCam (Mmg)- Urbano  Operador del ICBF Árbol Madre de la Sabiduría- salón comunal barrio la favorita-Urbano. </t>
    </r>
    <r>
      <rPr>
        <b/>
        <sz val="11"/>
        <rFont val="Arial"/>
        <family val="2"/>
      </rPr>
      <t xml:space="preserve">en Octubre se realizaron 5 espacios EMAA en: Feria María paz ; Feria Panas y parces; Recorrido de mujeres ASP; Colegio Pasquilla y Unidad de protección integral - UPI 32 IDIPRON. En los espacios participaron en total 156 personas de las cuales:  36 son adolescentes y jóvenes 64. </t>
    </r>
  </si>
  <si>
    <t xml:space="preserve">En Octubre se realizaron 5 espacios EMAA en: Feria María paz ; Feria Panas y parces; Recorrido de mujeres ASP; Colegio Pasquilla y Unidad de protección integral - UPI 32 IDIPRON. En los espacios participaron en total 156 personas de las cuales:  36 son adolescentes y jóvenes 64. </t>
  </si>
  <si>
    <t xml:space="preserve">En Oct. se realizó reunión con la directora DED socializar el consolidado de temas que se han trabajado en asistencia técnica desde la Dirección de Enfoque Diferencial–DED de 2021 a 2024 y priorizar temas a sistematizar; y otra reunión con contratistas del equipo de AT para definir temas y cronograma a diciembre de 2024 para la sistematización de metodologías de AT  desde la DED. Adicionalmente, se avanzó en la estructura general de la Guía de Asistencia Técnica y se resalta el avance del trabajo en equipo con compañeras que han realizado AT en años anteriores, avanzando en organizar la sistematización de las metodologías a diciembre de 2024. La directora de la DED programo espacios de reunión para revisar los avances y propuestas que el equipo de profesionales </t>
  </si>
  <si>
    <t xml:space="preserve">En el periodo acumulado de julio - octubre se realizaron actividades de transversalización del enfoque diferencial -ED en 11 sectores del SECTOR AMBIENTE - SECTOR SEGURIDAD, CONVIVENCIA Y JUSTICIA - SECTOR INTEGRACIÓN SOCIAL - SECTOR MUJER – JURIDICA - SECTOR GOBIERNO - SECTOR SALUD - SECTOR PLANEACIÓN - SECTOR MOVILIDAD Y SECTOR DE DESARROLLO ECONÓMICO distrito y  la prestación de servicios de interpretación en LSC para ciudadanas sordas solicitados en diferentes espacios.  </t>
  </si>
  <si>
    <t xml:space="preserve">En octubre Se llevó a cabo una reunión de emplame de la estrategia, en la que se establecieron acuerdos y compromisos para el desarrollo de la sistematización. Se abordaron los avances realizados y se realizó la revisión del documento de sistematización. </t>
  </si>
  <si>
    <t xml:space="preserve">En el periodo de julio a Octubre se han certificado 2.372 personas de los cursos virtuales disponibles en la plataforma de la secretaria de la mujer para el fortalecimiento de herramientas en empoderamiento de adolescentes y jóvenes y para la educación emocional, además se han desarrollado diez y seis jornadas significativas y dos semilleros en las que se han abordado los derechos a una vida libre de violencias, educación, participación a través de los temas de resignificación de relaciones amorosas, tipos de violencias contras las mujeres, importancia de la participación en escenarios públicos y privados.  adicionalmente, Se realizaron en el periodo acumulado julio a septiembre, 24 Espacios Respiro y se iniciaron 6 escuelas para la educación emocional y se avanzó en la presentación de las pruebas  Saber 11-ICFES de 129 mujeres acompañadas por el equipo de profesionales de la estrategia de educación flexible. En Octubre se realiza 1 espacio con la Mesa Distrital de cuidado menstrual el día 29 de octubre, en donde se acuerda: realizar para el mes de noviembre dos recorridos en las localidades de Puente Aranda y Barrios unidos. Participar en la conmemoración del 21 de noviembre, mujer habitante de calle en la plaza de bolívar y se realizará la mesa distrital el día 27 de noviembre, donde se revisará y se trabajara en los compromisos del informe de personería 2024  y la formulación del plan de trabajo para el año 2025.  Adicionalmente, en octubre, se realiza 1 recorrido por la localidad de San Critobal </t>
  </si>
  <si>
    <t xml:space="preserve">En el periodo de julio a Octubre se han certificado 2.372 personas de los cursos virtuales disponibles en la plataforma de la secretaria de la mujer para el fortalecimiento de herramientas en empoderamiento de adolescentes y jóvenes y para la educación emocional. </t>
  </si>
  <si>
    <t xml:space="preserve">De julio a Octubre se han desarrollado diez y seis jornadas significativas y dos semilleros en las que se han abordado los derechos a una vida libre de violencias, educación, participación a través de los temas de resignificación de relaciones amorosas, tipos de violencias contras las mujeres, importancia de la participación en escenarios públicos y privados.  </t>
  </si>
  <si>
    <t>En el periodo de julio a Octubre se han certificado 2.372 personas de los cursos virtuales disponibles en la plataforma de la secretaria de la mujer para el fortalecimiento de herramientas en empoderamiento de adolescentes y jóvenes y para la educación emocional, además se han desarrollado diez y seis jornadas significativas y dos semilleros en las que se han abordado los derechos a una vida libre de violencias, educación, participación a través de los temas de resignificación de relaciones amorosas, tipos de violencias contras las mujeres, importancia de la participación en escenarios públicos y privados.  adicionalmente, Se realizaron en el periodo acumulado julio a Octubre, 24 Espacios Respiro y se iniciaron 6 escuelas para la educación emocional y se avanzó en la presentación de las pruebas  Saber 11-ICFES de 129 mujeres acompañadas por el equipo de profesionales de la estrategia de educación flexible.</t>
  </si>
  <si>
    <t xml:space="preserve">En Octubre se inicio el curso de organización de eventos con 16 mujeres en sus diferencias y divesidades  modalidad presencial, en el complejo del SENA -Notel Paoloquemao. </t>
  </si>
  <si>
    <t xml:space="preserve">Durante el mes de agosto, se desarrollaron articulaciones para el desarrollo de cursos con el SENA, logrando la gestion para desarrollar en el mes de septiembre,  4 cursos en modalidades presencial y virtual  (2 de barismo y  preparaciones de cafe, 1 de organización de eventos presenciales y 1 de marketing digital de 40 horas) En septiembre se iniciaron los cursos de Ingles virtual, con el apoyo de la Dirección de Gestión de Conocimiento y se iniciaron con la gestión de la Estrategia el de Barismo presencial en el SENA Hotel con la inscripción de 30 mujeres en sus diferencias y diversidades y 18 mujeres campesinas que se inscribieron en Marketing Digital  virtual. Se espera su terminación en el mes de octubre del presente año. Igualmente, el equipo de la Estrategia de Educación Flexible viene acompañando el proceso formativo con el SENA. En Octubre se inicio el curso de organización de eventos con 16 mujeres en sus diferencias y divesidades  modalidad preencial, en el complejo del SENA -Notel Paoloquemao. </t>
  </si>
  <si>
    <t xml:space="preserve">El equipo de estrategia empoderamiento en Agos realiza consolidación de  metodologías para jornadas significativas y semilleros de empoderamiento que será parte del documento de sistematización de la estrategia y realizó 1 primer documento de empoderamiento que contiene logros alcanzados, proyección para el cuatrienio y retos Sept. se realizan 2 reuniones en donde se definen criterios para avanzar en la estructura metodológica y se avanzó en estructura del documento de sistematización. Oct. se realizó la sistematización de 5 metodologías de jornadas significativas (jornada ASP, UNAD, Cuidadoras, jóvenes en ámbito educativo) y avanzó en la sistematización de documento de la estrategia de empoderamiento. </t>
  </si>
  <si>
    <t>l equipo de Capacidades Emocionales en Agost. realiza la entrega de la  Cartilla para las Escuelas de educación Emocional AMARTE, los ER y las transferencias de conocimiento para revisión y avanzó en la construcción de eje temático para la versión 2 de la Escuela de Educación Emocional AMARTE para ASP y la proyección de estructuración temática de documento metodológico y plan de acción para la Transferencia metodológica de Escuelas de Educación Emocional y ER para la salud mental, sexual y reproductiva, finalizaron ajustes en la metodología para la Escuela de mujeres migrantes y refugiadas Sept. realiza el envío  de los ajustes finales de metodologías de ER de mujeres raizales, gitanas, jóvenes y privadas de la libertad, además del avance de la metodología de la segunda cesión de la Escu. Educa. AMARTE para ASP, acuerda ejes temáticos para realización metodológica de segunda versión de escuela AMARTE con mujeres con discapacidad visual Oct. envían  ajustes de metodología de transferencia de conocimientos en nuevo formato establecido y ajustes de metodología de espacio de conexión emocional para mujeres jóvenes y mujeres gitanas al equipo de apoyo de sistematización quienes realizan corrección de estilo y apoyo en diligenciamiento de las metodologías.</t>
  </si>
  <si>
    <t xml:space="preserve">. En Julio se realizaron 7 espacios EMAA, con 70 participantes en el total en estos espacios.  en Agosto se realizó Un 1 espacio EMAA con la aprticipación de 14 mujeres adolescentes y jovenes. En Septiembre se realizaron 7 espacios EMAA, en los siguientes lugares, tanto urbanos como rural: Colegio rural Destino, localidad de Usme-Rural Universidad del bosque-Urbano  Liberia SDIS-Urbano (ASP) Estudio WebCam (Mmg)- Urbano  Operador del ICBF Árbol Madre de la Sabiduría- salón comunal barrio la favorita-Urbano. en Octubre se realizaron 5 espacios EMAA en: Feria María paz ; Feria Panas y parces; Recorrido de mujeres ASP; Colegio Pasquilla y Unidad de protección integral - UPI 32 IDIPRON. En los espacios participaron en total 156 personas de las cuales:  36 son adolescentes y jóvenes 64. </t>
  </si>
  <si>
    <t xml:space="preserve">En Julio se realizó la sexta reunión de la mesa distrital de cuidado menstrual. Se realizó el recorrido en la localidad de Chapinero con 10 participantes. Se realizaron 2 cualificaciones a equipos de IDIPRON con 21 participantes y SDIS con 5 participantes.   En agosto se ralizó la séptima reunión de la mesa distrital de cuidado menstrual y en articulación con la mesa, se realizó el recorrido en la localidad de Ciudad Bolívar en donde se abordaron 11 mujeres, ademas se realizaron 3 cualificaciones a equipos de SDIS con 236 participantes y se asistió a 6 escenarios distritales de discusión. En septiembre se realizó mesa Distrital del Cuidado Menstrual con los delegados de las entidades: IDIPRON, SDIS adultez y referente de habitabilidad de calle, SDS y en este espacio se acuerda unirse para la conmemoración que planteo SDIS para este 21 de noviembre día de la mujer habitante de calle, se programa próximo recorrido es en ciudad bolívar o en Usme le día 23 de octubre. En Octubre se realiza 1 espacio con la Mesa Distrital de cuidado menstrual el día 29 de octubre, en donde se acuerda: realizar para el mes de noviembre dos recorridos en las localidades de Puente Aranda y Barrios unidos. Participar en la conmemoración del 21 de noviembre, mujer habitante de calle en la plaza de bolívar y se realizará la mesa distrital el día 27 de noviembre, donde se revisará y se trabajara en los compromisos del informe de personería 2024  y la formulación del plan de trabajo para el año 2025.  Adicionalmente, en octubre, se realiza 1 recorrido por la localidad de San Critobal </t>
  </si>
  <si>
    <t>https://secretariadistritald.sharepoint.com/:f:/s/BogotCaminaSegura/EoOrdGDvSGJOspSrwZMbHaABuWOQR47-7LVNAuHVNDOkhg?e=USmMzN</t>
  </si>
  <si>
    <t>https://secretariadistritald.sharepoint.com/:f:/s/BogotCaminaSegura/EjfEtgUfOG9GrVtWlZS3nq0BdyQnpECovO7K4hHNrjoMaw?e=p5Lxbv</t>
  </si>
  <si>
    <t>https://secretariadistritald.sharepoint.com/:f:/s/BogotCaminaSegura/EgQP5iGT-ZhAmyPhjPUL9zoBbyvrOzaLmX2xM8X5MWi7Og?e=4fwrbt</t>
  </si>
  <si>
    <t>https://secretariadistritald.sharepoint.com/:f:/s/BogotCaminaSegura/EgaTRJ6bB8RNpf_brVEz_ZoBghwNCP30ADFG3KHr7KBSbw?e=XYmfFv</t>
  </si>
  <si>
    <t>https://secretariadistritald.sharepoint.com/:f:/s/BogotCaminaSegura/EgPdUOtCnF5OnHFbxAWiQsIBHxpNNwnwhQEefdvQVRX3Sw?e=NPW63K</t>
  </si>
  <si>
    <t>https://secretariadistritald.sharepoint.com/:f:/s/BogotCaminaSegura/EgqNF-sHBg9IhpzNMwKPJ8oBPijzBWvlky9BQJxbjTX3og?e=n2V8gP</t>
  </si>
  <si>
    <t>https://secretariadistritald.sharepoint.com/:f:/s/BogotCaminaSegura/EgqNF-sHBg9IhpzNMwKPJ8oBPijzBWvlky9BQJxbjTX3og?e=CxNx0l</t>
  </si>
  <si>
    <t>https://secretariadistritald.sharepoint.com/:f:/s/BogotCaminaSegura/EklSLAGs2CBBjo1zEjHlzHABLuwEBFfq-iCml6hUgQJLNw?e=3IUcal</t>
  </si>
  <si>
    <t>https://secretariadistritald.sharepoint.com/:f:/s/BogotCaminaSegura/EklSLAGs2CBBjo1zEjHlzHABLuwEBFfq-iCml6hUgQJLNw?e=V8hCF8</t>
  </si>
  <si>
    <t>https://secretariadistritald.sharepoint.com/:f:/s/BogotCaminaSegura/Eq1mGvQ66ddMisCHOOl363gB9qPcVirwboOJ4pqxbiDaJQ?e=quUdQ3</t>
  </si>
  <si>
    <t>https://secretariadistritald.sharepoint.com/:f:/s/BogotCaminaSegura/EnpSOn0Q-yRDiKh9fB5cZM4BSwcbsEXt4MKGC4FLvGMyMg?e=Ec6scw</t>
  </si>
  <si>
    <t>https://secretariadistritald.sharepoint.com/:f:/s/BogotCaminaSegura/EkeCPOSUNftNsNXkuIqxvj0BMvzi-TG7UIvAVDp9vAI1Lw?e=ilhZ8z</t>
  </si>
  <si>
    <t>https://secretariadistritald.sharepoint.com/:f:/s/BogotCaminaSegura/EliUVFIPqk5Kpxs-gpdC4-MBIDYQpiv0tRK_cpjKfZzw9w?e=wdOMn1</t>
  </si>
  <si>
    <t xml:space="preserve">https://secretariadistritald.sharepoint.com/:f:/s/BogotCaminaSegura/EkeCPOSUNftNsNXkuIqxvj0BMvzi-TG7UIvAVDp9vAI1Lw?e=ilhZ8z						
						</t>
  </si>
  <si>
    <t>https://secretariadistritald.sharepoint.com/:f:/s/BogotCaminaSegura/EkjuoztUcwVJsXU5OaGzAWQB2kTXin-hAQpSFPiQ6NEzVA?e=PBT3af</t>
  </si>
  <si>
    <t>https://secretariadistritald.sharepoint.com/:f:/s/BogotCaminaSegura/EpEXXHTWvyBGrR8p21B9BFwBtW0a2loYWxggEV3uKympRg?e=M1aB3k</t>
  </si>
  <si>
    <t xml:space="preserve">Se realizaron en el periodo acumulado julio a octubre, 24 Espacios Respiro </t>
  </si>
  <si>
    <t xml:space="preserve">Se han realizado en el periodo acumulado de julio a octubre 6 escuelas para la educación emocional </t>
  </si>
  <si>
    <t>Reprogramación presupuestal metas</t>
  </si>
  <si>
    <t xml:space="preserve">Se realiza reprogramación presupuestal de las metas de proyecto de inversión teniendo en cuenta el traslado presupuestal entre proyectos de inversión, de acuerdo a la resolución No. 0387, por la cual se efectúa la modificación en el presupuesto de Gastos e Inversiónde la SDMujer para la vigencia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</si>
</sst>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s>
  <fonts count="44">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sz val="11"/>
      <color rgb="FFFF0000"/>
      <name val="Arial"/>
      <family val="2"/>
    </font>
    <font>
      <b/>
      <sz val="11"/>
      <color theme="0"/>
      <name val="Arial"/>
      <family val="2"/>
    </font>
    <font>
      <b/>
      <sz val="11"/>
      <color indexed="8"/>
      <name val="Arial"/>
      <family val="2"/>
    </font>
    <font>
      <sz val="11"/>
      <color indexed="8"/>
      <name val="Arial"/>
      <family val="2"/>
    </font>
    <font>
      <sz val="10"/>
      <color rgb="FF000000"/>
      <name val="Tahoma"/>
      <family val="2"/>
    </font>
    <font>
      <sz val="9"/>
      <color rgb="FF000000"/>
      <name val="Tahoma"/>
      <family val="2"/>
    </font>
    <font>
      <i/>
      <sz val="11"/>
      <name val="Arial"/>
      <family val="2"/>
    </font>
    <font>
      <u/>
      <sz val="11"/>
      <color theme="10"/>
      <name val="Calibri"/>
      <family val="2"/>
      <scheme val="minor"/>
    </font>
    <font>
      <sz val="11"/>
      <color theme="1"/>
      <name val="Calibri (Cuerpo)"/>
    </font>
  </fonts>
  <fills count="19">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s>
  <borders count="7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35">
    <xf numFmtId="0" fontId="0" fillId="0" borderId="0"/>
    <xf numFmtId="0" fontId="7" fillId="3" borderId="62" applyNumberFormat="0" applyAlignment="0" applyProtection="0"/>
    <xf numFmtId="49" fontId="9" fillId="0" borderId="0" applyFill="0" applyBorder="0" applyProtection="0">
      <alignment horizontal="left" vertical="center"/>
    </xf>
    <xf numFmtId="0" fontId="10" fillId="4" borderId="63" applyNumberFormat="0" applyFont="0" applyFill="0" applyAlignment="0"/>
    <xf numFmtId="0" fontId="10" fillId="4" borderId="64" applyNumberFormat="0" applyFont="0" applyFill="0" applyAlignment="0"/>
    <xf numFmtId="0" fontId="12" fillId="5" borderId="0" applyNumberFormat="0" applyProtection="0">
      <alignment horizontal="left" wrapText="1" indent="4"/>
    </xf>
    <xf numFmtId="0" fontId="13" fillId="5" borderId="0" applyNumberFormat="0" applyProtection="0">
      <alignment horizontal="left" wrapText="1" indent="4"/>
    </xf>
    <xf numFmtId="0" fontId="11" fillId="6" borderId="0" applyNumberFormat="0" applyBorder="0" applyAlignment="0" applyProtection="0"/>
    <xf numFmtId="16" fontId="14" fillId="0" borderId="0" applyFont="0" applyFill="0" applyBorder="0" applyAlignment="0">
      <alignment horizontal="left"/>
    </xf>
    <xf numFmtId="0" fontId="15" fillId="7" borderId="0" applyNumberFormat="0" applyBorder="0" applyProtection="0">
      <alignment horizontal="center" vertical="center"/>
    </xf>
    <xf numFmtId="169" fontId="7" fillId="0" borderId="0" applyFont="0" applyFill="0" applyBorder="0" applyAlignment="0" applyProtection="0"/>
    <xf numFmtId="168" fontId="7" fillId="0" borderId="0" applyFont="0" applyFill="0" applyBorder="0" applyAlignment="0" applyProtection="0"/>
    <xf numFmtId="41" fontId="7" fillId="0" borderId="0" applyFont="0" applyFill="0" applyBorder="0" applyAlignment="0" applyProtection="0"/>
    <xf numFmtId="169" fontId="3"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171" fontId="2" fillId="0" borderId="0" applyFont="0" applyFill="0" applyBorder="0" applyAlignment="0" applyProtection="0"/>
    <xf numFmtId="170" fontId="7" fillId="0" borderId="0" applyFont="0" applyFill="0" applyBorder="0" applyAlignment="0" applyProtection="0"/>
    <xf numFmtId="164" fontId="1" fillId="0" borderId="0" applyFont="0" applyFill="0" applyBorder="0" applyAlignment="0" applyProtection="0"/>
    <xf numFmtId="165" fontId="10" fillId="0" borderId="0" applyFont="0" applyFill="0" applyBorder="0" applyAlignment="0" applyProtection="0"/>
    <xf numFmtId="0" fontId="16" fillId="8" borderId="0" applyNumberFormat="0" applyBorder="0" applyAlignment="0" applyProtection="0"/>
    <xf numFmtId="0" fontId="2" fillId="0" borderId="0"/>
    <xf numFmtId="0" fontId="2" fillId="0" borderId="0"/>
    <xf numFmtId="0" fontId="10" fillId="0" borderId="0"/>
    <xf numFmtId="0" fontId="4" fillId="0" borderId="0"/>
    <xf numFmtId="0" fontId="3"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3" fillId="0" borderId="0" applyFill="0" applyBorder="0">
      <alignment wrapText="1"/>
    </xf>
    <xf numFmtId="0" fontId="8" fillId="0" borderId="0"/>
    <xf numFmtId="0" fontId="17" fillId="5" borderId="0" applyNumberFormat="0" applyBorder="0" applyProtection="0">
      <alignment horizontal="left" indent="1"/>
    </xf>
    <xf numFmtId="0" fontId="42" fillId="0" borderId="0" applyNumberFormat="0" applyFill="0" applyBorder="0" applyAlignment="0" applyProtection="0"/>
  </cellStyleXfs>
  <cellXfs count="438">
    <xf numFmtId="0" fontId="0" fillId="0" borderId="0" xfId="0"/>
    <xf numFmtId="0" fontId="0" fillId="0" borderId="0" xfId="0" applyAlignment="1">
      <alignment vertical="center"/>
    </xf>
    <xf numFmtId="0" fontId="18" fillId="0" borderId="0" xfId="0" applyFont="1" applyAlignment="1">
      <alignment vertical="center"/>
    </xf>
    <xf numFmtId="0" fontId="20" fillId="0" borderId="6" xfId="0" applyFont="1" applyBorder="1" applyAlignment="1">
      <alignment vertical="center"/>
    </xf>
    <xf numFmtId="0" fontId="18" fillId="0" borderId="6" xfId="0" applyFont="1" applyBorder="1" applyAlignment="1">
      <alignment horizontal="left" vertical="center"/>
    </xf>
    <xf numFmtId="0" fontId="19" fillId="0" borderId="0" xfId="0" applyFont="1" applyAlignment="1">
      <alignment horizontal="left" vertical="center"/>
    </xf>
    <xf numFmtId="0" fontId="19" fillId="10" borderId="6" xfId="0" applyFont="1" applyFill="1" applyBorder="1" applyAlignment="1">
      <alignment vertical="center"/>
    </xf>
    <xf numFmtId="0" fontId="18" fillId="0" borderId="0" xfId="0" applyFont="1" applyAlignment="1">
      <alignment horizontal="left" vertical="center"/>
    </xf>
    <xf numFmtId="0" fontId="0" fillId="0" borderId="6" xfId="0" applyBorder="1"/>
    <xf numFmtId="0" fontId="22" fillId="17" borderId="58" xfId="0" applyFont="1" applyFill="1" applyBorder="1" applyAlignment="1">
      <alignment horizontal="center" vertical="center"/>
    </xf>
    <xf numFmtId="0" fontId="22" fillId="17" borderId="69" xfId="0" applyFont="1" applyFill="1" applyBorder="1" applyAlignment="1">
      <alignment horizontal="left"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0" fontId="23" fillId="0" borderId="6" xfId="0" applyFont="1" applyBorder="1"/>
    <xf numFmtId="0" fontId="0" fillId="0" borderId="12" xfId="0" applyBorder="1" applyAlignment="1">
      <alignment vertical="center"/>
    </xf>
    <xf numFmtId="0" fontId="28" fillId="0" borderId="0" xfId="0" applyFont="1" applyAlignment="1">
      <alignment vertical="center"/>
    </xf>
    <xf numFmtId="0" fontId="26" fillId="0" borderId="5" xfId="22" applyFont="1" applyBorder="1" applyAlignment="1">
      <alignment horizontal="center" vertical="center" wrapText="1"/>
    </xf>
    <xf numFmtId="0" fontId="26" fillId="9" borderId="65" xfId="22" applyFont="1" applyFill="1" applyBorder="1" applyAlignment="1">
      <alignment vertical="center" wrapText="1"/>
    </xf>
    <xf numFmtId="0" fontId="26" fillId="9" borderId="67" xfId="22" applyFont="1" applyFill="1" applyBorder="1" applyAlignment="1">
      <alignment vertical="center" wrapText="1"/>
    </xf>
    <xf numFmtId="0" fontId="26" fillId="9" borderId="68" xfId="22" applyFont="1" applyFill="1" applyBorder="1" applyAlignment="1">
      <alignment vertical="center" wrapText="1"/>
    </xf>
    <xf numFmtId="0" fontId="26" fillId="9" borderId="0" xfId="22" applyFont="1" applyFill="1" applyAlignment="1">
      <alignment vertical="center" wrapText="1"/>
    </xf>
    <xf numFmtId="0" fontId="30" fillId="9" borderId="0" xfId="22" applyFont="1" applyFill="1" applyAlignment="1">
      <alignment vertical="center" wrapText="1"/>
    </xf>
    <xf numFmtId="0" fontId="25" fillId="9" borderId="0" xfId="22" applyFont="1" applyFill="1" applyAlignment="1">
      <alignment vertical="center" wrapText="1"/>
    </xf>
    <xf numFmtId="0" fontId="25" fillId="9" borderId="2" xfId="22" applyFont="1" applyFill="1" applyBorder="1" applyAlignment="1">
      <alignment vertical="center" wrapText="1"/>
    </xf>
    <xf numFmtId="0" fontId="26" fillId="9" borderId="1" xfId="22" applyFont="1" applyFill="1" applyBorder="1" applyAlignment="1">
      <alignment vertical="center" wrapText="1"/>
    </xf>
    <xf numFmtId="0" fontId="26" fillId="0" borderId="1" xfId="22" applyFont="1" applyBorder="1" applyAlignment="1">
      <alignment vertical="center" wrapText="1"/>
    </xf>
    <xf numFmtId="0" fontId="26" fillId="0" borderId="0" xfId="22" applyFont="1" applyAlignment="1">
      <alignment vertical="center" wrapText="1"/>
    </xf>
    <xf numFmtId="0" fontId="26" fillId="0" borderId="0" xfId="22"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wrapText="1"/>
    </xf>
    <xf numFmtId="0" fontId="28" fillId="0" borderId="0" xfId="0" applyFont="1" applyAlignment="1">
      <alignment horizontal="center" vertical="center"/>
    </xf>
    <xf numFmtId="0" fontId="30" fillId="0" borderId="0" xfId="22" applyFont="1" applyAlignment="1">
      <alignment vertical="center" wrapText="1"/>
    </xf>
    <xf numFmtId="0" fontId="25" fillId="0" borderId="0" xfId="22" applyFont="1" applyAlignment="1">
      <alignment vertical="center" wrapText="1"/>
    </xf>
    <xf numFmtId="0" fontId="25" fillId="0" borderId="2" xfId="22" applyFont="1" applyBorder="1" applyAlignment="1">
      <alignment vertical="center" wrapText="1"/>
    </xf>
    <xf numFmtId="0" fontId="26" fillId="0" borderId="2" xfId="22" applyFont="1" applyBorder="1" applyAlignment="1">
      <alignment horizontal="center" vertical="center" wrapText="1"/>
    </xf>
    <xf numFmtId="0" fontId="26" fillId="9" borderId="1" xfId="22" applyFont="1" applyFill="1" applyBorder="1" applyAlignment="1">
      <alignment horizontal="center" vertical="center" wrapText="1"/>
    </xf>
    <xf numFmtId="0" fontId="26" fillId="9" borderId="66" xfId="22" applyFont="1" applyFill="1" applyBorder="1" applyAlignment="1">
      <alignment horizontal="center" vertical="center" wrapText="1"/>
    </xf>
    <xf numFmtId="0" fontId="34" fillId="9" borderId="0" xfId="22" applyFont="1" applyFill="1" applyAlignment="1">
      <alignment horizontal="center" vertical="center" wrapText="1"/>
    </xf>
    <xf numFmtId="0" fontId="26" fillId="9" borderId="0" xfId="22" applyFont="1" applyFill="1" applyAlignment="1">
      <alignment horizontal="center" vertical="center" wrapText="1"/>
    </xf>
    <xf numFmtId="0" fontId="34" fillId="0" borderId="0" xfId="22" applyFont="1" applyAlignment="1">
      <alignment horizontal="center" vertical="center" wrapText="1"/>
    </xf>
    <xf numFmtId="0" fontId="26"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4" fontId="28" fillId="0" borderId="0" xfId="0" applyNumberFormat="1" applyFont="1" applyAlignment="1">
      <alignment vertical="center"/>
    </xf>
    <xf numFmtId="0" fontId="26" fillId="12" borderId="18" xfId="22" applyFont="1" applyFill="1" applyBorder="1" applyAlignment="1">
      <alignment horizontal="center" vertical="center" wrapText="1"/>
    </xf>
    <xf numFmtId="0" fontId="26" fillId="12" borderId="24" xfId="22" applyFont="1" applyFill="1" applyBorder="1" applyAlignment="1">
      <alignment horizontal="center" vertical="center" wrapText="1"/>
    </xf>
    <xf numFmtId="0" fontId="26" fillId="12" borderId="25" xfId="22" applyFont="1" applyFill="1" applyBorder="1" applyAlignment="1">
      <alignment horizontal="center" vertical="center" wrapText="1"/>
    </xf>
    <xf numFmtId="0" fontId="26" fillId="12" borderId="26" xfId="22" applyFont="1" applyFill="1" applyBorder="1" applyAlignment="1">
      <alignment horizontal="center" vertical="center" wrapText="1"/>
    </xf>
    <xf numFmtId="0" fontId="26" fillId="11" borderId="0" xfId="22" applyFont="1" applyFill="1" applyAlignment="1">
      <alignment vertical="center" wrapText="1"/>
    </xf>
    <xf numFmtId="0" fontId="26" fillId="12" borderId="19" xfId="22" applyFont="1" applyFill="1" applyBorder="1" applyAlignment="1">
      <alignment horizontal="center" vertical="center" wrapText="1"/>
    </xf>
    <xf numFmtId="0" fontId="26" fillId="12" borderId="31" xfId="22" applyFont="1" applyFill="1" applyBorder="1" applyAlignment="1">
      <alignment horizontal="center" vertical="center" wrapText="1"/>
    </xf>
    <xf numFmtId="174" fontId="28" fillId="0" borderId="0" xfId="14" applyNumberFormat="1" applyFont="1" applyBorder="1" applyAlignment="1">
      <alignment vertical="center"/>
    </xf>
    <xf numFmtId="0" fontId="26" fillId="12" borderId="20" xfId="22" applyFont="1" applyFill="1" applyBorder="1" applyAlignment="1">
      <alignment vertical="center" wrapText="1"/>
    </xf>
    <xf numFmtId="172" fontId="28" fillId="0" borderId="14" xfId="10" applyNumberFormat="1" applyFont="1" applyBorder="1" applyAlignment="1">
      <alignment vertical="center"/>
    </xf>
    <xf numFmtId="172" fontId="28" fillId="0" borderId="4" xfId="10" applyNumberFormat="1" applyFont="1" applyBorder="1" applyAlignment="1">
      <alignment vertical="center"/>
    </xf>
    <xf numFmtId="172" fontId="28" fillId="0" borderId="15" xfId="10" applyNumberFormat="1" applyFont="1" applyBorder="1" applyAlignment="1">
      <alignment vertical="center"/>
    </xf>
    <xf numFmtId="172" fontId="28" fillId="0" borderId="20" xfId="10" applyNumberFormat="1" applyFont="1" applyBorder="1" applyAlignment="1">
      <alignment vertical="center"/>
    </xf>
    <xf numFmtId="172" fontId="28" fillId="0" borderId="21" xfId="10" applyNumberFormat="1" applyFont="1" applyBorder="1" applyAlignment="1">
      <alignment vertical="center"/>
    </xf>
    <xf numFmtId="172" fontId="28" fillId="0" borderId="22" xfId="10" applyNumberFormat="1" applyFont="1" applyBorder="1" applyAlignment="1">
      <alignment vertical="center"/>
    </xf>
    <xf numFmtId="0" fontId="26" fillId="12" borderId="13" xfId="22" applyFont="1" applyFill="1" applyBorder="1" applyAlignment="1">
      <alignment vertical="center" wrapText="1"/>
    </xf>
    <xf numFmtId="172" fontId="28" fillId="0" borderId="13" xfId="10" applyNumberFormat="1" applyFont="1" applyBorder="1" applyAlignment="1">
      <alignment vertical="center"/>
    </xf>
    <xf numFmtId="172" fontId="28" fillId="0" borderId="6" xfId="10" applyNumberFormat="1" applyFont="1" applyBorder="1" applyAlignment="1">
      <alignment vertical="center"/>
    </xf>
    <xf numFmtId="9" fontId="28" fillId="0" borderId="12" xfId="28" applyFont="1" applyBorder="1" applyAlignment="1">
      <alignment vertical="center"/>
    </xf>
    <xf numFmtId="9" fontId="28" fillId="0" borderId="16" xfId="28" applyFont="1" applyBorder="1" applyAlignment="1">
      <alignment vertical="center"/>
    </xf>
    <xf numFmtId="172" fontId="28" fillId="0" borderId="12" xfId="10" applyNumberFormat="1" applyFont="1" applyBorder="1" applyAlignment="1">
      <alignment vertical="center"/>
    </xf>
    <xf numFmtId="172" fontId="28" fillId="0" borderId="16" xfId="10" applyNumberFormat="1" applyFont="1" applyBorder="1" applyAlignment="1">
      <alignment vertical="center"/>
    </xf>
    <xf numFmtId="0" fontId="26" fillId="12" borderId="23" xfId="22" applyFont="1" applyFill="1" applyBorder="1" applyAlignment="1">
      <alignment vertical="center" wrapText="1"/>
    </xf>
    <xf numFmtId="172" fontId="28" fillId="0" borderId="23" xfId="10" applyNumberFormat="1" applyFont="1" applyBorder="1" applyAlignment="1">
      <alignment vertical="center"/>
    </xf>
    <xf numFmtId="172" fontId="28" fillId="0" borderId="5" xfId="10" applyNumberFormat="1" applyFont="1" applyBorder="1" applyAlignment="1">
      <alignment vertical="center"/>
    </xf>
    <xf numFmtId="172" fontId="28" fillId="0" borderId="27" xfId="10" applyNumberFormat="1" applyFont="1" applyBorder="1" applyAlignment="1">
      <alignment vertical="center"/>
    </xf>
    <xf numFmtId="9" fontId="28" fillId="0" borderId="28" xfId="28" applyFont="1" applyBorder="1" applyAlignment="1">
      <alignment vertical="center"/>
    </xf>
    <xf numFmtId="0" fontId="28" fillId="0" borderId="0" xfId="0" applyFont="1"/>
    <xf numFmtId="0" fontId="26" fillId="12" borderId="6" xfId="22" applyFont="1" applyFill="1" applyBorder="1" applyAlignment="1">
      <alignment horizontal="center" vertical="center" wrapText="1"/>
    </xf>
    <xf numFmtId="168" fontId="26" fillId="0" borderId="5" xfId="11" applyFont="1" applyFill="1" applyBorder="1" applyAlignment="1" applyProtection="1">
      <alignment horizontal="center" vertical="center" wrapText="1"/>
    </xf>
    <xf numFmtId="0" fontId="25" fillId="0" borderId="1" xfId="22" applyFont="1" applyBorder="1" applyAlignment="1">
      <alignment horizontal="left" vertical="center" wrapText="1"/>
    </xf>
    <xf numFmtId="3" fontId="26" fillId="0" borderId="0" xfId="22" applyNumberFormat="1" applyFont="1" applyAlignment="1">
      <alignment horizontal="center" vertical="center" wrapText="1"/>
    </xf>
    <xf numFmtId="168" fontId="26" fillId="0" borderId="0" xfId="11" applyFont="1" applyFill="1" applyBorder="1" applyAlignment="1" applyProtection="1">
      <alignment horizontal="center" vertical="center" wrapText="1"/>
    </xf>
    <xf numFmtId="166" fontId="28" fillId="0" borderId="0" xfId="15" applyFont="1" applyAlignment="1">
      <alignment vertical="center"/>
    </xf>
    <xf numFmtId="0" fontId="26" fillId="0" borderId="3" xfId="22" applyFont="1" applyBorder="1" applyAlignment="1">
      <alignment horizontal="center" vertical="center" wrapText="1"/>
    </xf>
    <xf numFmtId="0" fontId="26" fillId="0" borderId="4" xfId="22" applyFont="1" applyBorder="1" applyAlignment="1">
      <alignment horizontal="left" vertical="center" wrapText="1"/>
    </xf>
    <xf numFmtId="0" fontId="26" fillId="10" borderId="5" xfId="22" applyFont="1" applyFill="1" applyBorder="1" applyAlignment="1">
      <alignment horizontal="left" vertical="center" wrapText="1"/>
    </xf>
    <xf numFmtId="173" fontId="26" fillId="10" borderId="5" xfId="28" applyNumberFormat="1" applyFont="1" applyFill="1" applyBorder="1" applyAlignment="1" applyProtection="1">
      <alignment vertical="center" wrapText="1"/>
    </xf>
    <xf numFmtId="9" fontId="26" fillId="10" borderId="5" xfId="28" applyFont="1" applyFill="1" applyBorder="1" applyAlignment="1" applyProtection="1">
      <alignment horizontal="center" vertical="center" wrapText="1"/>
    </xf>
    <xf numFmtId="166" fontId="33" fillId="0" borderId="0" xfId="15" applyFont="1" applyAlignment="1">
      <alignment vertical="center"/>
    </xf>
    <xf numFmtId="0" fontId="26" fillId="0" borderId="6" xfId="22" applyFont="1" applyBorder="1" applyAlignment="1">
      <alignment horizontal="left" vertical="center" wrapText="1"/>
    </xf>
    <xf numFmtId="9" fontId="25" fillId="0" borderId="6" xfId="29" applyFont="1" applyFill="1" applyBorder="1" applyAlignment="1" applyProtection="1">
      <alignment horizontal="center" vertical="center" wrapText="1"/>
      <protection locked="0"/>
    </xf>
    <xf numFmtId="9" fontId="26" fillId="0" borderId="6" xfId="22" applyNumberFormat="1" applyFont="1" applyBorder="1" applyAlignment="1">
      <alignment horizontal="center" vertical="center" wrapText="1"/>
    </xf>
    <xf numFmtId="0" fontId="33" fillId="0" borderId="0" xfId="0" applyFont="1" applyAlignment="1">
      <alignment vertical="center"/>
    </xf>
    <xf numFmtId="0" fontId="26" fillId="10" borderId="6" xfId="22" applyFont="1" applyFill="1" applyBorder="1" applyAlignment="1">
      <alignment horizontal="left" vertical="center" wrapText="1"/>
    </xf>
    <xf numFmtId="9" fontId="25" fillId="10" borderId="6" xfId="28" applyFont="1" applyFill="1" applyBorder="1" applyAlignment="1" applyProtection="1">
      <alignment horizontal="center" vertical="center" wrapText="1"/>
      <protection locked="0"/>
    </xf>
    <xf numFmtId="0" fontId="28" fillId="0" borderId="0" xfId="0" applyFont="1" applyAlignment="1">
      <alignment horizontal="left" vertical="center"/>
    </xf>
    <xf numFmtId="0" fontId="33" fillId="13" borderId="6" xfId="0" applyFont="1" applyFill="1" applyBorder="1" applyAlignment="1">
      <alignment horizontal="left" vertical="center"/>
    </xf>
    <xf numFmtId="0" fontId="33" fillId="13" borderId="6" xfId="0" applyFont="1" applyFill="1" applyBorder="1" applyAlignment="1">
      <alignment horizontal="center" vertical="center"/>
    </xf>
    <xf numFmtId="0" fontId="33" fillId="0" borderId="6" xfId="0" applyFont="1" applyBorder="1" applyAlignment="1">
      <alignment horizontal="left" vertical="center"/>
    </xf>
    <xf numFmtId="0" fontId="28" fillId="0" borderId="3" xfId="0" applyFont="1" applyBorder="1" applyAlignment="1">
      <alignment horizontal="left" vertical="center"/>
    </xf>
    <xf numFmtId="0" fontId="37" fillId="0" borderId="3" xfId="0" applyFont="1" applyBorder="1" applyAlignment="1">
      <alignment horizontal="left" vertical="center" wrapText="1"/>
    </xf>
    <xf numFmtId="0" fontId="28" fillId="0" borderId="6" xfId="0" applyFont="1" applyBorder="1" applyAlignment="1">
      <alignment vertical="center" wrapText="1"/>
    </xf>
    <xf numFmtId="0" fontId="28" fillId="0" borderId="4" xfId="0" applyFont="1" applyBorder="1" applyAlignment="1">
      <alignment vertical="center" wrapText="1"/>
    </xf>
    <xf numFmtId="0" fontId="33" fillId="15" borderId="6" xfId="0" applyFont="1" applyFill="1" applyBorder="1" applyAlignment="1">
      <alignment horizontal="left" vertical="center"/>
    </xf>
    <xf numFmtId="0" fontId="28" fillId="15" borderId="4" xfId="0" applyFont="1" applyFill="1" applyBorder="1" applyAlignment="1">
      <alignment vertical="center" wrapText="1"/>
    </xf>
    <xf numFmtId="0" fontId="28" fillId="0" borderId="4" xfId="0" applyFont="1" applyBorder="1" applyAlignment="1">
      <alignment horizontal="left" vertical="center" wrapText="1"/>
    </xf>
    <xf numFmtId="0" fontId="28" fillId="15" borderId="4" xfId="0" applyFont="1" applyFill="1" applyBorder="1" applyAlignment="1">
      <alignment horizontal="left" vertical="center" wrapText="1"/>
    </xf>
    <xf numFmtId="0" fontId="33" fillId="0" borderId="6" xfId="0" applyFont="1" applyBorder="1" applyAlignment="1">
      <alignment horizontal="left" vertical="center" wrapText="1"/>
    </xf>
    <xf numFmtId="0" fontId="33" fillId="15" borderId="6" xfId="0" applyFont="1" applyFill="1" applyBorder="1" applyAlignment="1">
      <alignment horizontal="left" vertical="center" wrapText="1"/>
    </xf>
    <xf numFmtId="0" fontId="33" fillId="0" borderId="6" xfId="0" applyFont="1" applyBorder="1" applyAlignment="1">
      <alignment vertical="center" wrapText="1"/>
    </xf>
    <xf numFmtId="0" fontId="28" fillId="0" borderId="6" xfId="0" applyFont="1" applyBorder="1" applyAlignment="1">
      <alignment horizontal="left" vertical="center" wrapText="1"/>
    </xf>
    <xf numFmtId="0" fontId="25" fillId="9" borderId="6" xfId="0" applyFont="1" applyFill="1" applyBorder="1" applyAlignment="1">
      <alignment horizontal="left" vertical="center" wrapText="1"/>
    </xf>
    <xf numFmtId="0" fontId="33" fillId="10" borderId="6" xfId="0" applyFont="1" applyFill="1" applyBorder="1" applyAlignment="1">
      <alignment horizontal="center" vertical="center" wrapText="1"/>
    </xf>
    <xf numFmtId="0" fontId="33" fillId="0" borderId="6" xfId="0" applyFont="1" applyBorder="1" applyAlignment="1">
      <alignment horizontal="center" vertical="center" wrapText="1"/>
    </xf>
    <xf numFmtId="0" fontId="28" fillId="0" borderId="6" xfId="0" applyFont="1" applyBorder="1" applyAlignment="1">
      <alignment horizontal="center" vertical="center"/>
    </xf>
    <xf numFmtId="0" fontId="33" fillId="10" borderId="29" xfId="0" applyFont="1" applyFill="1" applyBorder="1" applyAlignment="1">
      <alignment vertical="center"/>
    </xf>
    <xf numFmtId="0" fontId="33" fillId="10" borderId="7" xfId="0" applyFont="1" applyFill="1" applyBorder="1" applyAlignment="1">
      <alignment vertical="center"/>
    </xf>
    <xf numFmtId="0" fontId="33" fillId="10" borderId="8" xfId="0" applyFont="1" applyFill="1" applyBorder="1" applyAlignment="1">
      <alignment vertical="center"/>
    </xf>
    <xf numFmtId="0" fontId="33" fillId="10" borderId="30" xfId="0" applyFont="1" applyFill="1" applyBorder="1" applyAlignment="1">
      <alignment vertical="center"/>
    </xf>
    <xf numFmtId="0" fontId="33" fillId="10" borderId="0" xfId="0" applyFont="1" applyFill="1" applyAlignment="1">
      <alignment vertical="center"/>
    </xf>
    <xf numFmtId="0" fontId="33" fillId="10" borderId="9" xfId="0" applyFont="1" applyFill="1" applyBorder="1" applyAlignment="1">
      <alignment vertical="center"/>
    </xf>
    <xf numFmtId="0" fontId="33" fillId="10" borderId="15" xfId="0" applyFont="1" applyFill="1" applyBorder="1" applyAlignment="1">
      <alignment vertical="center"/>
    </xf>
    <xf numFmtId="0" fontId="33" fillId="10" borderId="10" xfId="0" applyFont="1" applyFill="1" applyBorder="1" applyAlignment="1">
      <alignment vertical="center"/>
    </xf>
    <xf numFmtId="0" fontId="33" fillId="10" borderId="11" xfId="0" applyFont="1" applyFill="1" applyBorder="1" applyAlignment="1">
      <alignment vertical="center"/>
    </xf>
    <xf numFmtId="0" fontId="26" fillId="10" borderId="3" xfId="0" applyFont="1" applyFill="1" applyBorder="1" applyAlignment="1">
      <alignment horizontal="center" vertical="center" wrapText="1"/>
    </xf>
    <xf numFmtId="9" fontId="33" fillId="10" borderId="6" xfId="28"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6" xfId="0" applyFont="1" applyBorder="1" applyAlignment="1">
      <alignment vertical="center"/>
    </xf>
    <xf numFmtId="9" fontId="28" fillId="0" borderId="0" xfId="28" applyFont="1" applyAlignment="1">
      <alignment vertical="center"/>
    </xf>
    <xf numFmtId="0" fontId="27" fillId="0" borderId="22" xfId="0" applyFont="1" applyBorder="1" applyAlignment="1">
      <alignment horizontal="left" vertical="center" wrapText="1"/>
    </xf>
    <xf numFmtId="0" fontId="27" fillId="0" borderId="16" xfId="0" applyFont="1" applyBorder="1" applyAlignment="1">
      <alignment horizontal="left" vertical="center" wrapText="1"/>
    </xf>
    <xf numFmtId="0" fontId="29" fillId="0" borderId="28" xfId="0" applyFont="1" applyBorder="1" applyAlignment="1">
      <alignment horizontal="left" vertical="center" wrapText="1"/>
    </xf>
    <xf numFmtId="0" fontId="26" fillId="12" borderId="23" xfId="22" applyFont="1" applyFill="1" applyBorder="1" applyAlignment="1">
      <alignment horizontal="center" vertical="center" wrapText="1"/>
    </xf>
    <xf numFmtId="0" fontId="26" fillId="12" borderId="5" xfId="22" applyFont="1" applyFill="1" applyBorder="1" applyAlignment="1">
      <alignment horizontal="center" vertical="center" wrapText="1"/>
    </xf>
    <xf numFmtId="0" fontId="28" fillId="0" borderId="13" xfId="0" applyFont="1" applyBorder="1"/>
    <xf numFmtId="0" fontId="28" fillId="0" borderId="6" xfId="0" applyFont="1" applyBorder="1"/>
    <xf numFmtId="0" fontId="28" fillId="0" borderId="23" xfId="0" applyFont="1" applyBorder="1"/>
    <xf numFmtId="0" fontId="28" fillId="0" borderId="5" xfId="0" applyFont="1" applyBorder="1"/>
    <xf numFmtId="0" fontId="25" fillId="0" borderId="0" xfId="0" applyFont="1" applyAlignment="1">
      <alignment vertical="center"/>
    </xf>
    <xf numFmtId="0" fontId="25" fillId="0" borderId="0" xfId="22" applyFont="1" applyAlignment="1">
      <alignment horizontal="center" vertical="center" wrapText="1"/>
    </xf>
    <xf numFmtId="0" fontId="25" fillId="0" borderId="2" xfId="22" applyFont="1" applyBorder="1" applyAlignment="1">
      <alignment horizontal="center" vertical="center" wrapText="1"/>
    </xf>
    <xf numFmtId="166" fontId="25" fillId="0" borderId="0" xfId="15" applyFont="1" applyAlignment="1">
      <alignment vertical="center"/>
    </xf>
    <xf numFmtId="9" fontId="25" fillId="10" borderId="5" xfId="30" applyFont="1" applyFill="1" applyBorder="1" applyAlignment="1" applyProtection="1">
      <alignment vertical="center" wrapText="1"/>
    </xf>
    <xf numFmtId="0" fontId="28" fillId="0" borderId="71" xfId="0" applyFont="1" applyBorder="1" applyAlignment="1">
      <alignment vertical="center"/>
    </xf>
    <xf numFmtId="172" fontId="28" fillId="0" borderId="40" xfId="10" applyNumberFormat="1" applyFont="1" applyBorder="1" applyAlignment="1">
      <alignment vertical="center"/>
    </xf>
    <xf numFmtId="172" fontId="28" fillId="0" borderId="0" xfId="0" applyNumberFormat="1" applyFont="1"/>
    <xf numFmtId="9" fontId="25" fillId="0" borderId="6" xfId="28" applyFont="1" applyFill="1" applyBorder="1" applyAlignment="1" applyProtection="1">
      <alignment horizontal="center" vertical="center" wrapText="1"/>
      <protection locked="0"/>
    </xf>
    <xf numFmtId="9" fontId="25" fillId="9" borderId="6" xfId="28" applyFont="1" applyFill="1" applyBorder="1" applyAlignment="1" applyProtection="1">
      <alignment horizontal="center" vertical="center" wrapText="1"/>
      <protection locked="0"/>
    </xf>
    <xf numFmtId="0" fontId="28" fillId="0" borderId="0" xfId="0" applyFont="1" applyAlignment="1">
      <alignment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15" xfId="0" applyFont="1" applyBorder="1" applyAlignment="1">
      <alignment horizontal="center" vertical="center" wrapText="1"/>
    </xf>
    <xf numFmtId="0" fontId="33" fillId="10" borderId="7" xfId="0" applyFont="1" applyFill="1" applyBorder="1" applyAlignment="1">
      <alignment vertical="center" wrapText="1"/>
    </xf>
    <xf numFmtId="0" fontId="33" fillId="10" borderId="0" xfId="0" applyFont="1" applyFill="1" applyAlignment="1">
      <alignment vertical="center" wrapText="1"/>
    </xf>
    <xf numFmtId="0" fontId="33" fillId="10" borderId="10" xfId="0" applyFont="1" applyFill="1" applyBorder="1" applyAlignment="1">
      <alignment vertical="center" wrapText="1"/>
    </xf>
    <xf numFmtId="0" fontId="26" fillId="9" borderId="6" xfId="22" applyFont="1" applyFill="1" applyBorder="1" applyAlignment="1">
      <alignment horizontal="left" vertical="center" wrapText="1"/>
    </xf>
    <xf numFmtId="172" fontId="28" fillId="9" borderId="14" xfId="10" applyNumberFormat="1" applyFont="1" applyFill="1" applyBorder="1" applyAlignment="1">
      <alignment vertical="center"/>
    </xf>
    <xf numFmtId="172" fontId="28" fillId="9" borderId="4" xfId="10" applyNumberFormat="1" applyFont="1" applyFill="1" applyBorder="1" applyAlignment="1">
      <alignment vertical="center"/>
    </xf>
    <xf numFmtId="172" fontId="28" fillId="9" borderId="13" xfId="10" applyNumberFormat="1" applyFont="1" applyFill="1" applyBorder="1" applyAlignment="1">
      <alignment vertical="center"/>
    </xf>
    <xf numFmtId="172" fontId="28" fillId="9" borderId="6" xfId="10" applyNumberFormat="1" applyFont="1" applyFill="1" applyBorder="1" applyAlignment="1">
      <alignment vertical="center"/>
    </xf>
    <xf numFmtId="172" fontId="28" fillId="9" borderId="0" xfId="0" applyNumberFormat="1" applyFont="1" applyFill="1" applyAlignment="1">
      <alignment vertical="center"/>
    </xf>
    <xf numFmtId="0" fontId="33" fillId="10" borderId="6" xfId="0" applyFont="1" applyFill="1" applyBorder="1" applyAlignment="1">
      <alignment vertical="center"/>
    </xf>
    <xf numFmtId="0" fontId="28" fillId="10" borderId="6" xfId="0" applyFont="1" applyFill="1" applyBorder="1" applyAlignment="1">
      <alignment vertical="center"/>
    </xf>
    <xf numFmtId="172" fontId="28" fillId="0" borderId="6" xfId="10" applyNumberFormat="1" applyFont="1" applyFill="1" applyBorder="1" applyAlignment="1">
      <alignment vertical="center"/>
    </xf>
    <xf numFmtId="172" fontId="28" fillId="0" borderId="21" xfId="10" applyNumberFormat="1" applyFont="1" applyFill="1" applyBorder="1" applyAlignment="1">
      <alignment vertical="center"/>
    </xf>
    <xf numFmtId="0" fontId="25" fillId="0" borderId="23" xfId="22" applyFont="1" applyBorder="1" applyAlignment="1">
      <alignment horizontal="left" vertical="center" wrapText="1"/>
    </xf>
    <xf numFmtId="9" fontId="26" fillId="0" borderId="6" xfId="28" applyFont="1" applyFill="1" applyBorder="1" applyAlignment="1">
      <alignment horizontal="center" vertical="center" wrapText="1"/>
    </xf>
    <xf numFmtId="9" fontId="26" fillId="0" borderId="3" xfId="28" applyFont="1" applyFill="1" applyBorder="1" applyAlignment="1" applyProtection="1">
      <alignment horizontal="center" vertical="center" wrapText="1"/>
    </xf>
    <xf numFmtId="172" fontId="25" fillId="0" borderId="6" xfId="10" applyNumberFormat="1" applyFont="1" applyFill="1" applyBorder="1" applyAlignment="1" applyProtection="1">
      <alignment horizontal="center" vertical="center" wrapText="1"/>
      <protection locked="0"/>
    </xf>
    <xf numFmtId="172" fontId="28" fillId="0" borderId="6" xfId="10" applyNumberFormat="1" applyFont="1" applyFill="1" applyBorder="1" applyAlignment="1">
      <alignment horizontal="center" vertical="center" wrapText="1"/>
    </xf>
    <xf numFmtId="168" fontId="28" fillId="0" borderId="6" xfId="11" applyFont="1" applyFill="1" applyBorder="1" applyAlignment="1">
      <alignment horizontal="center" vertical="center" wrapText="1"/>
    </xf>
    <xf numFmtId="172" fontId="25" fillId="0" borderId="6" xfId="10" applyNumberFormat="1" applyFont="1" applyFill="1" applyBorder="1" applyAlignment="1" applyProtection="1">
      <alignment horizontal="left" vertical="center" wrapText="1"/>
      <protection locked="0"/>
    </xf>
    <xf numFmtId="9" fontId="28" fillId="0" borderId="6" xfId="28" applyFont="1" applyFill="1" applyBorder="1" applyAlignment="1">
      <alignment vertical="center"/>
    </xf>
    <xf numFmtId="0" fontId="35" fillId="0" borderId="6" xfId="0" applyFont="1" applyBorder="1" applyAlignment="1">
      <alignment vertical="center" wrapText="1"/>
    </xf>
    <xf numFmtId="172" fontId="28" fillId="0" borderId="6" xfId="0" applyNumberFormat="1" applyFont="1" applyBorder="1" applyAlignment="1">
      <alignment vertical="center"/>
    </xf>
    <xf numFmtId="0" fontId="28" fillId="0" borderId="0" xfId="0" applyFont="1" applyAlignment="1">
      <alignment horizontal="left" vertical="center" wrapText="1"/>
    </xf>
    <xf numFmtId="0" fontId="28" fillId="9" borderId="6" xfId="0" applyFont="1" applyFill="1" applyBorder="1" applyAlignment="1">
      <alignment horizontal="center" vertical="center"/>
    </xf>
    <xf numFmtId="0" fontId="28" fillId="9" borderId="6" xfId="0" applyFont="1" applyFill="1" applyBorder="1" applyAlignment="1">
      <alignment horizontal="left" vertical="center" wrapText="1"/>
    </xf>
    <xf numFmtId="0" fontId="28" fillId="9" borderId="6" xfId="0" applyFont="1" applyFill="1" applyBorder="1" applyAlignment="1">
      <alignment vertical="center" wrapText="1"/>
    </xf>
    <xf numFmtId="0" fontId="28" fillId="9" borderId="6" xfId="0" applyFont="1" applyFill="1" applyBorder="1" applyAlignment="1">
      <alignment horizontal="center" vertical="center" wrapText="1"/>
    </xf>
    <xf numFmtId="9" fontId="28" fillId="9" borderId="6" xfId="0" applyNumberFormat="1" applyFont="1" applyFill="1" applyBorder="1" applyAlignment="1">
      <alignment horizontal="center" vertical="center"/>
    </xf>
    <xf numFmtId="9" fontId="28" fillId="9" borderId="6" xfId="28" applyFont="1" applyFill="1" applyBorder="1" applyAlignment="1">
      <alignment vertical="center"/>
    </xf>
    <xf numFmtId="172" fontId="28" fillId="9" borderId="6" xfId="10" applyNumberFormat="1" applyFont="1" applyFill="1" applyBorder="1" applyAlignment="1">
      <alignment horizontal="center" vertical="center" wrapText="1"/>
    </xf>
    <xf numFmtId="168" fontId="28" fillId="9" borderId="6" xfId="11" applyFont="1" applyFill="1" applyBorder="1" applyAlignment="1">
      <alignment horizontal="center" vertical="center" wrapText="1"/>
    </xf>
    <xf numFmtId="0" fontId="28" fillId="9" borderId="6" xfId="0" applyFont="1" applyFill="1" applyBorder="1" applyAlignment="1">
      <alignment vertical="center"/>
    </xf>
    <xf numFmtId="9" fontId="25" fillId="9" borderId="6" xfId="29" applyFont="1" applyFill="1" applyBorder="1" applyAlignment="1" applyProtection="1">
      <alignment horizontal="center" vertical="center" wrapText="1"/>
      <protection locked="0"/>
    </xf>
    <xf numFmtId="0" fontId="28" fillId="9" borderId="0" xfId="0" applyFont="1" applyFill="1"/>
    <xf numFmtId="0" fontId="28" fillId="9" borderId="12" xfId="0" applyFont="1" applyFill="1" applyBorder="1" applyAlignment="1">
      <alignment horizontal="center" vertical="center"/>
    </xf>
    <xf numFmtId="2" fontId="25" fillId="9" borderId="6" xfId="22" applyNumberFormat="1" applyFont="1" applyFill="1" applyBorder="1" applyAlignment="1">
      <alignment vertical="center" wrapText="1"/>
    </xf>
    <xf numFmtId="172" fontId="25" fillId="9" borderId="6" xfId="10" applyNumberFormat="1" applyFont="1" applyFill="1" applyBorder="1" applyAlignment="1" applyProtection="1">
      <alignment horizontal="center" vertical="center" wrapText="1"/>
      <protection locked="0"/>
    </xf>
    <xf numFmtId="2" fontId="25" fillId="9" borderId="6" xfId="22" applyNumberFormat="1" applyFont="1" applyFill="1" applyBorder="1" applyAlignment="1">
      <alignment horizontal="left" vertical="center" wrapText="1"/>
    </xf>
    <xf numFmtId="172" fontId="28" fillId="9" borderId="6" xfId="0" applyNumberFormat="1" applyFont="1" applyFill="1" applyBorder="1" applyAlignment="1">
      <alignment vertical="center"/>
    </xf>
    <xf numFmtId="3" fontId="25" fillId="9" borderId="6" xfId="0" applyNumberFormat="1" applyFont="1" applyFill="1" applyBorder="1" applyAlignment="1">
      <alignment horizontal="left" vertical="top" wrapText="1"/>
    </xf>
    <xf numFmtId="0" fontId="25" fillId="9" borderId="6" xfId="0" applyFont="1" applyFill="1" applyBorder="1" applyAlignment="1">
      <alignment horizontal="left" vertical="top" wrapText="1"/>
    </xf>
    <xf numFmtId="0" fontId="14" fillId="9" borderId="6" xfId="0" applyFont="1" applyFill="1" applyBorder="1" applyAlignment="1">
      <alignment horizontal="left" vertical="top" wrapText="1"/>
    </xf>
    <xf numFmtId="9" fontId="14" fillId="9" borderId="6" xfId="28" applyFont="1" applyFill="1" applyBorder="1" applyAlignment="1">
      <alignment horizontal="center" vertical="center"/>
    </xf>
    <xf numFmtId="173" fontId="25" fillId="9" borderId="6" xfId="28" applyNumberFormat="1" applyFont="1" applyFill="1" applyBorder="1" applyAlignment="1" applyProtection="1">
      <alignment horizontal="center" vertical="center" wrapText="1"/>
      <protection locked="0"/>
    </xf>
    <xf numFmtId="0" fontId="28" fillId="9" borderId="6" xfId="0" applyFont="1" applyFill="1" applyBorder="1" applyAlignment="1">
      <alignment horizontal="left" vertical="top" wrapText="1"/>
    </xf>
    <xf numFmtId="172" fontId="28" fillId="9" borderId="6" xfId="10" applyNumberFormat="1" applyFont="1" applyFill="1" applyBorder="1" applyAlignment="1">
      <alignment horizontal="center" vertical="center"/>
    </xf>
    <xf numFmtId="168" fontId="26" fillId="10" borderId="5" xfId="11" applyFont="1" applyFill="1" applyBorder="1" applyAlignment="1" applyProtection="1">
      <alignment vertical="center" wrapText="1"/>
    </xf>
    <xf numFmtId="9" fontId="28" fillId="10" borderId="6" xfId="28" applyFont="1" applyFill="1" applyBorder="1" applyAlignment="1">
      <alignment horizontal="center" vertical="center"/>
    </xf>
    <xf numFmtId="9" fontId="28" fillId="0" borderId="6" xfId="28" applyFont="1" applyBorder="1" applyAlignment="1">
      <alignment horizontal="center" vertical="center"/>
    </xf>
    <xf numFmtId="0" fontId="28" fillId="0" borderId="6" xfId="28" applyNumberFormat="1" applyFont="1" applyFill="1" applyBorder="1" applyAlignment="1">
      <alignment vertical="center" wrapText="1"/>
    </xf>
    <xf numFmtId="9" fontId="28" fillId="0" borderId="6" xfId="28" applyFont="1" applyFill="1" applyBorder="1" applyAlignment="1">
      <alignment vertical="center" wrapText="1"/>
    </xf>
    <xf numFmtId="9" fontId="28" fillId="9" borderId="6" xfId="28" applyFont="1" applyFill="1" applyBorder="1" applyAlignment="1">
      <alignment vertical="center" wrapText="1"/>
    </xf>
    <xf numFmtId="9" fontId="43" fillId="9" borderId="6" xfId="34" applyNumberFormat="1" applyFont="1" applyFill="1" applyBorder="1" applyAlignment="1">
      <alignment vertical="center" wrapText="1"/>
    </xf>
    <xf numFmtId="9" fontId="28" fillId="9" borderId="6" xfId="0" applyNumberFormat="1" applyFont="1" applyFill="1" applyBorder="1" applyAlignment="1">
      <alignment vertical="center"/>
    </xf>
    <xf numFmtId="9" fontId="28" fillId="0" borderId="6" xfId="0" applyNumberFormat="1" applyFont="1" applyBorder="1" applyAlignment="1">
      <alignment vertical="center"/>
    </xf>
    <xf numFmtId="3" fontId="28" fillId="9" borderId="0" xfId="0" applyNumberFormat="1" applyFont="1" applyFill="1" applyAlignment="1">
      <alignment vertical="center"/>
    </xf>
    <xf numFmtId="0" fontId="42" fillId="0" borderId="6" xfId="34" applyNumberFormat="1" applyFill="1" applyBorder="1" applyAlignment="1">
      <alignment horizontal="center" vertical="center" wrapText="1"/>
    </xf>
    <xf numFmtId="9" fontId="42" fillId="0" borderId="6" xfId="34" applyNumberFormat="1" applyFill="1" applyBorder="1" applyAlignment="1">
      <alignment horizontal="center" vertical="center" wrapText="1"/>
    </xf>
    <xf numFmtId="9" fontId="42" fillId="9" borderId="6" xfId="34" applyNumberFormat="1" applyFill="1" applyBorder="1" applyAlignment="1">
      <alignment horizontal="center" vertical="center" wrapText="1"/>
    </xf>
    <xf numFmtId="0" fontId="28" fillId="0" borderId="0" xfId="0" applyFont="1" applyAlignment="1">
      <alignment horizontal="center" vertical="center" wrapText="1"/>
    </xf>
    <xf numFmtId="0" fontId="42" fillId="0" borderId="0" xfId="34" applyAlignment="1">
      <alignment horizontal="center" vertical="center" wrapText="1"/>
    </xf>
    <xf numFmtId="9" fontId="28" fillId="0" borderId="39" xfId="28" applyFont="1" applyBorder="1" applyAlignment="1">
      <alignment vertical="center"/>
    </xf>
    <xf numFmtId="172" fontId="26" fillId="0" borderId="3" xfId="10" applyNumberFormat="1" applyFont="1" applyFill="1" applyBorder="1" applyAlignment="1">
      <alignment vertical="center" wrapText="1"/>
    </xf>
    <xf numFmtId="172" fontId="26" fillId="0" borderId="3" xfId="10" applyNumberFormat="1" applyFont="1" applyFill="1" applyBorder="1" applyAlignment="1" applyProtection="1">
      <alignment vertical="center" wrapText="1"/>
    </xf>
    <xf numFmtId="0" fontId="26" fillId="10" borderId="5" xfId="28" applyNumberFormat="1" applyFont="1" applyFill="1" applyBorder="1" applyAlignment="1" applyProtection="1">
      <alignment vertical="center" wrapText="1"/>
    </xf>
    <xf numFmtId="9" fontId="26" fillId="0" borderId="6" xfId="28" applyFont="1" applyBorder="1" applyAlignment="1">
      <alignment horizontal="center" vertical="center" wrapText="1"/>
    </xf>
    <xf numFmtId="172" fontId="28" fillId="0" borderId="71" xfId="0" applyNumberFormat="1" applyFont="1" applyBorder="1" applyAlignment="1">
      <alignment vertical="center"/>
    </xf>
    <xf numFmtId="172" fontId="28" fillId="0" borderId="5" xfId="10" applyNumberFormat="1" applyFont="1" applyFill="1" applyBorder="1" applyAlignment="1">
      <alignment vertical="center"/>
    </xf>
    <xf numFmtId="0" fontId="28" fillId="9" borderId="6" xfId="28" applyNumberFormat="1" applyFont="1" applyFill="1" applyBorder="1" applyAlignment="1">
      <alignment vertical="center" wrapText="1"/>
    </xf>
    <xf numFmtId="172" fontId="26" fillId="10" borderId="5" xfId="10" applyNumberFormat="1" applyFont="1" applyFill="1" applyBorder="1" applyAlignment="1" applyProtection="1">
      <alignment vertical="center" wrapText="1"/>
    </xf>
    <xf numFmtId="9" fontId="26" fillId="10" borderId="5" xfId="28" applyFont="1" applyFill="1" applyBorder="1" applyAlignment="1" applyProtection="1">
      <alignment vertical="center" wrapText="1"/>
    </xf>
    <xf numFmtId="173" fontId="28" fillId="9" borderId="6" xfId="0" applyNumberFormat="1" applyFont="1" applyFill="1" applyBorder="1" applyAlignment="1">
      <alignment vertical="center"/>
    </xf>
    <xf numFmtId="0" fontId="28" fillId="0" borderId="10" xfId="0" applyFont="1" applyBorder="1" applyAlignment="1">
      <alignment horizontal="center"/>
    </xf>
    <xf numFmtId="0" fontId="28" fillId="0" borderId="60" xfId="0" applyFont="1" applyBorder="1" applyAlignment="1">
      <alignment horizontal="center"/>
    </xf>
    <xf numFmtId="14" fontId="28" fillId="0" borderId="14" xfId="0" applyNumberFormat="1" applyFont="1" applyBorder="1"/>
    <xf numFmtId="0" fontId="28" fillId="0" borderId="4" xfId="0" applyFont="1" applyBorder="1" applyAlignment="1">
      <alignment horizontal="left"/>
    </xf>
    <xf numFmtId="0" fontId="28" fillId="0" borderId="15" xfId="0" applyFont="1" applyBorder="1" applyAlignment="1">
      <alignment horizontal="left"/>
    </xf>
    <xf numFmtId="0" fontId="25" fillId="9" borderId="12" xfId="0" applyFont="1" applyFill="1" applyBorder="1" applyAlignment="1">
      <alignment horizontal="left" vertical="center" wrapText="1"/>
    </xf>
    <xf numFmtId="0" fontId="25" fillId="9" borderId="39" xfId="0" applyFont="1" applyFill="1" applyBorder="1" applyAlignment="1">
      <alignment horizontal="left" vertical="center" wrapText="1"/>
    </xf>
    <xf numFmtId="0" fontId="36" fillId="16" borderId="12" xfId="0" applyFont="1" applyFill="1" applyBorder="1" applyAlignment="1">
      <alignment horizontal="center" vertical="center"/>
    </xf>
    <xf numFmtId="0" fontId="36" fillId="16" borderId="39" xfId="0" applyFont="1" applyFill="1" applyBorder="1" applyAlignment="1">
      <alignment horizontal="center" vertical="center"/>
    </xf>
    <xf numFmtId="0" fontId="33" fillId="14" borderId="12" xfId="0" applyFont="1" applyFill="1" applyBorder="1" applyAlignment="1">
      <alignment horizontal="left" vertical="center" wrapText="1"/>
    </xf>
    <xf numFmtId="0" fontId="33" fillId="14" borderId="39" xfId="0" applyFont="1" applyFill="1" applyBorder="1" applyAlignment="1">
      <alignment horizontal="left" vertical="center" wrapText="1"/>
    </xf>
    <xf numFmtId="0" fontId="33" fillId="18" borderId="12" xfId="0" applyFont="1" applyFill="1" applyBorder="1" applyAlignment="1">
      <alignment horizontal="center" vertical="center"/>
    </xf>
    <xf numFmtId="0" fontId="33" fillId="18" borderId="39" xfId="0" applyFont="1" applyFill="1" applyBorder="1" applyAlignment="1">
      <alignment horizontal="center" vertical="center"/>
    </xf>
    <xf numFmtId="9" fontId="42" fillId="0" borderId="29" xfId="34" applyNumberFormat="1" applyBorder="1" applyAlignment="1">
      <alignment horizontal="center" vertical="center" wrapText="1"/>
    </xf>
    <xf numFmtId="9" fontId="25" fillId="0" borderId="7" xfId="22" applyNumberFormat="1" applyFont="1" applyBorder="1" applyAlignment="1">
      <alignment horizontal="center" vertical="center" wrapText="1"/>
    </xf>
    <xf numFmtId="9" fontId="25" fillId="0" borderId="59" xfId="22" applyNumberFormat="1" applyFont="1" applyBorder="1" applyAlignment="1">
      <alignment horizontal="center" vertical="center" wrapText="1"/>
    </xf>
    <xf numFmtId="9" fontId="25" fillId="0" borderId="15" xfId="22" applyNumberFormat="1" applyFont="1" applyBorder="1" applyAlignment="1">
      <alignment horizontal="center" vertical="center" wrapText="1"/>
    </xf>
    <xf numFmtId="9" fontId="25" fillId="0" borderId="10" xfId="22" applyNumberFormat="1" applyFont="1" applyBorder="1" applyAlignment="1">
      <alignment horizontal="center" vertical="center" wrapText="1"/>
    </xf>
    <xf numFmtId="9" fontId="25" fillId="0" borderId="60" xfId="22" applyNumberFormat="1" applyFont="1" applyBorder="1" applyAlignment="1">
      <alignment horizontal="center" vertical="center" wrapText="1"/>
    </xf>
    <xf numFmtId="9" fontId="25" fillId="0" borderId="29" xfId="22" applyNumberFormat="1" applyFont="1" applyBorder="1" applyAlignment="1">
      <alignment horizontal="center" vertical="center" wrapText="1"/>
    </xf>
    <xf numFmtId="9" fontId="25" fillId="0" borderId="8" xfId="22" applyNumberFormat="1" applyFont="1" applyBorder="1" applyAlignment="1">
      <alignment horizontal="center" vertical="center" wrapText="1"/>
    </xf>
    <xf numFmtId="9" fontId="25" fillId="0" borderId="11" xfId="22" applyNumberFormat="1" applyFont="1" applyBorder="1" applyAlignment="1">
      <alignment horizontal="center" vertical="center" wrapText="1"/>
    </xf>
    <xf numFmtId="9" fontId="42" fillId="0" borderId="7" xfId="34" applyNumberFormat="1" applyBorder="1" applyAlignment="1">
      <alignment horizontal="center" vertical="center" wrapText="1"/>
    </xf>
    <xf numFmtId="9" fontId="42" fillId="0" borderId="59" xfId="34" applyNumberFormat="1" applyBorder="1" applyAlignment="1">
      <alignment horizontal="center" vertical="center" wrapText="1"/>
    </xf>
    <xf numFmtId="9" fontId="42" fillId="0" borderId="15" xfId="34" applyNumberFormat="1" applyBorder="1" applyAlignment="1">
      <alignment horizontal="center" vertical="center" wrapText="1"/>
    </xf>
    <xf numFmtId="9" fontId="42" fillId="0" borderId="10" xfId="34" applyNumberFormat="1" applyBorder="1" applyAlignment="1">
      <alignment horizontal="center" vertical="center" wrapText="1"/>
    </xf>
    <xf numFmtId="9" fontId="42" fillId="0" borderId="60" xfId="34" applyNumberFormat="1" applyBorder="1" applyAlignment="1">
      <alignment horizontal="center" vertical="center" wrapText="1"/>
    </xf>
    <xf numFmtId="2" fontId="25" fillId="0" borderId="6" xfId="22" applyNumberFormat="1" applyFont="1" applyBorder="1" applyAlignment="1">
      <alignment horizontal="center" vertical="center" wrapText="1"/>
    </xf>
    <xf numFmtId="9" fontId="25" fillId="0" borderId="6" xfId="28" applyFont="1" applyFill="1" applyBorder="1" applyAlignment="1">
      <alignment horizontal="center" vertical="center" wrapText="1"/>
    </xf>
    <xf numFmtId="9" fontId="25" fillId="0" borderId="3" xfId="28" applyFont="1" applyFill="1" applyBorder="1" applyAlignment="1">
      <alignment horizontal="center" vertical="center" wrapText="1"/>
    </xf>
    <xf numFmtId="9" fontId="25" fillId="0" borderId="4" xfId="28" applyFont="1" applyFill="1" applyBorder="1" applyAlignment="1">
      <alignment horizontal="center" vertical="center" wrapText="1"/>
    </xf>
    <xf numFmtId="0" fontId="26" fillId="0" borderId="58" xfId="22" applyFont="1" applyBorder="1" applyAlignment="1">
      <alignment horizontal="center" vertical="center" wrapText="1"/>
    </xf>
    <xf numFmtId="0" fontId="26" fillId="0" borderId="18" xfId="22" applyFont="1" applyBorder="1" applyAlignment="1">
      <alignment horizontal="center" vertical="center" wrapText="1"/>
    </xf>
    <xf numFmtId="9" fontId="26" fillId="0" borderId="3" xfId="22" applyNumberFormat="1" applyFont="1" applyBorder="1" applyAlignment="1">
      <alignment horizontal="center" vertical="center" wrapText="1"/>
    </xf>
    <xf numFmtId="0" fontId="26" fillId="0" borderId="19" xfId="22" applyFont="1" applyBorder="1" applyAlignment="1">
      <alignment horizontal="center" vertical="center" wrapText="1"/>
    </xf>
    <xf numFmtId="0" fontId="26" fillId="12" borderId="20" xfId="22" applyFont="1" applyFill="1" applyBorder="1" applyAlignment="1">
      <alignment horizontal="center" vertical="center" wrapText="1"/>
    </xf>
    <xf numFmtId="0" fontId="26" fillId="12" borderId="13" xfId="22" applyFont="1" applyFill="1" applyBorder="1" applyAlignment="1">
      <alignment horizontal="center" vertical="center" wrapText="1"/>
    </xf>
    <xf numFmtId="0" fontId="26" fillId="12" borderId="21" xfId="22" applyFont="1" applyFill="1" applyBorder="1" applyAlignment="1">
      <alignment horizontal="center" vertical="center" wrapText="1"/>
    </xf>
    <xf numFmtId="0" fontId="26" fillId="12" borderId="6" xfId="22" applyFont="1" applyFill="1" applyBorder="1" applyAlignment="1">
      <alignment horizontal="center" vertical="center" wrapText="1"/>
    </xf>
    <xf numFmtId="0" fontId="26" fillId="0" borderId="35" xfId="22" applyFont="1" applyBorder="1" applyAlignment="1">
      <alignment horizontal="center" vertical="center" wrapText="1"/>
    </xf>
    <xf numFmtId="0" fontId="26" fillId="0" borderId="36" xfId="22" applyFont="1" applyBorder="1" applyAlignment="1">
      <alignment horizontal="center" vertical="center" wrapText="1"/>
    </xf>
    <xf numFmtId="0" fontId="26" fillId="0" borderId="37" xfId="22" applyFont="1" applyBorder="1" applyAlignment="1">
      <alignment horizontal="center" vertical="center" wrapText="1"/>
    </xf>
    <xf numFmtId="0" fontId="26" fillId="12" borderId="12" xfId="22" applyFont="1" applyFill="1" applyBorder="1" applyAlignment="1">
      <alignment horizontal="center" vertical="center" wrapText="1"/>
    </xf>
    <xf numFmtId="0" fontId="26" fillId="12" borderId="38" xfId="22" applyFont="1" applyFill="1" applyBorder="1" applyAlignment="1">
      <alignment horizontal="center" vertical="center" wrapText="1"/>
    </xf>
    <xf numFmtId="0" fontId="26" fillId="12" borderId="39" xfId="22" applyFont="1" applyFill="1" applyBorder="1" applyAlignment="1">
      <alignment horizontal="center" vertical="center" wrapText="1"/>
    </xf>
    <xf numFmtId="0" fontId="26" fillId="12" borderId="40" xfId="22" applyFont="1" applyFill="1" applyBorder="1" applyAlignment="1">
      <alignment horizontal="center" vertical="center" wrapText="1"/>
    </xf>
    <xf numFmtId="0" fontId="26" fillId="12" borderId="4" xfId="22" applyFont="1" applyFill="1" applyBorder="1" applyAlignment="1">
      <alignment horizontal="center" vertical="center" wrapText="1"/>
    </xf>
    <xf numFmtId="0" fontId="26" fillId="12" borderId="41" xfId="22" applyFont="1" applyFill="1" applyBorder="1" applyAlignment="1">
      <alignment horizontal="center" vertical="center" wrapText="1"/>
    </xf>
    <xf numFmtId="0" fontId="26" fillId="12" borderId="42" xfId="22" applyFont="1" applyFill="1" applyBorder="1" applyAlignment="1">
      <alignment horizontal="center" vertical="center" wrapText="1"/>
    </xf>
    <xf numFmtId="0" fontId="26" fillId="12" borderId="43" xfId="22" applyFont="1" applyFill="1" applyBorder="1" applyAlignment="1">
      <alignment horizontal="center" vertical="center" wrapText="1"/>
    </xf>
    <xf numFmtId="9" fontId="25" fillId="0" borderId="29" xfId="30" applyFont="1" applyFill="1" applyBorder="1" applyAlignment="1" applyProtection="1">
      <alignment horizontal="center" vertical="center" wrapText="1"/>
    </xf>
    <xf numFmtId="9" fontId="25" fillId="0" borderId="7" xfId="30" applyFont="1" applyFill="1" applyBorder="1" applyAlignment="1" applyProtection="1">
      <alignment horizontal="center" vertical="center" wrapText="1"/>
    </xf>
    <xf numFmtId="9" fontId="25" fillId="0" borderId="8" xfId="30" applyFont="1" applyFill="1" applyBorder="1" applyAlignment="1" applyProtection="1">
      <alignment horizontal="center" vertical="center" wrapText="1"/>
    </xf>
    <xf numFmtId="9" fontId="25" fillId="0" borderId="44" xfId="30" applyFont="1" applyFill="1" applyBorder="1" applyAlignment="1" applyProtection="1">
      <alignment horizontal="center" vertical="center" wrapText="1"/>
    </xf>
    <xf numFmtId="9" fontId="25" fillId="0" borderId="45" xfId="30" applyFont="1" applyFill="1" applyBorder="1" applyAlignment="1" applyProtection="1">
      <alignment horizontal="center" vertical="center" wrapText="1"/>
    </xf>
    <xf numFmtId="9" fontId="25" fillId="0" borderId="46" xfId="30" applyFont="1" applyFill="1" applyBorder="1" applyAlignment="1" applyProtection="1">
      <alignment horizontal="center" vertical="center" wrapText="1"/>
    </xf>
    <xf numFmtId="9" fontId="25" fillId="0" borderId="6" xfId="30" applyFont="1" applyFill="1" applyBorder="1" applyAlignment="1" applyProtection="1">
      <alignment horizontal="center" vertical="center" wrapText="1"/>
    </xf>
    <xf numFmtId="9" fontId="25" fillId="0" borderId="5" xfId="30" applyFont="1" applyFill="1" applyBorder="1" applyAlignment="1" applyProtection="1">
      <alignment horizontal="center" vertical="center" wrapText="1"/>
    </xf>
    <xf numFmtId="9" fontId="25" fillId="0" borderId="16" xfId="30" applyFont="1" applyFill="1" applyBorder="1" applyAlignment="1" applyProtection="1">
      <alignment horizontal="center" vertical="center" wrapText="1"/>
    </xf>
    <xf numFmtId="9" fontId="25" fillId="0" borderId="28" xfId="30" applyFont="1" applyFill="1" applyBorder="1" applyAlignment="1" applyProtection="1">
      <alignment horizontal="center" vertical="center" wrapText="1"/>
    </xf>
    <xf numFmtId="0" fontId="26" fillId="12" borderId="22" xfId="22" applyFont="1" applyFill="1" applyBorder="1" applyAlignment="1">
      <alignment horizontal="center" vertical="center" wrapText="1"/>
    </xf>
    <xf numFmtId="0" fontId="26" fillId="12" borderId="52" xfId="22" applyFont="1" applyFill="1" applyBorder="1" applyAlignment="1">
      <alignment horizontal="center" vertical="center" wrapText="1"/>
    </xf>
    <xf numFmtId="0" fontId="26" fillId="12" borderId="35" xfId="22" applyFont="1" applyFill="1" applyBorder="1" applyAlignment="1">
      <alignment horizontal="left" vertical="center" wrapText="1"/>
    </xf>
    <xf numFmtId="0" fontId="26" fillId="12" borderId="37" xfId="22" applyFont="1" applyFill="1" applyBorder="1" applyAlignment="1">
      <alignment horizontal="left" vertical="center" wrapText="1"/>
    </xf>
    <xf numFmtId="0" fontId="26" fillId="12" borderId="1" xfId="22" applyFont="1" applyFill="1" applyBorder="1" applyAlignment="1">
      <alignment horizontal="left" vertical="center" wrapText="1"/>
    </xf>
    <xf numFmtId="0" fontId="26" fillId="12" borderId="2" xfId="22" applyFont="1" applyFill="1" applyBorder="1" applyAlignment="1">
      <alignment horizontal="left" vertical="center" wrapText="1"/>
    </xf>
    <xf numFmtId="0" fontId="26" fillId="12" borderId="47" xfId="22" applyFont="1" applyFill="1" applyBorder="1" applyAlignment="1">
      <alignment horizontal="left" vertical="center" wrapText="1"/>
    </xf>
    <xf numFmtId="0" fontId="26" fillId="12" borderId="48" xfId="22" applyFont="1" applyFill="1" applyBorder="1" applyAlignment="1">
      <alignment horizontal="left" vertical="center" wrapText="1"/>
    </xf>
    <xf numFmtId="0" fontId="26" fillId="12" borderId="36" xfId="22" applyFont="1" applyFill="1" applyBorder="1" applyAlignment="1">
      <alignment horizontal="left" vertical="center" wrapText="1"/>
    </xf>
    <xf numFmtId="0" fontId="26" fillId="12" borderId="0" xfId="22" applyFont="1" applyFill="1" applyAlignment="1">
      <alignment horizontal="left" vertical="center" wrapText="1"/>
    </xf>
    <xf numFmtId="0" fontId="26" fillId="12" borderId="45" xfId="22" applyFont="1" applyFill="1" applyBorder="1" applyAlignment="1">
      <alignment horizontal="left" vertical="center" wrapText="1"/>
    </xf>
    <xf numFmtId="0" fontId="26" fillId="12" borderId="32" xfId="22" applyFont="1" applyFill="1" applyBorder="1" applyAlignment="1">
      <alignment horizontal="left" vertical="center" wrapText="1"/>
    </xf>
    <xf numFmtId="0" fontId="26" fillId="12" borderId="34" xfId="22" applyFont="1" applyFill="1" applyBorder="1" applyAlignment="1">
      <alignment horizontal="left" vertical="center" wrapText="1"/>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6" fillId="0" borderId="1" xfId="22" applyFont="1" applyBorder="1" applyAlignment="1">
      <alignment horizontal="center" vertical="center" wrapText="1"/>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0" fontId="26" fillId="0" borderId="47" xfId="22" applyFont="1" applyBorder="1" applyAlignment="1">
      <alignment horizontal="center" vertical="center" wrapText="1"/>
    </xf>
    <xf numFmtId="0" fontId="26" fillId="0" borderId="45" xfId="22" applyFont="1" applyBorder="1" applyAlignment="1">
      <alignment horizontal="center" vertical="center" wrapText="1"/>
    </xf>
    <xf numFmtId="0" fontId="26" fillId="0" borderId="48" xfId="22" applyFont="1" applyBorder="1" applyAlignment="1">
      <alignment horizontal="center" vertical="center" wrapText="1"/>
    </xf>
    <xf numFmtId="0" fontId="34" fillId="0" borderId="32" xfId="22" applyFont="1" applyBorder="1" applyAlignment="1">
      <alignment horizontal="center" vertical="center" wrapText="1"/>
    </xf>
    <xf numFmtId="0" fontId="34" fillId="0" borderId="33" xfId="22" applyFont="1" applyBorder="1" applyAlignment="1">
      <alignment horizontal="center" vertical="center" wrapText="1"/>
    </xf>
    <xf numFmtId="0" fontId="34" fillId="0" borderId="34" xfId="22" applyFont="1" applyBorder="1" applyAlignment="1">
      <alignment horizontal="center"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0" fontId="28" fillId="0" borderId="53" xfId="0" applyFont="1" applyBorder="1" applyAlignment="1">
      <alignment horizontal="center" vertical="center"/>
    </xf>
    <xf numFmtId="0" fontId="28" fillId="0" borderId="54" xfId="0" applyFont="1" applyBorder="1" applyAlignment="1">
      <alignment horizontal="center" vertical="center"/>
    </xf>
    <xf numFmtId="14" fontId="32" fillId="0" borderId="35" xfId="0" applyNumberFormat="1" applyFont="1" applyBorder="1" applyAlignment="1">
      <alignment horizontal="center" vertical="center"/>
    </xf>
    <xf numFmtId="0" fontId="32" fillId="0" borderId="37"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47" xfId="0" applyFont="1" applyBorder="1" applyAlignment="1">
      <alignment horizontal="center" vertical="center"/>
    </xf>
    <xf numFmtId="0" fontId="32" fillId="0" borderId="48" xfId="0" applyFont="1" applyBorder="1" applyAlignment="1">
      <alignment horizontal="center" vertical="center"/>
    </xf>
    <xf numFmtId="0" fontId="26" fillId="12" borderId="32" xfId="22" applyFont="1" applyFill="1" applyBorder="1" applyAlignment="1">
      <alignment horizontal="center" vertical="center" wrapText="1"/>
    </xf>
    <xf numFmtId="0" fontId="26" fillId="12" borderId="34" xfId="22" applyFont="1" applyFill="1" applyBorder="1" applyAlignment="1">
      <alignment horizontal="center" vertical="center" wrapText="1"/>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31" fillId="0" borderId="57" xfId="0" applyFont="1" applyBorder="1" applyAlignment="1">
      <alignment horizontal="center" vertical="center"/>
    </xf>
    <xf numFmtId="0" fontId="33" fillId="0" borderId="51" xfId="0" applyFont="1" applyBorder="1" applyAlignment="1">
      <alignment horizontal="center" vertical="center" wrapText="1"/>
    </xf>
    <xf numFmtId="0" fontId="33" fillId="0" borderId="52" xfId="0" applyFont="1" applyBorder="1" applyAlignment="1">
      <alignment horizontal="center" vertical="center" wrapText="1"/>
    </xf>
    <xf numFmtId="0" fontId="25" fillId="0" borderId="35" xfId="22" applyFont="1" applyBorder="1" applyAlignment="1">
      <alignment horizontal="center" vertical="center" wrapText="1"/>
    </xf>
    <xf numFmtId="0" fontId="25" fillId="0" borderId="1" xfId="22" applyFont="1" applyBorder="1" applyAlignment="1">
      <alignment horizontal="center" vertical="center" wrapText="1"/>
    </xf>
    <xf numFmtId="0" fontId="25" fillId="0" borderId="47" xfId="22" applyFont="1" applyBorder="1" applyAlignment="1">
      <alignment horizontal="center" vertical="center" wrapText="1"/>
    </xf>
    <xf numFmtId="0" fontId="26" fillId="0" borderId="24" xfId="22" applyFont="1" applyBorder="1" applyAlignment="1">
      <alignment horizontal="center" vertical="center"/>
    </xf>
    <xf numFmtId="0" fontId="26" fillId="0" borderId="25" xfId="22" applyFont="1" applyBorder="1" applyAlignment="1">
      <alignment horizontal="center" vertical="center"/>
    </xf>
    <xf numFmtId="0" fontId="26" fillId="0" borderId="26" xfId="22" applyFont="1" applyBorder="1" applyAlignment="1">
      <alignment horizontal="center" vertical="center"/>
    </xf>
    <xf numFmtId="0" fontId="26" fillId="0" borderId="20" xfId="22" applyFont="1" applyBorder="1" applyAlignment="1">
      <alignment horizontal="center" vertical="center" wrapText="1"/>
    </xf>
    <xf numFmtId="0" fontId="26" fillId="0" borderId="21" xfId="22" applyFont="1" applyBorder="1" applyAlignment="1">
      <alignment horizontal="center" vertical="center" wrapText="1"/>
    </xf>
    <xf numFmtId="0" fontId="26" fillId="0" borderId="22" xfId="22" applyFont="1" applyBorder="1" applyAlignment="1">
      <alignment horizontal="center" vertical="center" wrapText="1"/>
    </xf>
    <xf numFmtId="0" fontId="26" fillId="0" borderId="23" xfId="22"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9" fillId="0" borderId="32" xfId="0" applyFont="1" applyBorder="1" applyAlignment="1">
      <alignment horizontal="left" vertical="center" wrapText="1"/>
    </xf>
    <xf numFmtId="0" fontId="29" fillId="0" borderId="33" xfId="0" applyFont="1" applyBorder="1" applyAlignment="1">
      <alignment horizontal="left" vertical="center" wrapText="1"/>
    </xf>
    <xf numFmtId="0" fontId="29" fillId="0" borderId="34" xfId="0" applyFont="1" applyBorder="1" applyAlignment="1">
      <alignment horizontal="left" vertical="center" wrapText="1"/>
    </xf>
    <xf numFmtId="0" fontId="26" fillId="12" borderId="33" xfId="22" applyFont="1" applyFill="1" applyBorder="1" applyAlignment="1">
      <alignment horizontal="center" vertical="center" wrapText="1"/>
    </xf>
    <xf numFmtId="0" fontId="26" fillId="0" borderId="32" xfId="22" applyFont="1" applyBorder="1" applyAlignment="1">
      <alignment horizontal="center" vertical="center" wrapText="1"/>
    </xf>
    <xf numFmtId="0" fontId="26" fillId="0" borderId="33" xfId="22" applyFont="1" applyBorder="1" applyAlignment="1">
      <alignment horizontal="center" vertical="center" wrapText="1"/>
    </xf>
    <xf numFmtId="0" fontId="26" fillId="0" borderId="34" xfId="22" applyFont="1" applyBorder="1" applyAlignment="1">
      <alignment horizontal="center" vertical="center" wrapText="1"/>
    </xf>
    <xf numFmtId="0" fontId="26" fillId="0" borderId="24" xfId="22" applyFont="1" applyBorder="1" applyAlignment="1">
      <alignment horizontal="center" vertical="center" wrapText="1"/>
    </xf>
    <xf numFmtId="0" fontId="26" fillId="0" borderId="25" xfId="22" applyFont="1" applyBorder="1" applyAlignment="1">
      <alignment horizontal="center" vertical="center" wrapText="1"/>
    </xf>
    <xf numFmtId="0" fontId="26" fillId="0" borderId="26" xfId="22" applyFont="1" applyBorder="1" applyAlignment="1">
      <alignment horizontal="center" vertical="center" wrapText="1"/>
    </xf>
    <xf numFmtId="0" fontId="25" fillId="0" borderId="5" xfId="22" applyFont="1" applyBorder="1" applyAlignment="1">
      <alignment horizontal="center" vertical="center" wrapText="1"/>
    </xf>
    <xf numFmtId="0" fontId="26" fillId="9" borderId="45" xfId="22" applyFont="1" applyFill="1" applyBorder="1" applyAlignment="1">
      <alignment horizontal="left" vertical="center" wrapText="1"/>
    </xf>
    <xf numFmtId="0" fontId="26" fillId="9" borderId="20" xfId="22" applyFont="1" applyFill="1" applyBorder="1" applyAlignment="1">
      <alignment horizontal="center" vertical="center" wrapText="1"/>
    </xf>
    <xf numFmtId="0" fontId="26" fillId="9" borderId="21" xfId="22" applyFont="1" applyFill="1" applyBorder="1" applyAlignment="1">
      <alignment horizontal="center" vertical="center" wrapText="1"/>
    </xf>
    <xf numFmtId="0" fontId="26" fillId="9" borderId="22" xfId="22" applyFont="1" applyFill="1" applyBorder="1" applyAlignment="1">
      <alignment horizontal="center" vertical="center" wrapText="1"/>
    </xf>
    <xf numFmtId="0" fontId="26" fillId="12" borderId="16" xfId="22" applyFont="1" applyFill="1" applyBorder="1" applyAlignment="1">
      <alignment horizontal="center" vertical="center" wrapText="1"/>
    </xf>
    <xf numFmtId="0" fontId="25" fillId="12" borderId="6" xfId="22" applyFont="1" applyFill="1" applyBorder="1" applyAlignment="1">
      <alignment horizontal="center" vertical="center" wrapText="1"/>
    </xf>
    <xf numFmtId="0" fontId="25" fillId="0" borderId="28" xfId="22" applyFont="1" applyBorder="1" applyAlignment="1">
      <alignment horizontal="center" vertical="center" wrapText="1"/>
    </xf>
    <xf numFmtId="0" fontId="26" fillId="12" borderId="47" xfId="22" applyFont="1" applyFill="1" applyBorder="1" applyAlignment="1">
      <alignment horizontal="center" vertical="center" wrapText="1"/>
    </xf>
    <xf numFmtId="0" fontId="26" fillId="12" borderId="45" xfId="22" applyFont="1" applyFill="1" applyBorder="1" applyAlignment="1">
      <alignment horizontal="center" vertical="center" wrapText="1"/>
    </xf>
    <xf numFmtId="0" fontId="26" fillId="12" borderId="48" xfId="22" applyFont="1" applyFill="1" applyBorder="1" applyAlignment="1">
      <alignment horizontal="center" vertical="center" wrapText="1"/>
    </xf>
    <xf numFmtId="3" fontId="26" fillId="0" borderId="5" xfId="22" applyNumberFormat="1" applyFont="1" applyBorder="1" applyAlignment="1">
      <alignment horizontal="center" vertical="center" wrapText="1"/>
    </xf>
    <xf numFmtId="9" fontId="26" fillId="0" borderId="3" xfId="28" applyFont="1" applyBorder="1" applyAlignment="1">
      <alignment horizontal="center" vertical="center" wrapText="1"/>
    </xf>
    <xf numFmtId="9" fontId="26" fillId="0" borderId="19" xfId="28" applyFont="1" applyBorder="1" applyAlignment="1">
      <alignment horizontal="center" vertical="center" wrapText="1"/>
    </xf>
    <xf numFmtId="2" fontId="25" fillId="0" borderId="13" xfId="22" applyNumberFormat="1" applyFont="1" applyBorder="1" applyAlignment="1">
      <alignment vertical="center" wrapText="1"/>
    </xf>
    <xf numFmtId="0" fontId="31" fillId="9" borderId="55" xfId="0" applyFont="1" applyFill="1" applyBorder="1" applyAlignment="1">
      <alignment horizontal="center" vertical="center"/>
    </xf>
    <xf numFmtId="0" fontId="31" fillId="9" borderId="56" xfId="0" applyFont="1" applyFill="1" applyBorder="1" applyAlignment="1">
      <alignment horizontal="center" vertical="center"/>
    </xf>
    <xf numFmtId="0" fontId="31" fillId="9" borderId="57" xfId="0" applyFont="1" applyFill="1" applyBorder="1" applyAlignment="1">
      <alignment horizontal="center" vertical="center"/>
    </xf>
    <xf numFmtId="0" fontId="25" fillId="0" borderId="58" xfId="22" applyFont="1" applyBorder="1" applyAlignment="1">
      <alignment horizontal="center" vertical="center" wrapText="1"/>
    </xf>
    <xf numFmtId="0" fontId="25" fillId="0" borderId="18" xfId="22" applyFont="1" applyBorder="1" applyAlignment="1">
      <alignment horizontal="center" vertical="center" wrapText="1"/>
    </xf>
    <xf numFmtId="0" fontId="25" fillId="0" borderId="58" xfId="0" applyFont="1" applyBorder="1" applyAlignment="1">
      <alignment vertical="center" wrapText="1"/>
    </xf>
    <xf numFmtId="0" fontId="25" fillId="0" borderId="14" xfId="0" applyFont="1" applyBorder="1" applyAlignment="1">
      <alignment vertical="center" wrapText="1"/>
    </xf>
    <xf numFmtId="9" fontId="25" fillId="9" borderId="6" xfId="28" applyFont="1" applyFill="1" applyBorder="1" applyAlignment="1">
      <alignment horizontal="center" vertical="center" wrapText="1"/>
    </xf>
    <xf numFmtId="2" fontId="25" fillId="0" borderId="13" xfId="22" applyNumberFormat="1" applyFont="1" applyBorder="1" applyAlignment="1">
      <alignment horizontal="justify" vertical="center" wrapText="1"/>
    </xf>
    <xf numFmtId="9" fontId="25" fillId="0" borderId="29" xfId="22" applyNumberFormat="1" applyFont="1" applyBorder="1" applyAlignment="1">
      <alignment horizontal="left" vertical="center" wrapText="1"/>
    </xf>
    <xf numFmtId="9" fontId="25" fillId="0" borderId="7" xfId="22" applyNumberFormat="1" applyFont="1" applyBorder="1" applyAlignment="1">
      <alignment horizontal="left" vertical="center" wrapText="1"/>
    </xf>
    <xf numFmtId="9" fontId="25" fillId="0" borderId="8" xfId="22" applyNumberFormat="1" applyFont="1" applyBorder="1" applyAlignment="1">
      <alignment horizontal="left" vertical="center" wrapText="1"/>
    </xf>
    <xf numFmtId="9" fontId="25" fillId="0" borderId="15" xfId="22" applyNumberFormat="1" applyFont="1" applyBorder="1" applyAlignment="1">
      <alignment horizontal="left" vertical="center" wrapText="1"/>
    </xf>
    <xf numFmtId="9" fontId="25" fillId="0" borderId="10" xfId="22" applyNumberFormat="1" applyFont="1" applyBorder="1" applyAlignment="1">
      <alignment horizontal="left" vertical="center" wrapText="1"/>
    </xf>
    <xf numFmtId="9" fontId="25" fillId="0" borderId="11" xfId="22" applyNumberFormat="1" applyFont="1" applyBorder="1" applyAlignment="1">
      <alignment horizontal="left" vertical="center" wrapText="1"/>
    </xf>
    <xf numFmtId="0" fontId="26" fillId="0" borderId="43" xfId="0" applyFont="1" applyBorder="1" applyAlignment="1">
      <alignment horizontal="left" vertical="center" wrapText="1"/>
    </xf>
    <xf numFmtId="0" fontId="26" fillId="0" borderId="21" xfId="0" applyFont="1" applyBorder="1" applyAlignment="1">
      <alignment horizontal="left" vertical="center" wrapText="1"/>
    </xf>
    <xf numFmtId="0" fontId="27" fillId="0" borderId="70" xfId="0" applyFont="1" applyBorder="1" applyAlignment="1">
      <alignment horizontal="left" vertical="center" wrapText="1"/>
    </xf>
    <xf numFmtId="0" fontId="33" fillId="0" borderId="6" xfId="0" applyFont="1" applyBorder="1" applyAlignment="1">
      <alignment horizontal="left" vertical="center" wrapText="1"/>
    </xf>
    <xf numFmtId="0" fontId="33" fillId="0" borderId="15"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38" xfId="0" applyFont="1" applyBorder="1" applyAlignment="1">
      <alignment horizontal="center" vertical="center"/>
    </xf>
    <xf numFmtId="0" fontId="33" fillId="0" borderId="39" xfId="0" applyFont="1" applyBorder="1" applyAlignment="1">
      <alignment horizontal="center" vertical="center"/>
    </xf>
    <xf numFmtId="0" fontId="33" fillId="0" borderId="29"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26" fillId="9" borderId="6" xfId="22" applyFont="1" applyFill="1" applyBorder="1" applyAlignment="1">
      <alignment horizontal="left" vertical="center" wrapText="1"/>
    </xf>
    <xf numFmtId="0" fontId="33" fillId="11" borderId="6" xfId="22" applyFont="1" applyFill="1" applyBorder="1" applyAlignment="1">
      <alignment horizontal="center" vertical="center" wrapText="1"/>
    </xf>
    <xf numFmtId="0" fontId="26" fillId="11" borderId="6" xfId="22" applyFont="1" applyFill="1" applyBorder="1" applyAlignment="1">
      <alignment horizontal="center" vertical="center" wrapText="1"/>
    </xf>
    <xf numFmtId="0" fontId="33" fillId="10" borderId="29" xfId="0" applyFont="1" applyFill="1" applyBorder="1" applyAlignment="1">
      <alignment horizontal="center" vertical="center"/>
    </xf>
    <xf numFmtId="0" fontId="33" fillId="10" borderId="7" xfId="0" applyFont="1" applyFill="1" applyBorder="1" applyAlignment="1">
      <alignment horizontal="center" vertical="center"/>
    </xf>
    <xf numFmtId="0" fontId="33" fillId="10" borderId="8" xfId="0" applyFont="1" applyFill="1" applyBorder="1" applyAlignment="1">
      <alignment horizontal="center" vertical="center"/>
    </xf>
    <xf numFmtId="0" fontId="33" fillId="10" borderId="30" xfId="0" applyFont="1" applyFill="1" applyBorder="1" applyAlignment="1">
      <alignment horizontal="center" vertical="center"/>
    </xf>
    <xf numFmtId="0" fontId="33" fillId="10" borderId="0" xfId="0" applyFont="1" applyFill="1" applyAlignment="1">
      <alignment horizontal="center" vertical="center"/>
    </xf>
    <xf numFmtId="0" fontId="33" fillId="10" borderId="9" xfId="0" applyFont="1" applyFill="1" applyBorder="1" applyAlignment="1">
      <alignment horizontal="center" vertical="center"/>
    </xf>
    <xf numFmtId="0" fontId="33" fillId="10" borderId="15" xfId="0" applyFont="1" applyFill="1" applyBorder="1" applyAlignment="1">
      <alignment horizontal="center" vertical="center"/>
    </xf>
    <xf numFmtId="0" fontId="33" fillId="10" borderId="10" xfId="0" applyFont="1" applyFill="1" applyBorder="1" applyAlignment="1">
      <alignment horizontal="center" vertical="center"/>
    </xf>
    <xf numFmtId="0" fontId="33" fillId="10" borderId="11" xfId="0" applyFont="1" applyFill="1" applyBorder="1" applyAlignment="1">
      <alignment horizontal="center" vertical="center"/>
    </xf>
    <xf numFmtId="0" fontId="33" fillId="10" borderId="3"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33" fillId="10" borderId="12" xfId="0" applyFont="1" applyFill="1" applyBorder="1" applyAlignment="1">
      <alignment horizontal="center" vertical="center"/>
    </xf>
    <xf numFmtId="0" fontId="33" fillId="10" borderId="38" xfId="0" applyFont="1" applyFill="1" applyBorder="1" applyAlignment="1">
      <alignment horizontal="center" vertical="center"/>
    </xf>
    <xf numFmtId="0" fontId="33" fillId="10" borderId="39" xfId="0" applyFont="1" applyFill="1" applyBorder="1" applyAlignment="1">
      <alignment horizontal="center" vertical="center"/>
    </xf>
    <xf numFmtId="0" fontId="33" fillId="10" borderId="6" xfId="0" applyFont="1" applyFill="1" applyBorder="1" applyAlignment="1">
      <alignment horizontal="center" vertical="center" wrapText="1"/>
    </xf>
    <xf numFmtId="14" fontId="32" fillId="0" borderId="6" xfId="0" applyNumberFormat="1" applyFont="1" applyBorder="1" applyAlignment="1">
      <alignment horizontal="center" vertical="center"/>
    </xf>
    <xf numFmtId="0" fontId="32" fillId="0" borderId="6" xfId="0" applyFont="1" applyBorder="1" applyAlignment="1">
      <alignment horizontal="center" vertical="center"/>
    </xf>
    <xf numFmtId="0" fontId="33" fillId="10" borderId="12" xfId="0" applyFont="1" applyFill="1" applyBorder="1" applyAlignment="1">
      <alignment horizontal="center" vertical="center" wrapText="1"/>
    </xf>
    <xf numFmtId="0" fontId="33" fillId="10" borderId="38" xfId="0" applyFont="1" applyFill="1" applyBorder="1" applyAlignment="1">
      <alignment horizontal="center" vertical="center" wrapText="1"/>
    </xf>
    <xf numFmtId="0" fontId="28" fillId="0" borderId="6" xfId="0" applyFont="1" applyBorder="1" applyAlignment="1">
      <alignment horizontal="left" vertical="center"/>
    </xf>
    <xf numFmtId="0" fontId="28" fillId="0" borderId="12" xfId="0" applyFont="1" applyBorder="1" applyAlignment="1">
      <alignment horizontal="left" vertical="center"/>
    </xf>
    <xf numFmtId="0" fontId="28" fillId="0" borderId="38" xfId="0" applyFont="1" applyBorder="1" applyAlignment="1">
      <alignment horizontal="left" vertical="center"/>
    </xf>
    <xf numFmtId="0" fontId="28" fillId="0" borderId="39" xfId="0" applyFont="1" applyBorder="1" applyAlignment="1">
      <alignment horizontal="left" vertical="center"/>
    </xf>
    <xf numFmtId="0" fontId="33" fillId="10" borderId="39" xfId="0" applyFont="1" applyFill="1" applyBorder="1" applyAlignment="1">
      <alignment horizontal="center" vertical="center" wrapText="1"/>
    </xf>
    <xf numFmtId="0" fontId="28" fillId="0" borderId="27" xfId="0" applyFont="1" applyBorder="1" applyAlignment="1">
      <alignment horizontal="center"/>
    </xf>
    <xf numFmtId="0" fontId="28" fillId="0" borderId="61" xfId="0" applyFont="1" applyBorder="1" applyAlignment="1">
      <alignment horizontal="center"/>
    </xf>
    <xf numFmtId="0" fontId="28" fillId="0" borderId="54" xfId="0" applyFont="1" applyBorder="1" applyAlignment="1">
      <alignment horizontal="center"/>
    </xf>
    <xf numFmtId="0" fontId="26" fillId="12" borderId="49" xfId="22" applyFont="1" applyFill="1" applyBorder="1" applyAlignment="1">
      <alignment horizontal="center" vertical="center" wrapText="1"/>
    </xf>
    <xf numFmtId="0" fontId="26" fillId="12" borderId="50" xfId="22" applyFont="1" applyFill="1" applyBorder="1" applyAlignment="1">
      <alignment horizontal="center" vertical="center" wrapText="1"/>
    </xf>
    <xf numFmtId="0" fontId="28" fillId="0" borderId="12" xfId="0" applyFont="1" applyBorder="1" applyAlignment="1">
      <alignment horizontal="center"/>
    </xf>
    <xf numFmtId="0" fontId="28" fillId="0" borderId="38" xfId="0" applyFont="1" applyBorder="1" applyAlignment="1">
      <alignment horizontal="center"/>
    </xf>
    <xf numFmtId="0" fontId="28" fillId="0" borderId="52" xfId="0" applyFont="1" applyBorder="1" applyAlignment="1">
      <alignment horizontal="center"/>
    </xf>
    <xf numFmtId="0" fontId="25" fillId="0" borderId="20" xfId="22" applyFont="1" applyBorder="1" applyAlignment="1">
      <alignment horizontal="center" vertical="center" wrapText="1"/>
    </xf>
    <xf numFmtId="0" fontId="25" fillId="0" borderId="13" xfId="22" applyFont="1" applyBorder="1" applyAlignment="1">
      <alignment horizontal="center" vertical="center" wrapText="1"/>
    </xf>
    <xf numFmtId="0" fontId="25" fillId="0" borderId="23" xfId="22" applyFont="1" applyBorder="1" applyAlignment="1">
      <alignment horizontal="center" vertical="center" wrapText="1"/>
    </xf>
    <xf numFmtId="0" fontId="26" fillId="0" borderId="21" xfId="22" applyFont="1" applyBorder="1" applyAlignment="1">
      <alignment horizontal="center" vertical="center"/>
    </xf>
    <xf numFmtId="0" fontId="26" fillId="0" borderId="6" xfId="22" applyFont="1" applyBorder="1" applyAlignment="1">
      <alignment horizontal="center" vertical="center"/>
    </xf>
    <xf numFmtId="0" fontId="26" fillId="0" borderId="6" xfId="22" applyFont="1" applyBorder="1" applyAlignment="1">
      <alignment horizontal="center" vertical="center" wrapText="1"/>
    </xf>
    <xf numFmtId="0" fontId="26" fillId="12" borderId="5" xfId="22" applyFont="1" applyFill="1" applyBorder="1" applyAlignment="1">
      <alignment horizontal="center" vertical="center" wrapText="1"/>
    </xf>
    <xf numFmtId="0" fontId="26" fillId="12" borderId="28"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2">
    <dxf>
      <fill>
        <patternFill>
          <bgColor rgb="FF92D05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666750</xdr:colOff>
      <xdr:row>0</xdr:row>
      <xdr:rowOff>85725</xdr:rowOff>
    </xdr:from>
    <xdr:to>
      <xdr:col>1</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0C4CE2C-FE9C-4B24-8671-375180978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FB87810-6343-4047-B816-05D2D8233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478B154-8FD9-4651-A0D1-3FE2ACC87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secretariadistritald.sharepoint.com/:f:/s/BogotCaminaSegura/EgQP5iGT-ZhAmyPhjPUL9zoBbyvrOzaLmX2xM8X5MWi7Og?e=4fwrbt" TargetMode="External"/><Relationship Id="rId7" Type="http://schemas.openxmlformats.org/officeDocument/2006/relationships/printerSettings" Target="../printerSettings/printerSettings2.bin"/><Relationship Id="rId2" Type="http://schemas.openxmlformats.org/officeDocument/2006/relationships/hyperlink" Target="https://secretariadistritald.sharepoint.com/:f:/s/BogotCaminaSegura/EjfEtgUfOG9GrVtWlZS3nq0BdyQnpECovO7K4hHNrjoMaw?e=p5Lxbv" TargetMode="External"/><Relationship Id="rId1" Type="http://schemas.openxmlformats.org/officeDocument/2006/relationships/hyperlink" Target="https://secretariadistritald.sharepoint.com/:f:/s/BogotCaminaSegura/EoOrdGDvSGJOspSrwZMbHaABuWOQR47-7LVNAuHVNDOkhg?e=USmMzN" TargetMode="External"/><Relationship Id="rId6" Type="http://schemas.openxmlformats.org/officeDocument/2006/relationships/hyperlink" Target="https://secretariadistritald.sharepoint.com/:f:/s/BogotCaminaSegura/EgqNF-sHBg9IhpzNMwKPJ8oBPijzBWvlky9BQJxbjTX3og?e=n2V8gP" TargetMode="External"/><Relationship Id="rId5" Type="http://schemas.openxmlformats.org/officeDocument/2006/relationships/hyperlink" Target="https://secretariadistritald.sharepoint.com/:f:/s/BogotCaminaSegura/EgPdUOtCnF5OnHFbxAWiQsIBHxpNNwnwhQEefdvQVRX3Sw?e=NPW63K" TargetMode="External"/><Relationship Id="rId10" Type="http://schemas.openxmlformats.org/officeDocument/2006/relationships/comments" Target="../comments1.xml"/><Relationship Id="rId4" Type="http://schemas.openxmlformats.org/officeDocument/2006/relationships/hyperlink" Target="https://secretariadistritald.sharepoint.com/:f:/s/BogotCaminaSegura/EgaTRJ6bB8RNpf_brVEz_ZoBghwNCP30ADFG3KHr7KBSbw?e=XYmfFv"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cretariadistritald.sharepoint.com/:f:/s/BogotCaminaSegura/Eq1mGvQ66ddMisCHOOl363gB9qPcVirwboOJ4pqxbiDaJQ?e=quUdQ3" TargetMode="External"/><Relationship Id="rId1" Type="http://schemas.openxmlformats.org/officeDocument/2006/relationships/hyperlink" Target="https://secretariadistritald.sharepoint.com/:f:/s/BogotCaminaSegura/EklSLAGs2CBBjo1zEjHlzHABLuwEBFfq-iCml6hUgQJLNw?e=V8hCF8"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ecretariadistritald.sharepoint.com/:f:/s/BogotCaminaSegura/EkeCPOSUNftNsNXkuIqxvj0BMvzi-TG7UIvAVDp9vAI1Lw?e=ilhZ8z" TargetMode="External"/><Relationship Id="rId1" Type="http://schemas.openxmlformats.org/officeDocument/2006/relationships/hyperlink" Target="https://secretariadistritald.sharepoint.com/:f:/s/BogotCaminaSegura/EnpSOn0Q-yRDiKh9fB5cZM4BSwcbsEXt4MKGC4FLvGMyMg?e=Ec6scw"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secretariadistritald.sharepoint.com/:f:/s/BogotCaminaSegura/EliUVFIPqk5Kpxs-gpdC4-MBIDYQpiv0tRK_cpjKfZzw9w?e=wdOMn1"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sharepoint.com/:f:/s/BogotCaminaSegura/EgPdUOtCnF5OnHFbxAWiQsIBHxpNNwnwhQEefdvQVRX3Sw?e=NPW63K" TargetMode="External"/><Relationship Id="rId13" Type="http://schemas.openxmlformats.org/officeDocument/2006/relationships/hyperlink" Target="https://secretariadistritald.sharepoint.com/:f:/s/BogotCaminaSegura/EliUVFIPqk5Kpxs-gpdC4-MBIDYQpiv0tRK_cpjKfZzw9w?e=wdOMn1" TargetMode="External"/><Relationship Id="rId18" Type="http://schemas.openxmlformats.org/officeDocument/2006/relationships/vmlDrawing" Target="../drawings/vmlDrawing5.vml"/><Relationship Id="rId3" Type="http://schemas.openxmlformats.org/officeDocument/2006/relationships/hyperlink" Target="https://secretariadistritald.sharepoint.com/:f:/s/BogotCaminaSegura/EgQP5iGT-ZhAmyPhjPUL9zoBbyvrOzaLmX2xM8X5MWi7Og?e=4fwrbt" TargetMode="External"/><Relationship Id="rId7" Type="http://schemas.openxmlformats.org/officeDocument/2006/relationships/hyperlink" Target="https://secretariadistritald.sharepoint.com/:f:/s/BogotCaminaSegura/EgPdUOtCnF5OnHFbxAWiQsIBHxpNNwnwhQEefdvQVRX3Sw?e=NPW63K" TargetMode="External"/><Relationship Id="rId12" Type="http://schemas.openxmlformats.org/officeDocument/2006/relationships/hyperlink" Target="https://secretariadistritald.sharepoint.com/:f:/s/BogotCaminaSegura/EliUVFIPqk5Kpxs-gpdC4-MBIDYQpiv0tRK_cpjKfZzw9w?e=wdOMn1" TargetMode="External"/><Relationship Id="rId17" Type="http://schemas.openxmlformats.org/officeDocument/2006/relationships/printerSettings" Target="../printerSettings/printerSettings6.bin"/><Relationship Id="rId2" Type="http://schemas.openxmlformats.org/officeDocument/2006/relationships/hyperlink" Target="https://secretariadistritald.sharepoint.com/:f:/s/BogotCaminaSegura/EjfEtgUfOG9GrVtWlZS3nq0BdyQnpECovO7K4hHNrjoMaw?e=p5Lxbv" TargetMode="External"/><Relationship Id="rId16" Type="http://schemas.openxmlformats.org/officeDocument/2006/relationships/hyperlink" Target="https://secretariadistritald.sharepoint.com/:f:/s/BogotCaminaSegura/EpEXXHTWvyBGrR8p21B9BFwBtW0a2loYWxggEV3uKympRg?e=M1aB3k" TargetMode="External"/><Relationship Id="rId1" Type="http://schemas.openxmlformats.org/officeDocument/2006/relationships/hyperlink" Target="https://secretariadistritald.sharepoint.com/:f:/s/BogotCaminaSegura/EoOrdGDvSGJOspSrwZMbHaABuWOQR47-7LVNAuHVNDOkhg?e=USmMzN" TargetMode="External"/><Relationship Id="rId6" Type="http://schemas.openxmlformats.org/officeDocument/2006/relationships/hyperlink" Target="https://secretariadistritald.sharepoint.com/:f:/s/BogotCaminaSegura/EgqNF-sHBg9IhpzNMwKPJ8oBPijzBWvlky9BQJxbjTX3og?e=CxNx0l" TargetMode="External"/><Relationship Id="rId11" Type="http://schemas.openxmlformats.org/officeDocument/2006/relationships/hyperlink" Target="https://secretariadistritald.sharepoint.com/:f:/s/BogotCaminaSegura/EnpSOn0Q-yRDiKh9fB5cZM4BSwcbsEXt4MKGC4FLvGMyMg?e=Ec6scw" TargetMode="External"/><Relationship Id="rId5" Type="http://schemas.openxmlformats.org/officeDocument/2006/relationships/hyperlink" Target="https://secretariadistritald.sharepoint.com/:f:/s/BogotCaminaSegura/EgqNF-sHBg9IhpzNMwKPJ8oBPijzBWvlky9BQJxbjTX3og?e=CxNx0l" TargetMode="External"/><Relationship Id="rId15" Type="http://schemas.openxmlformats.org/officeDocument/2006/relationships/hyperlink" Target="https://secretariadistritald.sharepoint.com/:f:/s/BogotCaminaSegura/EkjuoztUcwVJsXU5OaGzAWQB2kTXin-hAQpSFPiQ6NEzVA?e=PBT3af" TargetMode="External"/><Relationship Id="rId10" Type="http://schemas.openxmlformats.org/officeDocument/2006/relationships/hyperlink" Target="https://secretariadistritald.sharepoint.com/:f:/s/BogotCaminaSegura/Eq1mGvQ66ddMisCHOOl363gB9qPcVirwboOJ4pqxbiDaJQ?e=quUdQ3" TargetMode="External"/><Relationship Id="rId19" Type="http://schemas.openxmlformats.org/officeDocument/2006/relationships/comments" Target="../comments5.xml"/><Relationship Id="rId4" Type="http://schemas.openxmlformats.org/officeDocument/2006/relationships/hyperlink" Target="https://secretariadistritald.sharepoint.com/:f:/s/BogotCaminaSegura/EgQP5iGT-ZhAmyPhjPUL9zoBbyvrOzaLmX2xM8X5MWi7Og?e=4fwrbt" TargetMode="External"/><Relationship Id="rId9" Type="http://schemas.openxmlformats.org/officeDocument/2006/relationships/hyperlink" Target="https://secretariadistritald.sharepoint.com/:f:/s/BogotCaminaSegura/EklSLAGs2CBBjo1zEjHlzHABLuwEBFfq-iCml6hUgQJLNw?e=3IUcal" TargetMode="External"/><Relationship Id="rId14" Type="http://schemas.openxmlformats.org/officeDocument/2006/relationships/hyperlink" Target="https://secretariadistritald.sharepoint.com/:f:/s/BogotCaminaSegura/EkeCPOSUNftNsNXkuIqxvj0BMvzi-TG7UIvAVDp9vAI1Lw?e=ilhZ8z"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38" zoomScale="70" zoomScaleNormal="90" workbookViewId="0">
      <selection activeCell="A48" sqref="A48"/>
    </sheetView>
  </sheetViews>
  <sheetFormatPr baseColWidth="10" defaultColWidth="10.7109375" defaultRowHeight="14.25"/>
  <cols>
    <col min="1" max="1" width="72" style="91" bestFit="1" customWidth="1"/>
    <col min="2" max="2" width="85.42578125" style="91" customWidth="1"/>
    <col min="3" max="3" width="10.7109375" style="91"/>
    <col min="4" max="4" width="31.140625" style="91" customWidth="1"/>
    <col min="5" max="5" width="70.140625" style="91" customWidth="1"/>
    <col min="6" max="6" width="17.42578125" style="91" customWidth="1"/>
    <col min="7" max="8" width="21.7109375" style="91" customWidth="1"/>
    <col min="9" max="9" width="19.42578125" style="91" customWidth="1"/>
    <col min="10" max="10" width="42" style="91" customWidth="1"/>
    <col min="11" max="256" width="10.7109375" style="91"/>
    <col min="257" max="257" width="72" style="91" bestFit="1" customWidth="1"/>
    <col min="258" max="258" width="78.42578125" style="91" customWidth="1"/>
    <col min="259" max="259" width="10.7109375" style="91"/>
    <col min="260" max="260" width="31.140625" style="91" customWidth="1"/>
    <col min="261" max="261" width="70.140625" style="91" customWidth="1"/>
    <col min="262" max="262" width="17.42578125" style="91" customWidth="1"/>
    <col min="263" max="264" width="21.7109375" style="91" customWidth="1"/>
    <col min="265" max="265" width="19.42578125" style="91" customWidth="1"/>
    <col min="266" max="266" width="42" style="91" customWidth="1"/>
    <col min="267" max="512" width="10.7109375" style="91"/>
    <col min="513" max="513" width="72" style="91" bestFit="1" customWidth="1"/>
    <col min="514" max="514" width="78.42578125" style="91" customWidth="1"/>
    <col min="515" max="515" width="10.7109375" style="91"/>
    <col min="516" max="516" width="31.140625" style="91" customWidth="1"/>
    <col min="517" max="517" width="70.140625" style="91" customWidth="1"/>
    <col min="518" max="518" width="17.42578125" style="91" customWidth="1"/>
    <col min="519" max="520" width="21.7109375" style="91" customWidth="1"/>
    <col min="521" max="521" width="19.42578125" style="91" customWidth="1"/>
    <col min="522" max="522" width="42" style="91" customWidth="1"/>
    <col min="523" max="768" width="10.7109375" style="91"/>
    <col min="769" max="769" width="72" style="91" bestFit="1" customWidth="1"/>
    <col min="770" max="770" width="78.42578125" style="91" customWidth="1"/>
    <col min="771" max="771" width="10.7109375" style="91"/>
    <col min="772" max="772" width="31.140625" style="91" customWidth="1"/>
    <col min="773" max="773" width="70.140625" style="91" customWidth="1"/>
    <col min="774" max="774" width="17.42578125" style="91" customWidth="1"/>
    <col min="775" max="776" width="21.7109375" style="91" customWidth="1"/>
    <col min="777" max="777" width="19.42578125" style="91" customWidth="1"/>
    <col min="778" max="778" width="42" style="91" customWidth="1"/>
    <col min="779" max="1024" width="10.7109375" style="91"/>
    <col min="1025" max="1025" width="72" style="91" bestFit="1" customWidth="1"/>
    <col min="1026" max="1026" width="78.42578125" style="91" customWidth="1"/>
    <col min="1027" max="1027" width="10.7109375" style="91"/>
    <col min="1028" max="1028" width="31.140625" style="91" customWidth="1"/>
    <col min="1029" max="1029" width="70.140625" style="91" customWidth="1"/>
    <col min="1030" max="1030" width="17.42578125" style="91" customWidth="1"/>
    <col min="1031" max="1032" width="21.7109375" style="91" customWidth="1"/>
    <col min="1033" max="1033" width="19.42578125" style="91" customWidth="1"/>
    <col min="1034" max="1034" width="42" style="91" customWidth="1"/>
    <col min="1035" max="1280" width="10.7109375" style="91"/>
    <col min="1281" max="1281" width="72" style="91" bestFit="1" customWidth="1"/>
    <col min="1282" max="1282" width="78.42578125" style="91" customWidth="1"/>
    <col min="1283" max="1283" width="10.7109375" style="91"/>
    <col min="1284" max="1284" width="31.140625" style="91" customWidth="1"/>
    <col min="1285" max="1285" width="70.140625" style="91" customWidth="1"/>
    <col min="1286" max="1286" width="17.42578125" style="91" customWidth="1"/>
    <col min="1287" max="1288" width="21.7109375" style="91" customWidth="1"/>
    <col min="1289" max="1289" width="19.42578125" style="91" customWidth="1"/>
    <col min="1290" max="1290" width="42" style="91" customWidth="1"/>
    <col min="1291" max="1536" width="10.7109375" style="91"/>
    <col min="1537" max="1537" width="72" style="91" bestFit="1" customWidth="1"/>
    <col min="1538" max="1538" width="78.42578125" style="91" customWidth="1"/>
    <col min="1539" max="1539" width="10.7109375" style="91"/>
    <col min="1540" max="1540" width="31.140625" style="91" customWidth="1"/>
    <col min="1541" max="1541" width="70.140625" style="91" customWidth="1"/>
    <col min="1542" max="1542" width="17.42578125" style="91" customWidth="1"/>
    <col min="1543" max="1544" width="21.7109375" style="91" customWidth="1"/>
    <col min="1545" max="1545" width="19.42578125" style="91" customWidth="1"/>
    <col min="1546" max="1546" width="42" style="91" customWidth="1"/>
    <col min="1547" max="1792" width="10.7109375" style="91"/>
    <col min="1793" max="1793" width="72" style="91" bestFit="1" customWidth="1"/>
    <col min="1794" max="1794" width="78.42578125" style="91" customWidth="1"/>
    <col min="1795" max="1795" width="10.7109375" style="91"/>
    <col min="1796" max="1796" width="31.140625" style="91" customWidth="1"/>
    <col min="1797" max="1797" width="70.140625" style="91" customWidth="1"/>
    <col min="1798" max="1798" width="17.42578125" style="91" customWidth="1"/>
    <col min="1799" max="1800" width="21.7109375" style="91" customWidth="1"/>
    <col min="1801" max="1801" width="19.42578125" style="91" customWidth="1"/>
    <col min="1802" max="1802" width="42" style="91" customWidth="1"/>
    <col min="1803" max="2048" width="10.7109375" style="91"/>
    <col min="2049" max="2049" width="72" style="91" bestFit="1" customWidth="1"/>
    <col min="2050" max="2050" width="78.42578125" style="91" customWidth="1"/>
    <col min="2051" max="2051" width="10.7109375" style="91"/>
    <col min="2052" max="2052" width="31.140625" style="91" customWidth="1"/>
    <col min="2053" max="2053" width="70.140625" style="91" customWidth="1"/>
    <col min="2054" max="2054" width="17.42578125" style="91" customWidth="1"/>
    <col min="2055" max="2056" width="21.7109375" style="91" customWidth="1"/>
    <col min="2057" max="2057" width="19.42578125" style="91" customWidth="1"/>
    <col min="2058" max="2058" width="42" style="91" customWidth="1"/>
    <col min="2059" max="2304" width="10.7109375" style="91"/>
    <col min="2305" max="2305" width="72" style="91" bestFit="1" customWidth="1"/>
    <col min="2306" max="2306" width="78.42578125" style="91" customWidth="1"/>
    <col min="2307" max="2307" width="10.7109375" style="91"/>
    <col min="2308" max="2308" width="31.140625" style="91" customWidth="1"/>
    <col min="2309" max="2309" width="70.140625" style="91" customWidth="1"/>
    <col min="2310" max="2310" width="17.42578125" style="91" customWidth="1"/>
    <col min="2311" max="2312" width="21.7109375" style="91" customWidth="1"/>
    <col min="2313" max="2313" width="19.42578125" style="91" customWidth="1"/>
    <col min="2314" max="2314" width="42" style="91" customWidth="1"/>
    <col min="2315" max="2560" width="10.7109375" style="91"/>
    <col min="2561" max="2561" width="72" style="91" bestFit="1" customWidth="1"/>
    <col min="2562" max="2562" width="78.42578125" style="91" customWidth="1"/>
    <col min="2563" max="2563" width="10.7109375" style="91"/>
    <col min="2564" max="2564" width="31.140625" style="91" customWidth="1"/>
    <col min="2565" max="2565" width="70.140625" style="91" customWidth="1"/>
    <col min="2566" max="2566" width="17.42578125" style="91" customWidth="1"/>
    <col min="2567" max="2568" width="21.7109375" style="91" customWidth="1"/>
    <col min="2569" max="2569" width="19.42578125" style="91" customWidth="1"/>
    <col min="2570" max="2570" width="42" style="91" customWidth="1"/>
    <col min="2571" max="2816" width="10.7109375" style="91"/>
    <col min="2817" max="2817" width="72" style="91" bestFit="1" customWidth="1"/>
    <col min="2818" max="2818" width="78.42578125" style="91" customWidth="1"/>
    <col min="2819" max="2819" width="10.7109375" style="91"/>
    <col min="2820" max="2820" width="31.140625" style="91" customWidth="1"/>
    <col min="2821" max="2821" width="70.140625" style="91" customWidth="1"/>
    <col min="2822" max="2822" width="17.42578125" style="91" customWidth="1"/>
    <col min="2823" max="2824" width="21.7109375" style="91" customWidth="1"/>
    <col min="2825" max="2825" width="19.42578125" style="91" customWidth="1"/>
    <col min="2826" max="2826" width="42" style="91" customWidth="1"/>
    <col min="2827" max="3072" width="10.7109375" style="91"/>
    <col min="3073" max="3073" width="72" style="91" bestFit="1" customWidth="1"/>
    <col min="3074" max="3074" width="78.42578125" style="91" customWidth="1"/>
    <col min="3075" max="3075" width="10.7109375" style="91"/>
    <col min="3076" max="3076" width="31.140625" style="91" customWidth="1"/>
    <col min="3077" max="3077" width="70.140625" style="91" customWidth="1"/>
    <col min="3078" max="3078" width="17.42578125" style="91" customWidth="1"/>
    <col min="3079" max="3080" width="21.7109375" style="91" customWidth="1"/>
    <col min="3081" max="3081" width="19.42578125" style="91" customWidth="1"/>
    <col min="3082" max="3082" width="42" style="91" customWidth="1"/>
    <col min="3083" max="3328" width="10.7109375" style="91"/>
    <col min="3329" max="3329" width="72" style="91" bestFit="1" customWidth="1"/>
    <col min="3330" max="3330" width="78.42578125" style="91" customWidth="1"/>
    <col min="3331" max="3331" width="10.7109375" style="91"/>
    <col min="3332" max="3332" width="31.140625" style="91" customWidth="1"/>
    <col min="3333" max="3333" width="70.140625" style="91" customWidth="1"/>
    <col min="3334" max="3334" width="17.42578125" style="91" customWidth="1"/>
    <col min="3335" max="3336" width="21.7109375" style="91" customWidth="1"/>
    <col min="3337" max="3337" width="19.42578125" style="91" customWidth="1"/>
    <col min="3338" max="3338" width="42" style="91" customWidth="1"/>
    <col min="3339" max="3584" width="10.7109375" style="91"/>
    <col min="3585" max="3585" width="72" style="91" bestFit="1" customWidth="1"/>
    <col min="3586" max="3586" width="78.42578125" style="91" customWidth="1"/>
    <col min="3587" max="3587" width="10.7109375" style="91"/>
    <col min="3588" max="3588" width="31.140625" style="91" customWidth="1"/>
    <col min="3589" max="3589" width="70.140625" style="91" customWidth="1"/>
    <col min="3590" max="3590" width="17.42578125" style="91" customWidth="1"/>
    <col min="3591" max="3592" width="21.7109375" style="91" customWidth="1"/>
    <col min="3593" max="3593" width="19.42578125" style="91" customWidth="1"/>
    <col min="3594" max="3594" width="42" style="91" customWidth="1"/>
    <col min="3595" max="3840" width="10.7109375" style="91"/>
    <col min="3841" max="3841" width="72" style="91" bestFit="1" customWidth="1"/>
    <col min="3842" max="3842" width="78.42578125" style="91" customWidth="1"/>
    <col min="3843" max="3843" width="10.7109375" style="91"/>
    <col min="3844" max="3844" width="31.140625" style="91" customWidth="1"/>
    <col min="3845" max="3845" width="70.140625" style="91" customWidth="1"/>
    <col min="3846" max="3846" width="17.42578125" style="91" customWidth="1"/>
    <col min="3847" max="3848" width="21.7109375" style="91" customWidth="1"/>
    <col min="3849" max="3849" width="19.42578125" style="91" customWidth="1"/>
    <col min="3850" max="3850" width="42" style="91" customWidth="1"/>
    <col min="3851" max="4096" width="10.7109375" style="91"/>
    <col min="4097" max="4097" width="72" style="91" bestFit="1" customWidth="1"/>
    <col min="4098" max="4098" width="78.42578125" style="91" customWidth="1"/>
    <col min="4099" max="4099" width="10.7109375" style="91"/>
    <col min="4100" max="4100" width="31.140625" style="91" customWidth="1"/>
    <col min="4101" max="4101" width="70.140625" style="91" customWidth="1"/>
    <col min="4102" max="4102" width="17.42578125" style="91" customWidth="1"/>
    <col min="4103" max="4104" width="21.7109375" style="91" customWidth="1"/>
    <col min="4105" max="4105" width="19.42578125" style="91" customWidth="1"/>
    <col min="4106" max="4106" width="42" style="91" customWidth="1"/>
    <col min="4107" max="4352" width="10.7109375" style="91"/>
    <col min="4353" max="4353" width="72" style="91" bestFit="1" customWidth="1"/>
    <col min="4354" max="4354" width="78.42578125" style="91" customWidth="1"/>
    <col min="4355" max="4355" width="10.7109375" style="91"/>
    <col min="4356" max="4356" width="31.140625" style="91" customWidth="1"/>
    <col min="4357" max="4357" width="70.140625" style="91" customWidth="1"/>
    <col min="4358" max="4358" width="17.42578125" style="91" customWidth="1"/>
    <col min="4359" max="4360" width="21.7109375" style="91" customWidth="1"/>
    <col min="4361" max="4361" width="19.42578125" style="91" customWidth="1"/>
    <col min="4362" max="4362" width="42" style="91" customWidth="1"/>
    <col min="4363" max="4608" width="10.7109375" style="91"/>
    <col min="4609" max="4609" width="72" style="91" bestFit="1" customWidth="1"/>
    <col min="4610" max="4610" width="78.42578125" style="91" customWidth="1"/>
    <col min="4611" max="4611" width="10.7109375" style="91"/>
    <col min="4612" max="4612" width="31.140625" style="91" customWidth="1"/>
    <col min="4613" max="4613" width="70.140625" style="91" customWidth="1"/>
    <col min="4614" max="4614" width="17.42578125" style="91" customWidth="1"/>
    <col min="4615" max="4616" width="21.7109375" style="91" customWidth="1"/>
    <col min="4617" max="4617" width="19.42578125" style="91" customWidth="1"/>
    <col min="4618" max="4618" width="42" style="91" customWidth="1"/>
    <col min="4619" max="4864" width="10.7109375" style="91"/>
    <col min="4865" max="4865" width="72" style="91" bestFit="1" customWidth="1"/>
    <col min="4866" max="4866" width="78.42578125" style="91" customWidth="1"/>
    <col min="4867" max="4867" width="10.7109375" style="91"/>
    <col min="4868" max="4868" width="31.140625" style="91" customWidth="1"/>
    <col min="4869" max="4869" width="70.140625" style="91" customWidth="1"/>
    <col min="4870" max="4870" width="17.42578125" style="91" customWidth="1"/>
    <col min="4871" max="4872" width="21.7109375" style="91" customWidth="1"/>
    <col min="4873" max="4873" width="19.42578125" style="91" customWidth="1"/>
    <col min="4874" max="4874" width="42" style="91" customWidth="1"/>
    <col min="4875" max="5120" width="10.7109375" style="91"/>
    <col min="5121" max="5121" width="72" style="91" bestFit="1" customWidth="1"/>
    <col min="5122" max="5122" width="78.42578125" style="91" customWidth="1"/>
    <col min="5123" max="5123" width="10.7109375" style="91"/>
    <col min="5124" max="5124" width="31.140625" style="91" customWidth="1"/>
    <col min="5125" max="5125" width="70.140625" style="91" customWidth="1"/>
    <col min="5126" max="5126" width="17.42578125" style="91" customWidth="1"/>
    <col min="5127" max="5128" width="21.7109375" style="91" customWidth="1"/>
    <col min="5129" max="5129" width="19.42578125" style="91" customWidth="1"/>
    <col min="5130" max="5130" width="42" style="91" customWidth="1"/>
    <col min="5131" max="5376" width="10.7109375" style="91"/>
    <col min="5377" max="5377" width="72" style="91" bestFit="1" customWidth="1"/>
    <col min="5378" max="5378" width="78.42578125" style="91" customWidth="1"/>
    <col min="5379" max="5379" width="10.7109375" style="91"/>
    <col min="5380" max="5380" width="31.140625" style="91" customWidth="1"/>
    <col min="5381" max="5381" width="70.140625" style="91" customWidth="1"/>
    <col min="5382" max="5382" width="17.42578125" style="91" customWidth="1"/>
    <col min="5383" max="5384" width="21.7109375" style="91" customWidth="1"/>
    <col min="5385" max="5385" width="19.42578125" style="91" customWidth="1"/>
    <col min="5386" max="5386" width="42" style="91" customWidth="1"/>
    <col min="5387" max="5632" width="10.7109375" style="91"/>
    <col min="5633" max="5633" width="72" style="91" bestFit="1" customWidth="1"/>
    <col min="5634" max="5634" width="78.42578125" style="91" customWidth="1"/>
    <col min="5635" max="5635" width="10.7109375" style="91"/>
    <col min="5636" max="5636" width="31.140625" style="91" customWidth="1"/>
    <col min="5637" max="5637" width="70.140625" style="91" customWidth="1"/>
    <col min="5638" max="5638" width="17.42578125" style="91" customWidth="1"/>
    <col min="5639" max="5640" width="21.7109375" style="91" customWidth="1"/>
    <col min="5641" max="5641" width="19.42578125" style="91" customWidth="1"/>
    <col min="5642" max="5642" width="42" style="91" customWidth="1"/>
    <col min="5643" max="5888" width="10.7109375" style="91"/>
    <col min="5889" max="5889" width="72" style="91" bestFit="1" customWidth="1"/>
    <col min="5890" max="5890" width="78.42578125" style="91" customWidth="1"/>
    <col min="5891" max="5891" width="10.7109375" style="91"/>
    <col min="5892" max="5892" width="31.140625" style="91" customWidth="1"/>
    <col min="5893" max="5893" width="70.140625" style="91" customWidth="1"/>
    <col min="5894" max="5894" width="17.42578125" style="91" customWidth="1"/>
    <col min="5895" max="5896" width="21.7109375" style="91" customWidth="1"/>
    <col min="5897" max="5897" width="19.42578125" style="91" customWidth="1"/>
    <col min="5898" max="5898" width="42" style="91" customWidth="1"/>
    <col min="5899" max="6144" width="10.7109375" style="91"/>
    <col min="6145" max="6145" width="72" style="91" bestFit="1" customWidth="1"/>
    <col min="6146" max="6146" width="78.42578125" style="91" customWidth="1"/>
    <col min="6147" max="6147" width="10.7109375" style="91"/>
    <col min="6148" max="6148" width="31.140625" style="91" customWidth="1"/>
    <col min="6149" max="6149" width="70.140625" style="91" customWidth="1"/>
    <col min="6150" max="6150" width="17.42578125" style="91" customWidth="1"/>
    <col min="6151" max="6152" width="21.7109375" style="91" customWidth="1"/>
    <col min="6153" max="6153" width="19.42578125" style="91" customWidth="1"/>
    <col min="6154" max="6154" width="42" style="91" customWidth="1"/>
    <col min="6155" max="6400" width="10.7109375" style="91"/>
    <col min="6401" max="6401" width="72" style="91" bestFit="1" customWidth="1"/>
    <col min="6402" max="6402" width="78.42578125" style="91" customWidth="1"/>
    <col min="6403" max="6403" width="10.7109375" style="91"/>
    <col min="6404" max="6404" width="31.140625" style="91" customWidth="1"/>
    <col min="6405" max="6405" width="70.140625" style="91" customWidth="1"/>
    <col min="6406" max="6406" width="17.42578125" style="91" customWidth="1"/>
    <col min="6407" max="6408" width="21.7109375" style="91" customWidth="1"/>
    <col min="6409" max="6409" width="19.42578125" style="91" customWidth="1"/>
    <col min="6410" max="6410" width="42" style="91" customWidth="1"/>
    <col min="6411" max="6656" width="10.7109375" style="91"/>
    <col min="6657" max="6657" width="72" style="91" bestFit="1" customWidth="1"/>
    <col min="6658" max="6658" width="78.42578125" style="91" customWidth="1"/>
    <col min="6659" max="6659" width="10.7109375" style="91"/>
    <col min="6660" max="6660" width="31.140625" style="91" customWidth="1"/>
    <col min="6661" max="6661" width="70.140625" style="91" customWidth="1"/>
    <col min="6662" max="6662" width="17.42578125" style="91" customWidth="1"/>
    <col min="6663" max="6664" width="21.7109375" style="91" customWidth="1"/>
    <col min="6665" max="6665" width="19.42578125" style="91" customWidth="1"/>
    <col min="6666" max="6666" width="42" style="91" customWidth="1"/>
    <col min="6667" max="6912" width="10.7109375" style="91"/>
    <col min="6913" max="6913" width="72" style="91" bestFit="1" customWidth="1"/>
    <col min="6914" max="6914" width="78.42578125" style="91" customWidth="1"/>
    <col min="6915" max="6915" width="10.7109375" style="91"/>
    <col min="6916" max="6916" width="31.140625" style="91" customWidth="1"/>
    <col min="6917" max="6917" width="70.140625" style="91" customWidth="1"/>
    <col min="6918" max="6918" width="17.42578125" style="91" customWidth="1"/>
    <col min="6919" max="6920" width="21.7109375" style="91" customWidth="1"/>
    <col min="6921" max="6921" width="19.42578125" style="91" customWidth="1"/>
    <col min="6922" max="6922" width="42" style="91" customWidth="1"/>
    <col min="6923" max="7168" width="10.7109375" style="91"/>
    <col min="7169" max="7169" width="72" style="91" bestFit="1" customWidth="1"/>
    <col min="7170" max="7170" width="78.42578125" style="91" customWidth="1"/>
    <col min="7171" max="7171" width="10.7109375" style="91"/>
    <col min="7172" max="7172" width="31.140625" style="91" customWidth="1"/>
    <col min="7173" max="7173" width="70.140625" style="91" customWidth="1"/>
    <col min="7174" max="7174" width="17.42578125" style="91" customWidth="1"/>
    <col min="7175" max="7176" width="21.7109375" style="91" customWidth="1"/>
    <col min="7177" max="7177" width="19.42578125" style="91" customWidth="1"/>
    <col min="7178" max="7178" width="42" style="91" customWidth="1"/>
    <col min="7179" max="7424" width="10.7109375" style="91"/>
    <col min="7425" max="7425" width="72" style="91" bestFit="1" customWidth="1"/>
    <col min="7426" max="7426" width="78.42578125" style="91" customWidth="1"/>
    <col min="7427" max="7427" width="10.7109375" style="91"/>
    <col min="7428" max="7428" width="31.140625" style="91" customWidth="1"/>
    <col min="7429" max="7429" width="70.140625" style="91" customWidth="1"/>
    <col min="7430" max="7430" width="17.42578125" style="91" customWidth="1"/>
    <col min="7431" max="7432" width="21.7109375" style="91" customWidth="1"/>
    <col min="7433" max="7433" width="19.42578125" style="91" customWidth="1"/>
    <col min="7434" max="7434" width="42" style="91" customWidth="1"/>
    <col min="7435" max="7680" width="10.7109375" style="91"/>
    <col min="7681" max="7681" width="72" style="91" bestFit="1" customWidth="1"/>
    <col min="7682" max="7682" width="78.42578125" style="91" customWidth="1"/>
    <col min="7683" max="7683" width="10.7109375" style="91"/>
    <col min="7684" max="7684" width="31.140625" style="91" customWidth="1"/>
    <col min="7685" max="7685" width="70.140625" style="91" customWidth="1"/>
    <col min="7686" max="7686" width="17.42578125" style="91" customWidth="1"/>
    <col min="7687" max="7688" width="21.7109375" style="91" customWidth="1"/>
    <col min="7689" max="7689" width="19.42578125" style="91" customWidth="1"/>
    <col min="7690" max="7690" width="42" style="91" customWidth="1"/>
    <col min="7691" max="7936" width="10.7109375" style="91"/>
    <col min="7937" max="7937" width="72" style="91" bestFit="1" customWidth="1"/>
    <col min="7938" max="7938" width="78.42578125" style="91" customWidth="1"/>
    <col min="7939" max="7939" width="10.7109375" style="91"/>
    <col min="7940" max="7940" width="31.140625" style="91" customWidth="1"/>
    <col min="7941" max="7941" width="70.140625" style="91" customWidth="1"/>
    <col min="7942" max="7942" width="17.42578125" style="91" customWidth="1"/>
    <col min="7943" max="7944" width="21.7109375" style="91" customWidth="1"/>
    <col min="7945" max="7945" width="19.42578125" style="91" customWidth="1"/>
    <col min="7946" max="7946" width="42" style="91" customWidth="1"/>
    <col min="7947" max="8192" width="10.7109375" style="91"/>
    <col min="8193" max="8193" width="72" style="91" bestFit="1" customWidth="1"/>
    <col min="8194" max="8194" width="78.42578125" style="91" customWidth="1"/>
    <col min="8195" max="8195" width="10.7109375" style="91"/>
    <col min="8196" max="8196" width="31.140625" style="91" customWidth="1"/>
    <col min="8197" max="8197" width="70.140625" style="91" customWidth="1"/>
    <col min="8198" max="8198" width="17.42578125" style="91" customWidth="1"/>
    <col min="8199" max="8200" width="21.7109375" style="91" customWidth="1"/>
    <col min="8201" max="8201" width="19.42578125" style="91" customWidth="1"/>
    <col min="8202" max="8202" width="42" style="91" customWidth="1"/>
    <col min="8203" max="8448" width="10.7109375" style="91"/>
    <col min="8449" max="8449" width="72" style="91" bestFit="1" customWidth="1"/>
    <col min="8450" max="8450" width="78.42578125" style="91" customWidth="1"/>
    <col min="8451" max="8451" width="10.7109375" style="91"/>
    <col min="8452" max="8452" width="31.140625" style="91" customWidth="1"/>
    <col min="8453" max="8453" width="70.140625" style="91" customWidth="1"/>
    <col min="8454" max="8454" width="17.42578125" style="91" customWidth="1"/>
    <col min="8455" max="8456" width="21.7109375" style="91" customWidth="1"/>
    <col min="8457" max="8457" width="19.42578125" style="91" customWidth="1"/>
    <col min="8458" max="8458" width="42" style="91" customWidth="1"/>
    <col min="8459" max="8704" width="10.7109375" style="91"/>
    <col min="8705" max="8705" width="72" style="91" bestFit="1" customWidth="1"/>
    <col min="8706" max="8706" width="78.42578125" style="91" customWidth="1"/>
    <col min="8707" max="8707" width="10.7109375" style="91"/>
    <col min="8708" max="8708" width="31.140625" style="91" customWidth="1"/>
    <col min="8709" max="8709" width="70.140625" style="91" customWidth="1"/>
    <col min="8710" max="8710" width="17.42578125" style="91" customWidth="1"/>
    <col min="8711" max="8712" width="21.7109375" style="91" customWidth="1"/>
    <col min="8713" max="8713" width="19.42578125" style="91" customWidth="1"/>
    <col min="8714" max="8714" width="42" style="91" customWidth="1"/>
    <col min="8715" max="8960" width="10.7109375" style="91"/>
    <col min="8961" max="8961" width="72" style="91" bestFit="1" customWidth="1"/>
    <col min="8962" max="8962" width="78.42578125" style="91" customWidth="1"/>
    <col min="8963" max="8963" width="10.7109375" style="91"/>
    <col min="8964" max="8964" width="31.140625" style="91" customWidth="1"/>
    <col min="8965" max="8965" width="70.140625" style="91" customWidth="1"/>
    <col min="8966" max="8966" width="17.42578125" style="91" customWidth="1"/>
    <col min="8967" max="8968" width="21.7109375" style="91" customWidth="1"/>
    <col min="8969" max="8969" width="19.42578125" style="91" customWidth="1"/>
    <col min="8970" max="8970" width="42" style="91" customWidth="1"/>
    <col min="8971" max="9216" width="10.7109375" style="91"/>
    <col min="9217" max="9217" width="72" style="91" bestFit="1" customWidth="1"/>
    <col min="9218" max="9218" width="78.42578125" style="91" customWidth="1"/>
    <col min="9219" max="9219" width="10.7109375" style="91"/>
    <col min="9220" max="9220" width="31.140625" style="91" customWidth="1"/>
    <col min="9221" max="9221" width="70.140625" style="91" customWidth="1"/>
    <col min="9222" max="9222" width="17.42578125" style="91" customWidth="1"/>
    <col min="9223" max="9224" width="21.7109375" style="91" customWidth="1"/>
    <col min="9225" max="9225" width="19.42578125" style="91" customWidth="1"/>
    <col min="9226" max="9226" width="42" style="91" customWidth="1"/>
    <col min="9227" max="9472" width="10.7109375" style="91"/>
    <col min="9473" max="9473" width="72" style="91" bestFit="1" customWidth="1"/>
    <col min="9474" max="9474" width="78.42578125" style="91" customWidth="1"/>
    <col min="9475" max="9475" width="10.7109375" style="91"/>
    <col min="9476" max="9476" width="31.140625" style="91" customWidth="1"/>
    <col min="9477" max="9477" width="70.140625" style="91" customWidth="1"/>
    <col min="9478" max="9478" width="17.42578125" style="91" customWidth="1"/>
    <col min="9479" max="9480" width="21.7109375" style="91" customWidth="1"/>
    <col min="9481" max="9481" width="19.42578125" style="91" customWidth="1"/>
    <col min="9482" max="9482" width="42" style="91" customWidth="1"/>
    <col min="9483" max="9728" width="10.7109375" style="91"/>
    <col min="9729" max="9729" width="72" style="91" bestFit="1" customWidth="1"/>
    <col min="9730" max="9730" width="78.42578125" style="91" customWidth="1"/>
    <col min="9731" max="9731" width="10.7109375" style="91"/>
    <col min="9732" max="9732" width="31.140625" style="91" customWidth="1"/>
    <col min="9733" max="9733" width="70.140625" style="91" customWidth="1"/>
    <col min="9734" max="9734" width="17.42578125" style="91" customWidth="1"/>
    <col min="9735" max="9736" width="21.7109375" style="91" customWidth="1"/>
    <col min="9737" max="9737" width="19.42578125" style="91" customWidth="1"/>
    <col min="9738" max="9738" width="42" style="91" customWidth="1"/>
    <col min="9739" max="9984" width="10.7109375" style="91"/>
    <col min="9985" max="9985" width="72" style="91" bestFit="1" customWidth="1"/>
    <col min="9986" max="9986" width="78.42578125" style="91" customWidth="1"/>
    <col min="9987" max="9987" width="10.7109375" style="91"/>
    <col min="9988" max="9988" width="31.140625" style="91" customWidth="1"/>
    <col min="9989" max="9989" width="70.140625" style="91" customWidth="1"/>
    <col min="9990" max="9990" width="17.42578125" style="91" customWidth="1"/>
    <col min="9991" max="9992" width="21.7109375" style="91" customWidth="1"/>
    <col min="9993" max="9993" width="19.42578125" style="91" customWidth="1"/>
    <col min="9994" max="9994" width="42" style="91" customWidth="1"/>
    <col min="9995" max="10240" width="10.7109375" style="91"/>
    <col min="10241" max="10241" width="72" style="91" bestFit="1" customWidth="1"/>
    <col min="10242" max="10242" width="78.42578125" style="91" customWidth="1"/>
    <col min="10243" max="10243" width="10.7109375" style="91"/>
    <col min="10244" max="10244" width="31.140625" style="91" customWidth="1"/>
    <col min="10245" max="10245" width="70.140625" style="91" customWidth="1"/>
    <col min="10246" max="10246" width="17.42578125" style="91" customWidth="1"/>
    <col min="10247" max="10248" width="21.7109375" style="91" customWidth="1"/>
    <col min="10249" max="10249" width="19.42578125" style="91" customWidth="1"/>
    <col min="10250" max="10250" width="42" style="91" customWidth="1"/>
    <col min="10251" max="10496" width="10.7109375" style="91"/>
    <col min="10497" max="10497" width="72" style="91" bestFit="1" customWidth="1"/>
    <col min="10498" max="10498" width="78.42578125" style="91" customWidth="1"/>
    <col min="10499" max="10499" width="10.7109375" style="91"/>
    <col min="10500" max="10500" width="31.140625" style="91" customWidth="1"/>
    <col min="10501" max="10501" width="70.140625" style="91" customWidth="1"/>
    <col min="10502" max="10502" width="17.42578125" style="91" customWidth="1"/>
    <col min="10503" max="10504" width="21.7109375" style="91" customWidth="1"/>
    <col min="10505" max="10505" width="19.42578125" style="91" customWidth="1"/>
    <col min="10506" max="10506" width="42" style="91" customWidth="1"/>
    <col min="10507" max="10752" width="10.7109375" style="91"/>
    <col min="10753" max="10753" width="72" style="91" bestFit="1" customWidth="1"/>
    <col min="10754" max="10754" width="78.42578125" style="91" customWidth="1"/>
    <col min="10755" max="10755" width="10.7109375" style="91"/>
    <col min="10756" max="10756" width="31.140625" style="91" customWidth="1"/>
    <col min="10757" max="10757" width="70.140625" style="91" customWidth="1"/>
    <col min="10758" max="10758" width="17.42578125" style="91" customWidth="1"/>
    <col min="10759" max="10760" width="21.7109375" style="91" customWidth="1"/>
    <col min="10761" max="10761" width="19.42578125" style="91" customWidth="1"/>
    <col min="10762" max="10762" width="42" style="91" customWidth="1"/>
    <col min="10763" max="11008" width="10.7109375" style="91"/>
    <col min="11009" max="11009" width="72" style="91" bestFit="1" customWidth="1"/>
    <col min="11010" max="11010" width="78.42578125" style="91" customWidth="1"/>
    <col min="11011" max="11011" width="10.7109375" style="91"/>
    <col min="11012" max="11012" width="31.140625" style="91" customWidth="1"/>
    <col min="11013" max="11013" width="70.140625" style="91" customWidth="1"/>
    <col min="11014" max="11014" width="17.42578125" style="91" customWidth="1"/>
    <col min="11015" max="11016" width="21.7109375" style="91" customWidth="1"/>
    <col min="11017" max="11017" width="19.42578125" style="91" customWidth="1"/>
    <col min="11018" max="11018" width="42" style="91" customWidth="1"/>
    <col min="11019" max="11264" width="10.7109375" style="91"/>
    <col min="11265" max="11265" width="72" style="91" bestFit="1" customWidth="1"/>
    <col min="11266" max="11266" width="78.42578125" style="91" customWidth="1"/>
    <col min="11267" max="11267" width="10.7109375" style="91"/>
    <col min="11268" max="11268" width="31.140625" style="91" customWidth="1"/>
    <col min="11269" max="11269" width="70.140625" style="91" customWidth="1"/>
    <col min="11270" max="11270" width="17.42578125" style="91" customWidth="1"/>
    <col min="11271" max="11272" width="21.7109375" style="91" customWidth="1"/>
    <col min="11273" max="11273" width="19.42578125" style="91" customWidth="1"/>
    <col min="11274" max="11274" width="42" style="91" customWidth="1"/>
    <col min="11275" max="11520" width="10.7109375" style="91"/>
    <col min="11521" max="11521" width="72" style="91" bestFit="1" customWidth="1"/>
    <col min="11522" max="11522" width="78.42578125" style="91" customWidth="1"/>
    <col min="11523" max="11523" width="10.7109375" style="91"/>
    <col min="11524" max="11524" width="31.140625" style="91" customWidth="1"/>
    <col min="11525" max="11525" width="70.140625" style="91" customWidth="1"/>
    <col min="11526" max="11526" width="17.42578125" style="91" customWidth="1"/>
    <col min="11527" max="11528" width="21.7109375" style="91" customWidth="1"/>
    <col min="11529" max="11529" width="19.42578125" style="91" customWidth="1"/>
    <col min="11530" max="11530" width="42" style="91" customWidth="1"/>
    <col min="11531" max="11776" width="10.7109375" style="91"/>
    <col min="11777" max="11777" width="72" style="91" bestFit="1" customWidth="1"/>
    <col min="11778" max="11778" width="78.42578125" style="91" customWidth="1"/>
    <col min="11779" max="11779" width="10.7109375" style="91"/>
    <col min="11780" max="11780" width="31.140625" style="91" customWidth="1"/>
    <col min="11781" max="11781" width="70.140625" style="91" customWidth="1"/>
    <col min="11782" max="11782" width="17.42578125" style="91" customWidth="1"/>
    <col min="11783" max="11784" width="21.7109375" style="91" customWidth="1"/>
    <col min="11785" max="11785" width="19.42578125" style="91" customWidth="1"/>
    <col min="11786" max="11786" width="42" style="91" customWidth="1"/>
    <col min="11787" max="12032" width="10.7109375" style="91"/>
    <col min="12033" max="12033" width="72" style="91" bestFit="1" customWidth="1"/>
    <col min="12034" max="12034" width="78.42578125" style="91" customWidth="1"/>
    <col min="12035" max="12035" width="10.7109375" style="91"/>
    <col min="12036" max="12036" width="31.140625" style="91" customWidth="1"/>
    <col min="12037" max="12037" width="70.140625" style="91" customWidth="1"/>
    <col min="12038" max="12038" width="17.42578125" style="91" customWidth="1"/>
    <col min="12039" max="12040" width="21.7109375" style="91" customWidth="1"/>
    <col min="12041" max="12041" width="19.42578125" style="91" customWidth="1"/>
    <col min="12042" max="12042" width="42" style="91" customWidth="1"/>
    <col min="12043" max="12288" width="10.7109375" style="91"/>
    <col min="12289" max="12289" width="72" style="91" bestFit="1" customWidth="1"/>
    <col min="12290" max="12290" width="78.42578125" style="91" customWidth="1"/>
    <col min="12291" max="12291" width="10.7109375" style="91"/>
    <col min="12292" max="12292" width="31.140625" style="91" customWidth="1"/>
    <col min="12293" max="12293" width="70.140625" style="91" customWidth="1"/>
    <col min="12294" max="12294" width="17.42578125" style="91" customWidth="1"/>
    <col min="12295" max="12296" width="21.7109375" style="91" customWidth="1"/>
    <col min="12297" max="12297" width="19.42578125" style="91" customWidth="1"/>
    <col min="12298" max="12298" width="42" style="91" customWidth="1"/>
    <col min="12299" max="12544" width="10.7109375" style="91"/>
    <col min="12545" max="12545" width="72" style="91" bestFit="1" customWidth="1"/>
    <col min="12546" max="12546" width="78.42578125" style="91" customWidth="1"/>
    <col min="12547" max="12547" width="10.7109375" style="91"/>
    <col min="12548" max="12548" width="31.140625" style="91" customWidth="1"/>
    <col min="12549" max="12549" width="70.140625" style="91" customWidth="1"/>
    <col min="12550" max="12550" width="17.42578125" style="91" customWidth="1"/>
    <col min="12551" max="12552" width="21.7109375" style="91" customWidth="1"/>
    <col min="12553" max="12553" width="19.42578125" style="91" customWidth="1"/>
    <col min="12554" max="12554" width="42" style="91" customWidth="1"/>
    <col min="12555" max="12800" width="10.7109375" style="91"/>
    <col min="12801" max="12801" width="72" style="91" bestFit="1" customWidth="1"/>
    <col min="12802" max="12802" width="78.42578125" style="91" customWidth="1"/>
    <col min="12803" max="12803" width="10.7109375" style="91"/>
    <col min="12804" max="12804" width="31.140625" style="91" customWidth="1"/>
    <col min="12805" max="12805" width="70.140625" style="91" customWidth="1"/>
    <col min="12806" max="12806" width="17.42578125" style="91" customWidth="1"/>
    <col min="12807" max="12808" width="21.7109375" style="91" customWidth="1"/>
    <col min="12809" max="12809" width="19.42578125" style="91" customWidth="1"/>
    <col min="12810" max="12810" width="42" style="91" customWidth="1"/>
    <col min="12811" max="13056" width="10.7109375" style="91"/>
    <col min="13057" max="13057" width="72" style="91" bestFit="1" customWidth="1"/>
    <col min="13058" max="13058" width="78.42578125" style="91" customWidth="1"/>
    <col min="13059" max="13059" width="10.7109375" style="91"/>
    <col min="13060" max="13060" width="31.140625" style="91" customWidth="1"/>
    <col min="13061" max="13061" width="70.140625" style="91" customWidth="1"/>
    <col min="13062" max="13062" width="17.42578125" style="91" customWidth="1"/>
    <col min="13063" max="13064" width="21.7109375" style="91" customWidth="1"/>
    <col min="13065" max="13065" width="19.42578125" style="91" customWidth="1"/>
    <col min="13066" max="13066" width="42" style="91" customWidth="1"/>
    <col min="13067" max="13312" width="10.7109375" style="91"/>
    <col min="13313" max="13313" width="72" style="91" bestFit="1" customWidth="1"/>
    <col min="13314" max="13314" width="78.42578125" style="91" customWidth="1"/>
    <col min="13315" max="13315" width="10.7109375" style="91"/>
    <col min="13316" max="13316" width="31.140625" style="91" customWidth="1"/>
    <col min="13317" max="13317" width="70.140625" style="91" customWidth="1"/>
    <col min="13318" max="13318" width="17.42578125" style="91" customWidth="1"/>
    <col min="13319" max="13320" width="21.7109375" style="91" customWidth="1"/>
    <col min="13321" max="13321" width="19.42578125" style="91" customWidth="1"/>
    <col min="13322" max="13322" width="42" style="91" customWidth="1"/>
    <col min="13323" max="13568" width="10.7109375" style="91"/>
    <col min="13569" max="13569" width="72" style="91" bestFit="1" customWidth="1"/>
    <col min="13570" max="13570" width="78.42578125" style="91" customWidth="1"/>
    <col min="13571" max="13571" width="10.7109375" style="91"/>
    <col min="13572" max="13572" width="31.140625" style="91" customWidth="1"/>
    <col min="13573" max="13573" width="70.140625" style="91" customWidth="1"/>
    <col min="13574" max="13574" width="17.42578125" style="91" customWidth="1"/>
    <col min="13575" max="13576" width="21.7109375" style="91" customWidth="1"/>
    <col min="13577" max="13577" width="19.42578125" style="91" customWidth="1"/>
    <col min="13578" max="13578" width="42" style="91" customWidth="1"/>
    <col min="13579" max="13824" width="10.7109375" style="91"/>
    <col min="13825" max="13825" width="72" style="91" bestFit="1" customWidth="1"/>
    <col min="13826" max="13826" width="78.42578125" style="91" customWidth="1"/>
    <col min="13827" max="13827" width="10.7109375" style="91"/>
    <col min="13828" max="13828" width="31.140625" style="91" customWidth="1"/>
    <col min="13829" max="13829" width="70.140625" style="91" customWidth="1"/>
    <col min="13830" max="13830" width="17.42578125" style="91" customWidth="1"/>
    <col min="13831" max="13832" width="21.7109375" style="91" customWidth="1"/>
    <col min="13833" max="13833" width="19.42578125" style="91" customWidth="1"/>
    <col min="13834" max="13834" width="42" style="91" customWidth="1"/>
    <col min="13835" max="14080" width="10.7109375" style="91"/>
    <col min="14081" max="14081" width="72" style="91" bestFit="1" customWidth="1"/>
    <col min="14082" max="14082" width="78.42578125" style="91" customWidth="1"/>
    <col min="14083" max="14083" width="10.7109375" style="91"/>
    <col min="14084" max="14084" width="31.140625" style="91" customWidth="1"/>
    <col min="14085" max="14085" width="70.140625" style="91" customWidth="1"/>
    <col min="14086" max="14086" width="17.42578125" style="91" customWidth="1"/>
    <col min="14087" max="14088" width="21.7109375" style="91" customWidth="1"/>
    <col min="14089" max="14089" width="19.42578125" style="91" customWidth="1"/>
    <col min="14090" max="14090" width="42" style="91" customWidth="1"/>
    <col min="14091" max="14336" width="10.7109375" style="91"/>
    <col min="14337" max="14337" width="72" style="91" bestFit="1" customWidth="1"/>
    <col min="14338" max="14338" width="78.42578125" style="91" customWidth="1"/>
    <col min="14339" max="14339" width="10.7109375" style="91"/>
    <col min="14340" max="14340" width="31.140625" style="91" customWidth="1"/>
    <col min="14341" max="14341" width="70.140625" style="91" customWidth="1"/>
    <col min="14342" max="14342" width="17.42578125" style="91" customWidth="1"/>
    <col min="14343" max="14344" width="21.7109375" style="91" customWidth="1"/>
    <col min="14345" max="14345" width="19.42578125" style="91" customWidth="1"/>
    <col min="14346" max="14346" width="42" style="91" customWidth="1"/>
    <col min="14347" max="14592" width="10.7109375" style="91"/>
    <col min="14593" max="14593" width="72" style="91" bestFit="1" customWidth="1"/>
    <col min="14594" max="14594" width="78.42578125" style="91" customWidth="1"/>
    <col min="14595" max="14595" width="10.7109375" style="91"/>
    <col min="14596" max="14596" width="31.140625" style="91" customWidth="1"/>
    <col min="14597" max="14597" width="70.140625" style="91" customWidth="1"/>
    <col min="14598" max="14598" width="17.42578125" style="91" customWidth="1"/>
    <col min="14599" max="14600" width="21.7109375" style="91" customWidth="1"/>
    <col min="14601" max="14601" width="19.42578125" style="91" customWidth="1"/>
    <col min="14602" max="14602" width="42" style="91" customWidth="1"/>
    <col min="14603" max="14848" width="10.7109375" style="91"/>
    <col min="14849" max="14849" width="72" style="91" bestFit="1" customWidth="1"/>
    <col min="14850" max="14850" width="78.42578125" style="91" customWidth="1"/>
    <col min="14851" max="14851" width="10.7109375" style="91"/>
    <col min="14852" max="14852" width="31.140625" style="91" customWidth="1"/>
    <col min="14853" max="14853" width="70.140625" style="91" customWidth="1"/>
    <col min="14854" max="14854" width="17.42578125" style="91" customWidth="1"/>
    <col min="14855" max="14856" width="21.7109375" style="91" customWidth="1"/>
    <col min="14857" max="14857" width="19.42578125" style="91" customWidth="1"/>
    <col min="14858" max="14858" width="42" style="91" customWidth="1"/>
    <col min="14859" max="15104" width="10.7109375" style="91"/>
    <col min="15105" max="15105" width="72" style="91" bestFit="1" customWidth="1"/>
    <col min="15106" max="15106" width="78.42578125" style="91" customWidth="1"/>
    <col min="15107" max="15107" width="10.7109375" style="91"/>
    <col min="15108" max="15108" width="31.140625" style="91" customWidth="1"/>
    <col min="15109" max="15109" width="70.140625" style="91" customWidth="1"/>
    <col min="15110" max="15110" width="17.42578125" style="91" customWidth="1"/>
    <col min="15111" max="15112" width="21.7109375" style="91" customWidth="1"/>
    <col min="15113" max="15113" width="19.42578125" style="91" customWidth="1"/>
    <col min="15114" max="15114" width="42" style="91" customWidth="1"/>
    <col min="15115" max="15360" width="10.7109375" style="91"/>
    <col min="15361" max="15361" width="72" style="91" bestFit="1" customWidth="1"/>
    <col min="15362" max="15362" width="78.42578125" style="91" customWidth="1"/>
    <col min="15363" max="15363" width="10.7109375" style="91"/>
    <col min="15364" max="15364" width="31.140625" style="91" customWidth="1"/>
    <col min="15365" max="15365" width="70.140625" style="91" customWidth="1"/>
    <col min="15366" max="15366" width="17.42578125" style="91" customWidth="1"/>
    <col min="15367" max="15368" width="21.7109375" style="91" customWidth="1"/>
    <col min="15369" max="15369" width="19.42578125" style="91" customWidth="1"/>
    <col min="15370" max="15370" width="42" style="91" customWidth="1"/>
    <col min="15371" max="15616" width="10.7109375" style="91"/>
    <col min="15617" max="15617" width="72" style="91" bestFit="1" customWidth="1"/>
    <col min="15618" max="15618" width="78.42578125" style="91" customWidth="1"/>
    <col min="15619" max="15619" width="10.7109375" style="91"/>
    <col min="15620" max="15620" width="31.140625" style="91" customWidth="1"/>
    <col min="15621" max="15621" width="70.140625" style="91" customWidth="1"/>
    <col min="15622" max="15622" width="17.42578125" style="91" customWidth="1"/>
    <col min="15623" max="15624" width="21.7109375" style="91" customWidth="1"/>
    <col min="15625" max="15625" width="19.42578125" style="91" customWidth="1"/>
    <col min="15626" max="15626" width="42" style="91" customWidth="1"/>
    <col min="15627" max="15872" width="10.7109375" style="91"/>
    <col min="15873" max="15873" width="72" style="91" bestFit="1" customWidth="1"/>
    <col min="15874" max="15874" width="78.42578125" style="91" customWidth="1"/>
    <col min="15875" max="15875" width="10.7109375" style="91"/>
    <col min="15876" max="15876" width="31.140625" style="91" customWidth="1"/>
    <col min="15877" max="15877" width="70.140625" style="91" customWidth="1"/>
    <col min="15878" max="15878" width="17.42578125" style="91" customWidth="1"/>
    <col min="15879" max="15880" width="21.7109375" style="91" customWidth="1"/>
    <col min="15881" max="15881" width="19.42578125" style="91" customWidth="1"/>
    <col min="15882" max="15882" width="42" style="91" customWidth="1"/>
    <col min="15883" max="16128" width="10.7109375" style="91"/>
    <col min="16129" max="16129" width="72" style="91" bestFit="1" customWidth="1"/>
    <col min="16130" max="16130" width="78.42578125" style="91" customWidth="1"/>
    <col min="16131" max="16131" width="10.7109375" style="91"/>
    <col min="16132" max="16132" width="31.140625" style="91" customWidth="1"/>
    <col min="16133" max="16133" width="70.140625" style="91" customWidth="1"/>
    <col min="16134" max="16134" width="17.42578125" style="91" customWidth="1"/>
    <col min="16135" max="16136" width="21.7109375" style="91" customWidth="1"/>
    <col min="16137" max="16137" width="19.42578125" style="91" customWidth="1"/>
    <col min="16138" max="16138" width="42" style="91" customWidth="1"/>
    <col min="16139" max="16384" width="10.7109375" style="91"/>
  </cols>
  <sheetData>
    <row r="1" spans="1:2" ht="25.5" customHeight="1">
      <c r="A1" s="228" t="s">
        <v>0</v>
      </c>
      <c r="B1" s="229"/>
    </row>
    <row r="2" spans="1:2" ht="25.5" customHeight="1">
      <c r="A2" s="230" t="s">
        <v>1</v>
      </c>
      <c r="B2" s="231"/>
    </row>
    <row r="3" spans="1:2" ht="15">
      <c r="A3" s="92" t="s">
        <v>2</v>
      </c>
      <c r="B3" s="93" t="s">
        <v>3</v>
      </c>
    </row>
    <row r="4" spans="1:2" ht="15">
      <c r="A4" s="94" t="s">
        <v>4</v>
      </c>
      <c r="B4" s="95" t="s">
        <v>5</v>
      </c>
    </row>
    <row r="5" spans="1:2" ht="15">
      <c r="A5" s="94" t="s">
        <v>6</v>
      </c>
      <c r="B5" s="95" t="s">
        <v>7</v>
      </c>
    </row>
    <row r="6" spans="1:2" ht="103.5">
      <c r="A6" s="94" t="s">
        <v>8</v>
      </c>
      <c r="B6" s="96" t="s">
        <v>9</v>
      </c>
    </row>
    <row r="7" spans="1:2" ht="40.5" customHeight="1">
      <c r="A7" s="94" t="s">
        <v>10</v>
      </c>
      <c r="B7" s="97" t="s">
        <v>11</v>
      </c>
    </row>
    <row r="8" spans="1:2" ht="29.25" customHeight="1">
      <c r="A8" s="94" t="s">
        <v>12</v>
      </c>
      <c r="B8" s="97" t="s">
        <v>13</v>
      </c>
    </row>
    <row r="9" spans="1:2" ht="38.25" customHeight="1">
      <c r="A9" s="94" t="s">
        <v>14</v>
      </c>
      <c r="B9" s="97" t="s">
        <v>13</v>
      </c>
    </row>
    <row r="10" spans="1:2" ht="28.5">
      <c r="A10" s="94" t="s">
        <v>15</v>
      </c>
      <c r="B10" s="98" t="s">
        <v>16</v>
      </c>
    </row>
    <row r="11" spans="1:2" ht="15">
      <c r="A11" s="94" t="s">
        <v>17</v>
      </c>
      <c r="B11" s="98" t="s">
        <v>18</v>
      </c>
    </row>
    <row r="12" spans="1:2" ht="8.25" customHeight="1">
      <c r="A12" s="99"/>
      <c r="B12" s="100"/>
    </row>
    <row r="13" spans="1:2" ht="15">
      <c r="A13" s="94" t="s">
        <v>19</v>
      </c>
      <c r="B13" s="101" t="s">
        <v>20</v>
      </c>
    </row>
    <row r="14" spans="1:2" ht="15">
      <c r="A14" s="94" t="s">
        <v>21</v>
      </c>
      <c r="B14" s="101" t="s">
        <v>22</v>
      </c>
    </row>
    <row r="15" spans="1:2" ht="28.5">
      <c r="A15" s="94" t="s">
        <v>23</v>
      </c>
      <c r="B15" s="101" t="s">
        <v>24</v>
      </c>
    </row>
    <row r="16" spans="1:2" ht="15">
      <c r="A16" s="94" t="s">
        <v>25</v>
      </c>
      <c r="B16" s="101" t="s">
        <v>26</v>
      </c>
    </row>
    <row r="17" spans="1:2" ht="8.25" customHeight="1">
      <c r="A17" s="99"/>
      <c r="B17" s="102"/>
    </row>
    <row r="18" spans="1:2" ht="42.75">
      <c r="A18" s="94" t="s">
        <v>27</v>
      </c>
      <c r="B18" s="101" t="s">
        <v>28</v>
      </c>
    </row>
    <row r="19" spans="1:2" ht="28.5">
      <c r="A19" s="94" t="s">
        <v>29</v>
      </c>
      <c r="B19" s="101" t="s">
        <v>30</v>
      </c>
    </row>
    <row r="20" spans="1:2" ht="28.5">
      <c r="A20" s="94" t="s">
        <v>31</v>
      </c>
      <c r="B20" s="101" t="s">
        <v>32</v>
      </c>
    </row>
    <row r="21" spans="1:2" ht="28.5">
      <c r="A21" s="94" t="s">
        <v>25</v>
      </c>
      <c r="B21" s="101" t="s">
        <v>33</v>
      </c>
    </row>
    <row r="22" spans="1:2" ht="8.25" customHeight="1">
      <c r="A22" s="99"/>
      <c r="B22" s="102"/>
    </row>
    <row r="23" spans="1:2" ht="31.5" customHeight="1">
      <c r="A23" s="94" t="s">
        <v>34</v>
      </c>
      <c r="B23" s="101" t="s">
        <v>35</v>
      </c>
    </row>
    <row r="24" spans="1:2" ht="15">
      <c r="A24" s="94" t="s">
        <v>36</v>
      </c>
      <c r="B24" s="101" t="s">
        <v>37</v>
      </c>
    </row>
    <row r="25" spans="1:2" ht="20.100000000000001" customHeight="1">
      <c r="A25" s="94" t="s">
        <v>38</v>
      </c>
      <c r="B25" s="101" t="s">
        <v>39</v>
      </c>
    </row>
    <row r="26" spans="1:2" ht="29.1" customHeight="1">
      <c r="A26" s="94" t="s">
        <v>40</v>
      </c>
      <c r="B26" s="101" t="s">
        <v>41</v>
      </c>
    </row>
    <row r="27" spans="1:2" ht="20.85" customHeight="1">
      <c r="A27" s="94" t="s">
        <v>42</v>
      </c>
      <c r="B27" s="101" t="s">
        <v>43</v>
      </c>
    </row>
    <row r="28" spans="1:2" ht="8.25" customHeight="1">
      <c r="A28" s="99"/>
      <c r="B28" s="102"/>
    </row>
    <row r="29" spans="1:2" ht="28.5">
      <c r="A29" s="94" t="s">
        <v>44</v>
      </c>
      <c r="B29" s="101" t="s">
        <v>45</v>
      </c>
    </row>
    <row r="30" spans="1:2" ht="42.75">
      <c r="A30" s="94" t="s">
        <v>46</v>
      </c>
      <c r="B30" s="101" t="s">
        <v>47</v>
      </c>
    </row>
    <row r="31" spans="1:2" ht="42.75">
      <c r="A31" s="94" t="s">
        <v>48</v>
      </c>
      <c r="B31" s="101" t="s">
        <v>49</v>
      </c>
    </row>
    <row r="32" spans="1:2" ht="28.5">
      <c r="A32" s="94" t="s">
        <v>50</v>
      </c>
      <c r="B32" s="101" t="s">
        <v>51</v>
      </c>
    </row>
    <row r="33" spans="1:2" ht="57">
      <c r="A33" s="94" t="s">
        <v>52</v>
      </c>
      <c r="B33" s="101" t="s">
        <v>53</v>
      </c>
    </row>
    <row r="34" spans="1:2" ht="85.35" customHeight="1">
      <c r="A34" s="103" t="s">
        <v>54</v>
      </c>
      <c r="B34" s="101" t="s">
        <v>55</v>
      </c>
    </row>
    <row r="35" spans="1:2" ht="81.599999999999994" customHeight="1">
      <c r="A35" s="103" t="s">
        <v>56</v>
      </c>
      <c r="B35" s="101" t="s">
        <v>57</v>
      </c>
    </row>
    <row r="36" spans="1:2" ht="54" customHeight="1">
      <c r="A36" s="103" t="s">
        <v>58</v>
      </c>
      <c r="B36" s="101" t="s">
        <v>59</v>
      </c>
    </row>
    <row r="37" spans="1:2" ht="8.25" customHeight="1">
      <c r="A37" s="104"/>
      <c r="B37" s="102"/>
    </row>
    <row r="38" spans="1:2" ht="57">
      <c r="A38" s="103" t="s">
        <v>60</v>
      </c>
      <c r="B38" s="101" t="s">
        <v>61</v>
      </c>
    </row>
    <row r="39" spans="1:2" ht="42.75">
      <c r="A39" s="103" t="s">
        <v>62</v>
      </c>
      <c r="B39" s="101" t="s">
        <v>63</v>
      </c>
    </row>
    <row r="40" spans="1:2" ht="28.5">
      <c r="A40" s="103" t="s">
        <v>64</v>
      </c>
      <c r="B40" s="101" t="s">
        <v>65</v>
      </c>
    </row>
    <row r="41" spans="1:2" ht="71.25">
      <c r="A41" s="103" t="s">
        <v>66</v>
      </c>
      <c r="B41" s="101" t="s">
        <v>67</v>
      </c>
    </row>
    <row r="42" spans="1:2" ht="28.5">
      <c r="A42" s="94" t="s">
        <v>68</v>
      </c>
      <c r="B42" s="101" t="s">
        <v>69</v>
      </c>
    </row>
    <row r="43" spans="1:2" ht="15">
      <c r="A43" s="103"/>
      <c r="B43" s="105"/>
    </row>
    <row r="44" spans="1:2" ht="25.5" customHeight="1">
      <c r="A44" s="230" t="s">
        <v>70</v>
      </c>
      <c r="B44" s="231"/>
    </row>
    <row r="45" spans="1:2" ht="15">
      <c r="A45" s="92" t="s">
        <v>2</v>
      </c>
      <c r="B45" s="93" t="s">
        <v>3</v>
      </c>
    </row>
    <row r="46" spans="1:2" ht="15">
      <c r="A46" s="94" t="s">
        <v>6</v>
      </c>
      <c r="B46" s="95" t="s">
        <v>7</v>
      </c>
    </row>
    <row r="47" spans="1:2" ht="103.5">
      <c r="A47" s="94" t="s">
        <v>8</v>
      </c>
      <c r="B47" s="96" t="s">
        <v>9</v>
      </c>
    </row>
    <row r="48" spans="1:2" ht="15">
      <c r="A48" s="94" t="s">
        <v>71</v>
      </c>
      <c r="B48" s="106" t="s">
        <v>72</v>
      </c>
    </row>
    <row r="49" spans="1:2" ht="37.5" customHeight="1">
      <c r="A49" s="94" t="s">
        <v>73</v>
      </c>
      <c r="B49" s="106" t="s">
        <v>13</v>
      </c>
    </row>
    <row r="50" spans="1:2" ht="28.5">
      <c r="A50" s="94" t="s">
        <v>74</v>
      </c>
      <c r="B50" s="106" t="s">
        <v>75</v>
      </c>
    </row>
    <row r="51" spans="1:2" ht="42.75">
      <c r="A51" s="94" t="s">
        <v>76</v>
      </c>
      <c r="B51" s="107" t="s">
        <v>77</v>
      </c>
    </row>
    <row r="52" spans="1:2" ht="42.75">
      <c r="A52" s="94" t="s">
        <v>78</v>
      </c>
      <c r="B52" s="107" t="s">
        <v>79</v>
      </c>
    </row>
    <row r="53" spans="1:2" ht="15">
      <c r="A53" s="94" t="s">
        <v>80</v>
      </c>
      <c r="B53" s="107" t="s">
        <v>81</v>
      </c>
    </row>
    <row r="54" spans="1:2" ht="71.25">
      <c r="A54" s="94" t="s">
        <v>82</v>
      </c>
      <c r="B54" s="107" t="s">
        <v>83</v>
      </c>
    </row>
    <row r="55" spans="1:2" ht="60">
      <c r="A55" s="103" t="s">
        <v>84</v>
      </c>
      <c r="B55" s="107" t="s">
        <v>85</v>
      </c>
    </row>
    <row r="56" spans="1:2" ht="28.5">
      <c r="A56" s="94" t="s">
        <v>86</v>
      </c>
      <c r="B56" s="107" t="s">
        <v>87</v>
      </c>
    </row>
    <row r="57" spans="1:2" ht="85.5">
      <c r="A57" s="94" t="s">
        <v>88</v>
      </c>
      <c r="B57" s="107" t="s">
        <v>89</v>
      </c>
    </row>
    <row r="58" spans="1:2" ht="15">
      <c r="A58" s="94" t="s">
        <v>90</v>
      </c>
      <c r="B58" s="107" t="s">
        <v>91</v>
      </c>
    </row>
    <row r="59" spans="1:2" ht="28.5">
      <c r="A59" s="94" t="s">
        <v>92</v>
      </c>
      <c r="B59" s="107" t="s">
        <v>93</v>
      </c>
    </row>
    <row r="60" spans="1:2" ht="28.5">
      <c r="A60" s="94" t="s">
        <v>94</v>
      </c>
      <c r="B60" s="107" t="s">
        <v>95</v>
      </c>
    </row>
    <row r="61" spans="1:2" ht="28.5">
      <c r="A61" s="94" t="s">
        <v>96</v>
      </c>
      <c r="B61" s="107" t="s">
        <v>97</v>
      </c>
    </row>
    <row r="62" spans="1:2" ht="28.5">
      <c r="A62" s="94" t="s">
        <v>98</v>
      </c>
      <c r="B62" s="107" t="s">
        <v>99</v>
      </c>
    </row>
    <row r="63" spans="1:2" ht="42.75">
      <c r="A63" s="94" t="s">
        <v>100</v>
      </c>
      <c r="B63" s="107" t="s">
        <v>101</v>
      </c>
    </row>
    <row r="64" spans="1:2" ht="79.5" customHeight="1">
      <c r="A64" s="94" t="s">
        <v>102</v>
      </c>
      <c r="B64" s="107" t="s">
        <v>103</v>
      </c>
    </row>
    <row r="65" spans="1:2" ht="114">
      <c r="A65" s="94" t="s">
        <v>104</v>
      </c>
      <c r="B65" s="107" t="s">
        <v>105</v>
      </c>
    </row>
    <row r="66" spans="1:2" ht="28.5">
      <c r="A66" s="94" t="s">
        <v>106</v>
      </c>
      <c r="B66" s="107" t="s">
        <v>107</v>
      </c>
    </row>
    <row r="67" spans="1:2" ht="156.75">
      <c r="A67" s="94" t="s">
        <v>108</v>
      </c>
      <c r="B67" s="107" t="s">
        <v>109</v>
      </c>
    </row>
    <row r="68" spans="1:2" ht="28.5">
      <c r="A68" s="94" t="s">
        <v>110</v>
      </c>
      <c r="B68" s="107" t="s">
        <v>111</v>
      </c>
    </row>
    <row r="69" spans="1:2" ht="30">
      <c r="A69" s="103" t="s">
        <v>112</v>
      </c>
      <c r="B69" s="107" t="s">
        <v>113</v>
      </c>
    </row>
    <row r="70" spans="1:2" ht="25.5" customHeight="1">
      <c r="A70" s="230" t="s">
        <v>114</v>
      </c>
      <c r="B70" s="231"/>
    </row>
    <row r="71" spans="1:2" ht="15">
      <c r="A71" s="232" t="s">
        <v>115</v>
      </c>
      <c r="B71" s="233"/>
    </row>
    <row r="72" spans="1:2" ht="72" customHeight="1">
      <c r="A72" s="226" t="s">
        <v>116</v>
      </c>
      <c r="B72" s="227"/>
    </row>
    <row r="73" spans="1:2" ht="28.5">
      <c r="A73" s="94" t="s">
        <v>117</v>
      </c>
      <c r="B73" s="107" t="s">
        <v>118</v>
      </c>
    </row>
    <row r="74" spans="1:2" ht="28.5">
      <c r="A74" s="103" t="s">
        <v>119</v>
      </c>
      <c r="B74" s="107"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B1:AO53"/>
  <sheetViews>
    <sheetView showGridLines="0" tabSelected="1" zoomScale="60" zoomScaleNormal="60" workbookViewId="0">
      <selection activeCell="AB25" sqref="AB25"/>
    </sheetView>
  </sheetViews>
  <sheetFormatPr baseColWidth="10" defaultColWidth="10.7109375" defaultRowHeight="14.25"/>
  <cols>
    <col min="1" max="1" width="10.7109375" style="15"/>
    <col min="2" max="2" width="68.7109375" style="15" customWidth="1"/>
    <col min="3" max="3" width="15.28515625" style="15" customWidth="1"/>
    <col min="4" max="4" width="18" style="15" customWidth="1"/>
    <col min="5" max="5" width="17.140625" style="15" customWidth="1"/>
    <col min="6" max="6" width="15.42578125" style="15" customWidth="1"/>
    <col min="7" max="7" width="17.140625" style="15" customWidth="1"/>
    <col min="8" max="8" width="16.28515625" style="15" customWidth="1"/>
    <col min="9" max="9" width="18.140625" style="15" customWidth="1"/>
    <col min="10" max="11" width="17" style="15" customWidth="1"/>
    <col min="12" max="12" width="17.140625" style="15" customWidth="1"/>
    <col min="13" max="13" width="16.28515625" style="15" customWidth="1"/>
    <col min="14" max="14" width="18.7109375" style="15" customWidth="1"/>
    <col min="15" max="15" width="15.42578125" style="15" customWidth="1"/>
    <col min="16" max="16" width="16.28515625" style="15" customWidth="1"/>
    <col min="17" max="17" width="25.140625" style="15" customWidth="1"/>
    <col min="18" max="18" width="17" style="15" customWidth="1"/>
    <col min="19" max="19" width="13.42578125" style="15" customWidth="1"/>
    <col min="20" max="20" width="13.28515625" style="15" customWidth="1"/>
    <col min="21" max="21" width="24.7109375" style="15" customWidth="1"/>
    <col min="22" max="22" width="15.140625" style="15" customWidth="1"/>
    <col min="23" max="23" width="12.28515625" style="15" customWidth="1"/>
    <col min="24" max="24" width="16" style="15" customWidth="1"/>
    <col min="25" max="25" width="16.42578125" style="15" customWidth="1"/>
    <col min="26" max="28" width="18.140625" style="15" customWidth="1"/>
    <col min="29" max="29" width="22.7109375" style="15" customWidth="1"/>
    <col min="30" max="30" width="19" style="15" customWidth="1"/>
    <col min="31" max="31" width="19.85546875" style="15" customWidth="1"/>
    <col min="32" max="32" width="58.2851562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7109375" style="15"/>
    <col min="41" max="41" width="18.42578125" style="15" bestFit="1" customWidth="1"/>
    <col min="42" max="42" width="16.140625" style="15" customWidth="1"/>
    <col min="43" max="16384" width="10.7109375" style="15"/>
  </cols>
  <sheetData>
    <row r="1" spans="2:32" ht="32.25" customHeight="1" thickBot="1">
      <c r="B1" s="326"/>
      <c r="C1" s="329" t="s">
        <v>121</v>
      </c>
      <c r="D1" s="330"/>
      <c r="E1" s="330"/>
      <c r="F1" s="330"/>
      <c r="G1" s="330"/>
      <c r="H1" s="330"/>
      <c r="I1" s="330"/>
      <c r="J1" s="330"/>
      <c r="K1" s="330"/>
      <c r="L1" s="330"/>
      <c r="M1" s="330"/>
      <c r="N1" s="330"/>
      <c r="O1" s="330"/>
      <c r="P1" s="330"/>
      <c r="Q1" s="330"/>
      <c r="R1" s="330"/>
      <c r="S1" s="330"/>
      <c r="T1" s="330"/>
      <c r="U1" s="330"/>
      <c r="V1" s="330"/>
      <c r="W1" s="330"/>
      <c r="X1" s="330"/>
      <c r="Y1" s="330"/>
      <c r="Z1" s="330"/>
      <c r="AA1" s="330"/>
      <c r="AB1" s="331"/>
      <c r="AC1" s="338" t="s">
        <v>122</v>
      </c>
      <c r="AD1" s="339"/>
      <c r="AE1" s="339"/>
      <c r="AF1" s="340"/>
    </row>
    <row r="2" spans="2:32" ht="30.75" customHeight="1" thickBot="1">
      <c r="B2" s="327"/>
      <c r="C2" s="329" t="s">
        <v>123</v>
      </c>
      <c r="D2" s="330"/>
      <c r="E2" s="330"/>
      <c r="F2" s="330"/>
      <c r="G2" s="330"/>
      <c r="H2" s="330"/>
      <c r="I2" s="330"/>
      <c r="J2" s="330"/>
      <c r="K2" s="330"/>
      <c r="L2" s="330"/>
      <c r="M2" s="330"/>
      <c r="N2" s="330"/>
      <c r="O2" s="330"/>
      <c r="P2" s="330"/>
      <c r="Q2" s="330"/>
      <c r="R2" s="330"/>
      <c r="S2" s="330"/>
      <c r="T2" s="330"/>
      <c r="U2" s="330"/>
      <c r="V2" s="330"/>
      <c r="W2" s="330"/>
      <c r="X2" s="330"/>
      <c r="Y2" s="330"/>
      <c r="Z2" s="330"/>
      <c r="AA2" s="330"/>
      <c r="AB2" s="331"/>
      <c r="AC2" s="338" t="s">
        <v>124</v>
      </c>
      <c r="AD2" s="339"/>
      <c r="AE2" s="339"/>
      <c r="AF2" s="340"/>
    </row>
    <row r="3" spans="2:32" ht="24" customHeight="1" thickBot="1">
      <c r="B3" s="327"/>
      <c r="C3" s="332" t="s">
        <v>125</v>
      </c>
      <c r="D3" s="333"/>
      <c r="E3" s="333"/>
      <c r="F3" s="333"/>
      <c r="G3" s="333"/>
      <c r="H3" s="333"/>
      <c r="I3" s="333"/>
      <c r="J3" s="333"/>
      <c r="K3" s="333"/>
      <c r="L3" s="333"/>
      <c r="M3" s="333"/>
      <c r="N3" s="333"/>
      <c r="O3" s="333"/>
      <c r="P3" s="333"/>
      <c r="Q3" s="333"/>
      <c r="R3" s="333"/>
      <c r="S3" s="333"/>
      <c r="T3" s="333"/>
      <c r="U3" s="333"/>
      <c r="V3" s="333"/>
      <c r="W3" s="333"/>
      <c r="X3" s="333"/>
      <c r="Y3" s="333"/>
      <c r="Z3" s="333"/>
      <c r="AA3" s="333"/>
      <c r="AB3" s="334"/>
      <c r="AC3" s="338" t="s">
        <v>126</v>
      </c>
      <c r="AD3" s="339"/>
      <c r="AE3" s="339"/>
      <c r="AF3" s="340"/>
    </row>
    <row r="4" spans="2:32" ht="21.75" customHeight="1" thickBot="1">
      <c r="B4" s="328"/>
      <c r="C4" s="335"/>
      <c r="D4" s="336"/>
      <c r="E4" s="336"/>
      <c r="F4" s="336"/>
      <c r="G4" s="336"/>
      <c r="H4" s="336"/>
      <c r="I4" s="336"/>
      <c r="J4" s="336"/>
      <c r="K4" s="336"/>
      <c r="L4" s="336"/>
      <c r="M4" s="336"/>
      <c r="N4" s="336"/>
      <c r="O4" s="336"/>
      <c r="P4" s="336"/>
      <c r="Q4" s="336"/>
      <c r="R4" s="336"/>
      <c r="S4" s="336"/>
      <c r="T4" s="336"/>
      <c r="U4" s="336"/>
      <c r="V4" s="336"/>
      <c r="W4" s="336"/>
      <c r="X4" s="336"/>
      <c r="Y4" s="336"/>
      <c r="Z4" s="336"/>
      <c r="AA4" s="336"/>
      <c r="AB4" s="337"/>
      <c r="AC4" s="341" t="s">
        <v>127</v>
      </c>
      <c r="AD4" s="342"/>
      <c r="AE4" s="342"/>
      <c r="AF4" s="343"/>
    </row>
    <row r="5" spans="2:32" ht="9" customHeight="1" thickBot="1">
      <c r="B5" s="17"/>
      <c r="C5" s="18"/>
      <c r="D5" s="19"/>
      <c r="E5" s="20"/>
      <c r="F5" s="20"/>
      <c r="G5" s="20"/>
      <c r="H5" s="20"/>
      <c r="I5" s="20"/>
      <c r="J5" s="20"/>
      <c r="K5" s="20"/>
      <c r="L5" s="20"/>
      <c r="M5" s="20"/>
      <c r="N5" s="20"/>
      <c r="O5" s="20"/>
      <c r="P5" s="20"/>
      <c r="Q5" s="20"/>
      <c r="R5" s="20"/>
      <c r="S5" s="20"/>
      <c r="T5" s="20"/>
      <c r="U5" s="20"/>
      <c r="V5" s="20"/>
      <c r="W5" s="20"/>
      <c r="X5" s="20"/>
      <c r="Y5" s="20"/>
      <c r="Z5" s="20"/>
      <c r="AA5" s="21"/>
      <c r="AB5" s="20"/>
      <c r="AC5" s="20"/>
      <c r="AE5" s="22"/>
      <c r="AF5" s="23"/>
    </row>
    <row r="6" spans="2:32" ht="9" customHeight="1" thickBot="1">
      <c r="B6" s="24"/>
      <c r="C6" s="20"/>
      <c r="D6" s="20"/>
      <c r="E6" s="20"/>
      <c r="F6" s="20"/>
      <c r="G6" s="20"/>
      <c r="H6" s="20"/>
      <c r="I6" s="20"/>
      <c r="J6" s="20"/>
      <c r="K6" s="20"/>
      <c r="L6" s="20"/>
      <c r="M6" s="20"/>
      <c r="N6" s="20"/>
      <c r="O6" s="20"/>
      <c r="P6" s="20"/>
      <c r="Q6" s="20"/>
      <c r="R6" s="20"/>
      <c r="S6" s="20"/>
      <c r="T6" s="20"/>
      <c r="U6" s="20"/>
      <c r="V6" s="20"/>
      <c r="W6" s="20"/>
      <c r="X6" s="20"/>
      <c r="Y6" s="20"/>
      <c r="Z6" s="20"/>
      <c r="AA6" s="21"/>
      <c r="AB6" s="20"/>
      <c r="AC6" s="20"/>
      <c r="AE6" s="22"/>
      <c r="AF6" s="23"/>
    </row>
    <row r="7" spans="2:32" ht="15">
      <c r="B7" s="283" t="s">
        <v>4</v>
      </c>
      <c r="C7" s="284"/>
      <c r="D7" s="321" t="s">
        <v>149</v>
      </c>
      <c r="E7" s="283" t="s">
        <v>6</v>
      </c>
      <c r="F7" s="289"/>
      <c r="G7" s="289"/>
      <c r="H7" s="289"/>
      <c r="I7" s="284"/>
      <c r="J7" s="313">
        <v>45601</v>
      </c>
      <c r="K7" s="314"/>
      <c r="L7" s="283" t="s">
        <v>8</v>
      </c>
      <c r="M7" s="284"/>
      <c r="N7" s="305" t="s">
        <v>129</v>
      </c>
      <c r="O7" s="306"/>
      <c r="P7" s="294"/>
      <c r="Q7" s="295"/>
      <c r="R7" s="20"/>
      <c r="S7" s="20"/>
      <c r="T7" s="20"/>
      <c r="U7" s="20"/>
      <c r="V7" s="20"/>
      <c r="W7" s="20"/>
      <c r="X7" s="20"/>
      <c r="Y7" s="20"/>
      <c r="Z7" s="20"/>
      <c r="AA7" s="21"/>
      <c r="AB7" s="20"/>
      <c r="AC7" s="20"/>
      <c r="AE7" s="22"/>
      <c r="AF7" s="23"/>
    </row>
    <row r="8" spans="2:32" ht="15">
      <c r="B8" s="285"/>
      <c r="C8" s="286"/>
      <c r="D8" s="322"/>
      <c r="E8" s="285"/>
      <c r="F8" s="290"/>
      <c r="G8" s="290"/>
      <c r="H8" s="290"/>
      <c r="I8" s="286"/>
      <c r="J8" s="315"/>
      <c r="K8" s="316"/>
      <c r="L8" s="285"/>
      <c r="M8" s="286"/>
      <c r="N8" s="324" t="s">
        <v>131</v>
      </c>
      <c r="O8" s="325"/>
      <c r="P8" s="307"/>
      <c r="Q8" s="308"/>
      <c r="R8" s="20"/>
      <c r="S8" s="20"/>
      <c r="T8" s="20"/>
      <c r="U8" s="20"/>
      <c r="V8" s="20"/>
      <c r="W8" s="20"/>
      <c r="X8" s="20"/>
      <c r="Y8" s="20"/>
      <c r="Z8" s="20"/>
      <c r="AA8" s="21"/>
      <c r="AB8" s="20"/>
      <c r="AC8" s="20"/>
      <c r="AE8" s="22"/>
      <c r="AF8" s="23"/>
    </row>
    <row r="9" spans="2:32" ht="15.75" thickBot="1">
      <c r="B9" s="287"/>
      <c r="C9" s="288"/>
      <c r="D9" s="323"/>
      <c r="E9" s="287"/>
      <c r="F9" s="291"/>
      <c r="G9" s="291"/>
      <c r="H9" s="291"/>
      <c r="I9" s="288"/>
      <c r="J9" s="317"/>
      <c r="K9" s="318"/>
      <c r="L9" s="287"/>
      <c r="M9" s="288"/>
      <c r="N9" s="309" t="s">
        <v>132</v>
      </c>
      <c r="O9" s="310"/>
      <c r="P9" s="311" t="s">
        <v>130</v>
      </c>
      <c r="Q9" s="312"/>
      <c r="R9" s="20"/>
      <c r="S9" s="20"/>
      <c r="T9" s="20"/>
      <c r="U9" s="20"/>
      <c r="V9" s="20"/>
      <c r="W9" s="20"/>
      <c r="X9" s="20"/>
      <c r="Y9" s="20"/>
      <c r="Z9" s="20"/>
      <c r="AA9" s="21"/>
      <c r="AB9" s="20"/>
      <c r="AC9" s="20"/>
      <c r="AE9" s="22"/>
      <c r="AF9" s="23"/>
    </row>
    <row r="10" spans="2:32" ht="15" customHeight="1" thickBot="1">
      <c r="B10" s="25"/>
      <c r="C10" s="26"/>
      <c r="D10" s="26"/>
      <c r="E10" s="27"/>
      <c r="F10" s="27"/>
      <c r="G10" s="27"/>
      <c r="H10" s="27"/>
      <c r="I10" s="27"/>
      <c r="J10" s="28"/>
      <c r="K10" s="28"/>
      <c r="L10" s="27"/>
      <c r="M10" s="27"/>
      <c r="N10" s="29"/>
      <c r="O10" s="29"/>
      <c r="P10" s="30"/>
      <c r="Q10" s="30"/>
      <c r="R10" s="26"/>
      <c r="S10" s="26"/>
      <c r="T10" s="26"/>
      <c r="U10" s="26"/>
      <c r="V10" s="26"/>
      <c r="W10" s="26"/>
      <c r="X10" s="26"/>
      <c r="Y10" s="26"/>
      <c r="Z10" s="26"/>
      <c r="AA10" s="31"/>
      <c r="AB10" s="26"/>
      <c r="AC10" s="26"/>
      <c r="AE10" s="32"/>
      <c r="AF10" s="33"/>
    </row>
    <row r="11" spans="2:32" ht="15" customHeight="1">
      <c r="B11" s="283" t="s">
        <v>10</v>
      </c>
      <c r="C11" s="284"/>
      <c r="D11" s="260" t="s">
        <v>133</v>
      </c>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2"/>
    </row>
    <row r="12" spans="2:32" ht="15" customHeight="1">
      <c r="B12" s="285"/>
      <c r="C12" s="286"/>
      <c r="D12" s="296"/>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8"/>
    </row>
    <row r="13" spans="2:32" ht="15" customHeight="1" thickBot="1">
      <c r="B13" s="287"/>
      <c r="C13" s="288"/>
      <c r="D13" s="299"/>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1"/>
    </row>
    <row r="14" spans="2:32" ht="9" customHeight="1" thickBot="1">
      <c r="B14" s="35"/>
      <c r="C14" s="36"/>
      <c r="D14" s="37"/>
      <c r="E14" s="37"/>
      <c r="F14" s="37"/>
      <c r="G14" s="37"/>
      <c r="H14" s="37"/>
      <c r="I14" s="37"/>
      <c r="J14" s="37"/>
      <c r="K14" s="37"/>
      <c r="L14" s="37"/>
      <c r="M14" s="37"/>
      <c r="N14" s="38"/>
      <c r="O14" s="38"/>
      <c r="P14" s="38"/>
      <c r="Q14" s="38"/>
      <c r="R14" s="38"/>
      <c r="S14" s="39"/>
      <c r="T14" s="39"/>
      <c r="U14" s="39"/>
      <c r="V14" s="39"/>
      <c r="W14" s="39"/>
      <c r="X14" s="39"/>
      <c r="Y14" s="39"/>
      <c r="Z14" s="27"/>
      <c r="AA14" s="27"/>
      <c r="AB14" s="27"/>
      <c r="AC14" s="27"/>
      <c r="AE14" s="27"/>
      <c r="AF14" s="34"/>
    </row>
    <row r="15" spans="2:32" ht="63.75" customHeight="1" thickBot="1">
      <c r="B15" s="292" t="s">
        <v>12</v>
      </c>
      <c r="C15" s="293"/>
      <c r="D15" s="302" t="s">
        <v>134</v>
      </c>
      <c r="E15" s="303"/>
      <c r="F15" s="303"/>
      <c r="G15" s="303"/>
      <c r="H15" s="303"/>
      <c r="I15" s="303"/>
      <c r="J15" s="303"/>
      <c r="K15" s="303"/>
      <c r="L15" s="304"/>
      <c r="M15" s="319" t="s">
        <v>14</v>
      </c>
      <c r="N15" s="344"/>
      <c r="O15" s="344"/>
      <c r="P15" s="344"/>
      <c r="Q15" s="344"/>
      <c r="R15" s="320"/>
      <c r="S15" s="348" t="s">
        <v>135</v>
      </c>
      <c r="T15" s="349"/>
      <c r="U15" s="349"/>
      <c r="V15" s="349"/>
      <c r="W15" s="349"/>
      <c r="X15" s="349"/>
      <c r="Y15" s="350"/>
      <c r="Z15" s="319" t="s">
        <v>15</v>
      </c>
      <c r="AA15" s="320"/>
      <c r="AB15" s="345" t="s">
        <v>136</v>
      </c>
      <c r="AC15" s="346"/>
      <c r="AD15" s="346"/>
      <c r="AE15" s="346"/>
      <c r="AF15" s="347"/>
    </row>
    <row r="16" spans="2:32" ht="9" customHeight="1" thickBot="1">
      <c r="B16" s="24"/>
      <c r="C16" s="20"/>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E16" s="22"/>
      <c r="AF16" s="23"/>
    </row>
    <row r="17" spans="2:33" s="40" customFormat="1" ht="37.5" customHeight="1" thickBot="1">
      <c r="B17" s="292" t="s">
        <v>17</v>
      </c>
      <c r="C17" s="293"/>
      <c r="D17" s="345" t="s">
        <v>137</v>
      </c>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7"/>
    </row>
    <row r="18" spans="2:33" ht="16.5" customHeight="1" thickBot="1">
      <c r="B18" s="41"/>
      <c r="C18" s="42"/>
      <c r="D18" s="42"/>
      <c r="E18" s="42"/>
      <c r="F18" s="42"/>
      <c r="G18" s="42"/>
      <c r="H18" s="42"/>
      <c r="I18" s="42"/>
      <c r="J18" s="42"/>
      <c r="K18" s="42"/>
      <c r="L18" s="42"/>
      <c r="M18" s="42"/>
      <c r="N18" s="42"/>
      <c r="O18" s="42"/>
      <c r="P18" s="42"/>
      <c r="Q18" s="42"/>
      <c r="R18" s="42"/>
      <c r="S18" s="42"/>
      <c r="T18" s="42"/>
      <c r="U18" s="42"/>
      <c r="V18" s="42"/>
      <c r="W18" s="42"/>
      <c r="X18" s="42"/>
      <c r="Y18" s="42"/>
      <c r="Z18" s="42"/>
      <c r="AA18" s="156"/>
      <c r="AB18" s="156"/>
      <c r="AC18" s="42"/>
      <c r="AE18" s="42"/>
      <c r="AF18" s="43"/>
    </row>
    <row r="19" spans="2:33" ht="32.1" customHeight="1" thickBot="1">
      <c r="B19" s="319" t="s">
        <v>138</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20"/>
    </row>
    <row r="20" spans="2:33" ht="32.1" customHeight="1" thickBot="1">
      <c r="B20" s="45" t="s">
        <v>19</v>
      </c>
      <c r="C20" s="359" t="s">
        <v>139</v>
      </c>
      <c r="D20" s="360"/>
      <c r="E20" s="360"/>
      <c r="F20" s="360"/>
      <c r="G20" s="360"/>
      <c r="H20" s="360"/>
      <c r="I20" s="360"/>
      <c r="J20" s="360"/>
      <c r="K20" s="360"/>
      <c r="L20" s="360"/>
      <c r="M20" s="360"/>
      <c r="N20" s="360"/>
      <c r="O20" s="360"/>
      <c r="P20" s="361"/>
      <c r="Q20" s="319" t="s">
        <v>140</v>
      </c>
      <c r="R20" s="344"/>
      <c r="S20" s="344"/>
      <c r="T20" s="344"/>
      <c r="U20" s="344"/>
      <c r="V20" s="344"/>
      <c r="W20" s="344"/>
      <c r="X20" s="344"/>
      <c r="Y20" s="344"/>
      <c r="Z20" s="344"/>
      <c r="AA20" s="344"/>
      <c r="AB20" s="344"/>
      <c r="AC20" s="344"/>
      <c r="AD20" s="344"/>
      <c r="AE20" s="344"/>
      <c r="AF20" s="320"/>
    </row>
    <row r="21" spans="2:33" ht="32.1" customHeight="1" thickBot="1">
      <c r="B21" s="25"/>
      <c r="C21" s="46" t="s">
        <v>141</v>
      </c>
      <c r="D21" s="47" t="s">
        <v>142</v>
      </c>
      <c r="E21" s="47" t="s">
        <v>143</v>
      </c>
      <c r="F21" s="47" t="s">
        <v>144</v>
      </c>
      <c r="G21" s="47" t="s">
        <v>145</v>
      </c>
      <c r="H21" s="47" t="s">
        <v>146</v>
      </c>
      <c r="I21" s="47" t="s">
        <v>128</v>
      </c>
      <c r="J21" s="47" t="s">
        <v>147</v>
      </c>
      <c r="K21" s="47" t="s">
        <v>148</v>
      </c>
      <c r="L21" s="47" t="s">
        <v>149</v>
      </c>
      <c r="M21" s="47" t="s">
        <v>150</v>
      </c>
      <c r="N21" s="47" t="s">
        <v>151</v>
      </c>
      <c r="O21" s="47" t="s">
        <v>102</v>
      </c>
      <c r="P21" s="48" t="s">
        <v>100</v>
      </c>
      <c r="Q21" s="49"/>
      <c r="R21" s="45" t="s">
        <v>141</v>
      </c>
      <c r="S21" s="50" t="s">
        <v>142</v>
      </c>
      <c r="T21" s="50" t="s">
        <v>143</v>
      </c>
      <c r="U21" s="50" t="s">
        <v>144</v>
      </c>
      <c r="V21" s="50" t="s">
        <v>145</v>
      </c>
      <c r="W21" s="50" t="s">
        <v>146</v>
      </c>
      <c r="X21" s="50" t="s">
        <v>128</v>
      </c>
      <c r="Y21" s="50" t="s">
        <v>147</v>
      </c>
      <c r="Z21" s="50" t="s">
        <v>148</v>
      </c>
      <c r="AA21" s="50" t="s">
        <v>149</v>
      </c>
      <c r="AB21" s="50" t="s">
        <v>150</v>
      </c>
      <c r="AC21" s="50" t="s">
        <v>151</v>
      </c>
      <c r="AD21" s="50" t="s">
        <v>102</v>
      </c>
      <c r="AE21" s="51" t="s">
        <v>152</v>
      </c>
      <c r="AF21" s="51" t="s">
        <v>153</v>
      </c>
    </row>
    <row r="22" spans="2:33" ht="32.1" customHeight="1">
      <c r="B22" s="53" t="s">
        <v>31</v>
      </c>
      <c r="C22" s="152"/>
      <c r="D22" s="153"/>
      <c r="E22" s="153"/>
      <c r="F22" s="153"/>
      <c r="G22" s="153"/>
      <c r="H22" s="153"/>
      <c r="I22" s="153"/>
      <c r="J22" s="153"/>
      <c r="K22" s="153"/>
      <c r="L22" s="153"/>
      <c r="M22" s="153"/>
      <c r="N22" s="153"/>
      <c r="O22" s="153">
        <f>SUM(C22:N22)</f>
        <v>0</v>
      </c>
      <c r="P22" s="56"/>
      <c r="Q22" s="53" t="s">
        <v>27</v>
      </c>
      <c r="R22" s="57"/>
      <c r="S22" s="58"/>
      <c r="T22" s="58"/>
      <c r="U22" s="58"/>
      <c r="V22" s="58"/>
      <c r="W22" s="58"/>
      <c r="X22" s="58"/>
      <c r="Y22" s="58">
        <f>196825216+74636876</f>
        <v>271462092</v>
      </c>
      <c r="Z22" s="58"/>
      <c r="AA22" s="58"/>
      <c r="AB22" s="58">
        <v>5604878</v>
      </c>
      <c r="AC22" s="58"/>
      <c r="AD22" s="160">
        <f>SUM(R22:AC22)</f>
        <v>277066970</v>
      </c>
      <c r="AF22" s="59"/>
    </row>
    <row r="23" spans="2:33" ht="32.1" customHeight="1">
      <c r="B23" s="60" t="s">
        <v>21</v>
      </c>
      <c r="C23" s="61"/>
      <c r="D23" s="62"/>
      <c r="E23" s="62"/>
      <c r="F23" s="62"/>
      <c r="G23" s="62"/>
      <c r="H23" s="62"/>
      <c r="I23" s="62"/>
      <c r="J23" s="62"/>
      <c r="K23" s="62"/>
      <c r="L23" s="62"/>
      <c r="M23" s="62"/>
      <c r="N23" s="62"/>
      <c r="O23" s="62">
        <f>SUM(C23:N23)</f>
        <v>0</v>
      </c>
      <c r="P23" s="63" t="str">
        <f>IFERROR(O23/(SUMIF(C23:N23,"&gt;0",C22:N22))," ")</f>
        <v xml:space="preserve"> </v>
      </c>
      <c r="Q23" s="60" t="s">
        <v>29</v>
      </c>
      <c r="R23" s="61"/>
      <c r="S23" s="62"/>
      <c r="T23" s="62"/>
      <c r="U23" s="62"/>
      <c r="V23" s="62"/>
      <c r="W23" s="62"/>
      <c r="X23" s="62">
        <f>55100227</f>
        <v>55100227</v>
      </c>
      <c r="Y23" s="62">
        <f>242175987-X23</f>
        <v>187075760</v>
      </c>
      <c r="Z23" s="62">
        <f>242175987-X23-Y23</f>
        <v>0</v>
      </c>
      <c r="AA23" s="62">
        <f>242175987-X23-Y23</f>
        <v>0</v>
      </c>
      <c r="AB23" s="62"/>
      <c r="AC23" s="62"/>
      <c r="AD23" s="62">
        <f>SUM(R23:AC23)</f>
        <v>242175987</v>
      </c>
      <c r="AE23" s="168">
        <f>AD23/SUM(X22:AC22)</f>
        <v>0.87407021847461641</v>
      </c>
      <c r="AF23" s="64">
        <f>AD23/AD22</f>
        <v>0.87407021847461641</v>
      </c>
    </row>
    <row r="24" spans="2:33" ht="32.1" customHeight="1">
      <c r="B24" s="60" t="s">
        <v>23</v>
      </c>
      <c r="C24" s="154">
        <f>+C22-C23</f>
        <v>0</v>
      </c>
      <c r="D24" s="155">
        <f t="shared" ref="D24:N24" si="0">+D22-D23</f>
        <v>0</v>
      </c>
      <c r="E24" s="155">
        <f t="shared" si="0"/>
        <v>0</v>
      </c>
      <c r="F24" s="155">
        <f t="shared" si="0"/>
        <v>0</v>
      </c>
      <c r="G24" s="155">
        <f t="shared" si="0"/>
        <v>0</v>
      </c>
      <c r="H24" s="155">
        <f t="shared" si="0"/>
        <v>0</v>
      </c>
      <c r="I24" s="155">
        <f t="shared" si="0"/>
        <v>0</v>
      </c>
      <c r="J24" s="155">
        <f t="shared" si="0"/>
        <v>0</v>
      </c>
      <c r="K24" s="155"/>
      <c r="L24" s="155">
        <f t="shared" si="0"/>
        <v>0</v>
      </c>
      <c r="M24" s="155">
        <f t="shared" si="0"/>
        <v>0</v>
      </c>
      <c r="N24" s="155">
        <f t="shared" si="0"/>
        <v>0</v>
      </c>
      <c r="O24" s="155">
        <f>SUM(C24:N24)</f>
        <v>0</v>
      </c>
      <c r="P24" s="65"/>
      <c r="Q24" s="60" t="s">
        <v>31</v>
      </c>
      <c r="R24" s="61"/>
      <c r="S24" s="62"/>
      <c r="T24" s="62"/>
      <c r="U24" s="62"/>
      <c r="V24" s="62"/>
      <c r="W24" s="62"/>
      <c r="X24" s="62"/>
      <c r="Y24" s="62"/>
      <c r="Z24" s="62">
        <v>38405167</v>
      </c>
      <c r="AA24" s="62">
        <v>65872971</v>
      </c>
      <c r="AB24" s="62">
        <v>61039637</v>
      </c>
      <c r="AC24" s="62">
        <v>111749195</v>
      </c>
      <c r="AD24" s="159">
        <f>SUM(R24:AC24)</f>
        <v>277066970</v>
      </c>
      <c r="AE24" s="62"/>
      <c r="AF24" s="66"/>
    </row>
    <row r="25" spans="2:33" ht="32.1" customHeight="1" thickBot="1">
      <c r="B25" s="67" t="s">
        <v>25</v>
      </c>
      <c r="C25" s="68"/>
      <c r="D25" s="69"/>
      <c r="E25" s="69"/>
      <c r="F25" s="69"/>
      <c r="G25" s="69"/>
      <c r="H25" s="69"/>
      <c r="I25" s="69"/>
      <c r="J25" s="69"/>
      <c r="K25" s="69"/>
      <c r="L25" s="69"/>
      <c r="M25" s="69"/>
      <c r="N25" s="69"/>
      <c r="O25" s="69">
        <f>SUM(C25:N25)</f>
        <v>0</v>
      </c>
      <c r="P25" s="70" t="str">
        <f>IFERROR(O25/(SUMIF(C25:N25,"&gt;0",C24:N24))," ")</f>
        <v xml:space="preserve"> </v>
      </c>
      <c r="Q25" s="67" t="s">
        <v>25</v>
      </c>
      <c r="R25" s="68"/>
      <c r="S25" s="69"/>
      <c r="T25" s="69"/>
      <c r="U25" s="69"/>
      <c r="V25" s="69"/>
      <c r="W25" s="69"/>
      <c r="X25" s="69"/>
      <c r="Y25" s="69"/>
      <c r="Z25" s="69">
        <f>56462646</f>
        <v>56462646</v>
      </c>
      <c r="AA25" s="69">
        <f>105668950-Z25</f>
        <v>49206304</v>
      </c>
      <c r="AB25" s="69"/>
      <c r="AC25" s="69"/>
      <c r="AD25" s="69">
        <f>SUM(R25:AC25)</f>
        <v>105668950</v>
      </c>
      <c r="AE25" s="69">
        <f>AD25/SUM(X24:AC24)</f>
        <v>0.38138414694468992</v>
      </c>
      <c r="AF25" s="71">
        <f>AD25/AD24</f>
        <v>0.38138414694468992</v>
      </c>
    </row>
    <row r="26" spans="2:33" s="72" customFormat="1" ht="16.5" customHeight="1" thickBot="1">
      <c r="AD26" s="141"/>
    </row>
    <row r="27" spans="2:33" ht="34.35" customHeight="1">
      <c r="B27" s="353" t="s">
        <v>154</v>
      </c>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5"/>
    </row>
    <row r="28" spans="2:33" ht="15" customHeight="1">
      <c r="B28" s="257" t="s">
        <v>34</v>
      </c>
      <c r="C28" s="259" t="s">
        <v>36</v>
      </c>
      <c r="D28" s="259"/>
      <c r="E28" s="259" t="s">
        <v>155</v>
      </c>
      <c r="F28" s="259"/>
      <c r="G28" s="259"/>
      <c r="H28" s="259"/>
      <c r="I28" s="259"/>
      <c r="J28" s="259"/>
      <c r="K28" s="259"/>
      <c r="L28" s="259"/>
      <c r="M28" s="259"/>
      <c r="N28" s="259"/>
      <c r="O28" s="259"/>
      <c r="P28" s="259"/>
      <c r="Q28" s="259" t="s">
        <v>102</v>
      </c>
      <c r="R28" s="259" t="s">
        <v>156</v>
      </c>
      <c r="S28" s="259"/>
      <c r="T28" s="259"/>
      <c r="U28" s="259"/>
      <c r="V28" s="259"/>
      <c r="W28" s="259"/>
      <c r="X28" s="259"/>
      <c r="Y28" s="259"/>
      <c r="Z28" s="259" t="s">
        <v>157</v>
      </c>
      <c r="AA28" s="259"/>
      <c r="AB28" s="259"/>
      <c r="AC28" s="259"/>
      <c r="AD28" s="259"/>
      <c r="AE28" s="259"/>
      <c r="AF28" s="356"/>
    </row>
    <row r="29" spans="2:33" ht="27" customHeight="1">
      <c r="B29" s="257"/>
      <c r="C29" s="259"/>
      <c r="D29" s="259"/>
      <c r="E29" s="73" t="s">
        <v>141</v>
      </c>
      <c r="F29" s="73" t="s">
        <v>142</v>
      </c>
      <c r="G29" s="73" t="s">
        <v>143</v>
      </c>
      <c r="H29" s="73" t="s">
        <v>144</v>
      </c>
      <c r="I29" s="73" t="s">
        <v>145</v>
      </c>
      <c r="J29" s="73" t="s">
        <v>146</v>
      </c>
      <c r="K29" s="73" t="s">
        <v>128</v>
      </c>
      <c r="L29" s="73" t="s">
        <v>147</v>
      </c>
      <c r="M29" s="73" t="s">
        <v>148</v>
      </c>
      <c r="N29" s="73" t="s">
        <v>149</v>
      </c>
      <c r="O29" s="73" t="s">
        <v>150</v>
      </c>
      <c r="P29" s="73" t="s">
        <v>151</v>
      </c>
      <c r="Q29" s="259"/>
      <c r="R29" s="259"/>
      <c r="S29" s="259"/>
      <c r="T29" s="259"/>
      <c r="U29" s="259"/>
      <c r="V29" s="259"/>
      <c r="W29" s="259"/>
      <c r="X29" s="259"/>
      <c r="Y29" s="259"/>
      <c r="Z29" s="259"/>
      <c r="AA29" s="259"/>
      <c r="AB29" s="259"/>
      <c r="AC29" s="259"/>
      <c r="AD29" s="259"/>
      <c r="AE29" s="259"/>
      <c r="AF29" s="356"/>
    </row>
    <row r="30" spans="2:33" ht="108" customHeight="1" thickBot="1">
      <c r="B30" s="161"/>
      <c r="C30" s="362"/>
      <c r="D30" s="362"/>
      <c r="E30" s="16"/>
      <c r="F30" s="16"/>
      <c r="G30" s="16"/>
      <c r="H30" s="16"/>
      <c r="I30" s="16"/>
      <c r="J30" s="16"/>
      <c r="K30" s="16"/>
      <c r="L30" s="16"/>
      <c r="M30" s="16"/>
      <c r="N30" s="16"/>
      <c r="O30" s="16"/>
      <c r="P30" s="16"/>
      <c r="Q30" s="74">
        <f>SUM(E30:P30)</f>
        <v>0</v>
      </c>
      <c r="R30" s="351" t="s">
        <v>158</v>
      </c>
      <c r="S30" s="351"/>
      <c r="T30" s="351"/>
      <c r="U30" s="351"/>
      <c r="V30" s="351"/>
      <c r="W30" s="351"/>
      <c r="X30" s="351"/>
      <c r="Y30" s="351"/>
      <c r="Z30" s="351" t="s">
        <v>43</v>
      </c>
      <c r="AA30" s="351"/>
      <c r="AB30" s="351"/>
      <c r="AC30" s="351"/>
      <c r="AD30" s="351"/>
      <c r="AE30" s="351"/>
      <c r="AF30" s="358"/>
      <c r="AG30" s="134"/>
    </row>
    <row r="31" spans="2:33" ht="12" customHeight="1" thickBot="1">
      <c r="B31" s="75"/>
      <c r="C31" s="76"/>
      <c r="D31" s="76"/>
      <c r="E31" s="27"/>
      <c r="F31" s="27"/>
      <c r="G31" s="27"/>
      <c r="H31" s="27"/>
      <c r="I31" s="27"/>
      <c r="J31" s="27"/>
      <c r="K31" s="27"/>
      <c r="L31" s="27"/>
      <c r="M31" s="27"/>
      <c r="N31" s="27"/>
      <c r="O31" s="27"/>
      <c r="P31" s="27"/>
      <c r="Q31" s="77"/>
      <c r="R31" s="135"/>
      <c r="S31" s="135"/>
      <c r="T31" s="135"/>
      <c r="U31" s="135"/>
      <c r="V31" s="135"/>
      <c r="W31" s="135"/>
      <c r="X31" s="135"/>
      <c r="Y31" s="135"/>
      <c r="Z31" s="135"/>
      <c r="AA31" s="135"/>
      <c r="AB31" s="135"/>
      <c r="AC31" s="135"/>
      <c r="AD31" s="135"/>
      <c r="AE31" s="135"/>
      <c r="AF31" s="136"/>
      <c r="AG31" s="134"/>
    </row>
    <row r="32" spans="2:33" ht="45" customHeight="1">
      <c r="B32" s="260" t="s">
        <v>159</v>
      </c>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2"/>
      <c r="AG32" s="134"/>
    </row>
    <row r="33" spans="2:41" ht="23.1" customHeight="1">
      <c r="B33" s="257" t="s">
        <v>44</v>
      </c>
      <c r="C33" s="259" t="s">
        <v>46</v>
      </c>
      <c r="D33" s="259" t="s">
        <v>36</v>
      </c>
      <c r="E33" s="259" t="s">
        <v>160</v>
      </c>
      <c r="F33" s="259"/>
      <c r="G33" s="259"/>
      <c r="H33" s="259"/>
      <c r="I33" s="259"/>
      <c r="J33" s="259"/>
      <c r="K33" s="259"/>
      <c r="L33" s="259"/>
      <c r="M33" s="259"/>
      <c r="N33" s="259"/>
      <c r="O33" s="259"/>
      <c r="P33" s="259"/>
      <c r="Q33" s="259"/>
      <c r="R33" s="259" t="s">
        <v>161</v>
      </c>
      <c r="S33" s="259"/>
      <c r="T33" s="259"/>
      <c r="U33" s="259"/>
      <c r="V33" s="259"/>
      <c r="W33" s="259"/>
      <c r="X33" s="259"/>
      <c r="Y33" s="259"/>
      <c r="Z33" s="259"/>
      <c r="AA33" s="259"/>
      <c r="AB33" s="259"/>
      <c r="AC33" s="259"/>
      <c r="AD33" s="259"/>
      <c r="AE33" s="259"/>
      <c r="AF33" s="356"/>
      <c r="AG33" s="137"/>
      <c r="AH33" s="78"/>
      <c r="AI33" s="78"/>
      <c r="AJ33" s="78"/>
      <c r="AK33" s="78"/>
      <c r="AL33" s="78"/>
      <c r="AM33" s="78"/>
      <c r="AN33" s="78"/>
      <c r="AO33" s="78"/>
    </row>
    <row r="34" spans="2:41" ht="27" customHeight="1">
      <c r="B34" s="257"/>
      <c r="C34" s="259"/>
      <c r="D34" s="357"/>
      <c r="E34" s="73" t="s">
        <v>141</v>
      </c>
      <c r="F34" s="73" t="s">
        <v>142</v>
      </c>
      <c r="G34" s="73" t="s">
        <v>143</v>
      </c>
      <c r="H34" s="73" t="s">
        <v>144</v>
      </c>
      <c r="I34" s="73" t="s">
        <v>145</v>
      </c>
      <c r="J34" s="73" t="s">
        <v>146</v>
      </c>
      <c r="K34" s="73" t="s">
        <v>128</v>
      </c>
      <c r="L34" s="73" t="s">
        <v>147</v>
      </c>
      <c r="M34" s="73" t="s">
        <v>148</v>
      </c>
      <c r="N34" s="73" t="s">
        <v>149</v>
      </c>
      <c r="O34" s="73" t="s">
        <v>150</v>
      </c>
      <c r="P34" s="73" t="s">
        <v>151</v>
      </c>
      <c r="Q34" s="73" t="s">
        <v>102</v>
      </c>
      <c r="R34" s="263" t="s">
        <v>52</v>
      </c>
      <c r="S34" s="264"/>
      <c r="T34" s="264"/>
      <c r="U34" s="265"/>
      <c r="V34" s="259" t="s">
        <v>54</v>
      </c>
      <c r="W34" s="259"/>
      <c r="X34" s="259"/>
      <c r="Y34" s="259"/>
      <c r="Z34" s="259" t="s">
        <v>56</v>
      </c>
      <c r="AA34" s="259"/>
      <c r="AB34" s="259"/>
      <c r="AC34" s="259"/>
      <c r="AD34" s="259" t="s">
        <v>58</v>
      </c>
      <c r="AE34" s="259"/>
      <c r="AF34" s="356"/>
      <c r="AG34" s="137"/>
      <c r="AH34" s="78"/>
      <c r="AI34" s="78"/>
      <c r="AJ34" s="78"/>
      <c r="AK34" s="78"/>
      <c r="AL34" s="78"/>
      <c r="AM34" s="78"/>
      <c r="AN34" s="78"/>
      <c r="AO34" s="78"/>
    </row>
    <row r="35" spans="2:41" ht="188.1" customHeight="1">
      <c r="B35" s="252" t="s">
        <v>137</v>
      </c>
      <c r="C35" s="254">
        <f>SUM(C41:C52)</f>
        <v>0.2</v>
      </c>
      <c r="D35" s="80" t="s">
        <v>48</v>
      </c>
      <c r="E35" s="79"/>
      <c r="F35" s="79"/>
      <c r="G35" s="79"/>
      <c r="H35" s="79"/>
      <c r="I35" s="79"/>
      <c r="J35" s="79"/>
      <c r="K35" s="211">
        <v>3</v>
      </c>
      <c r="L35" s="211">
        <v>3</v>
      </c>
      <c r="M35" s="211">
        <v>3</v>
      </c>
      <c r="N35" s="211">
        <v>3</v>
      </c>
      <c r="O35" s="211">
        <v>3</v>
      </c>
      <c r="P35" s="211">
        <v>3</v>
      </c>
      <c r="Q35" s="212">
        <v>3</v>
      </c>
      <c r="R35" s="271" t="s">
        <v>450</v>
      </c>
      <c r="S35" s="272"/>
      <c r="T35" s="272"/>
      <c r="U35" s="273"/>
      <c r="V35" s="277" t="s">
        <v>479</v>
      </c>
      <c r="W35" s="277"/>
      <c r="X35" s="277"/>
      <c r="Y35" s="277"/>
      <c r="Z35" s="277" t="s">
        <v>438</v>
      </c>
      <c r="AA35" s="277"/>
      <c r="AB35" s="277"/>
      <c r="AC35" s="277"/>
      <c r="AD35" s="277" t="s">
        <v>442</v>
      </c>
      <c r="AE35" s="277"/>
      <c r="AF35" s="279"/>
      <c r="AG35" s="137"/>
      <c r="AH35" s="78"/>
      <c r="AI35" s="78"/>
      <c r="AJ35" s="78"/>
      <c r="AK35" s="78"/>
      <c r="AL35" s="78"/>
      <c r="AM35" s="78"/>
      <c r="AN35" s="78"/>
      <c r="AO35" s="78"/>
    </row>
    <row r="36" spans="2:41" ht="209.45" customHeight="1" thickBot="1">
      <c r="B36" s="253"/>
      <c r="C36" s="255"/>
      <c r="D36" s="81" t="s">
        <v>50</v>
      </c>
      <c r="E36" s="138"/>
      <c r="F36" s="138"/>
      <c r="G36" s="138"/>
      <c r="H36" s="82"/>
      <c r="I36" s="82"/>
      <c r="J36" s="82"/>
      <c r="K36" s="195">
        <v>3</v>
      </c>
      <c r="L36" s="195">
        <v>3</v>
      </c>
      <c r="M36" s="218">
        <v>3</v>
      </c>
      <c r="N36" s="195">
        <v>3</v>
      </c>
      <c r="O36" s="195"/>
      <c r="P36" s="195"/>
      <c r="Q36" s="195">
        <v>3</v>
      </c>
      <c r="R36" s="274"/>
      <c r="S36" s="275"/>
      <c r="T36" s="275"/>
      <c r="U36" s="276"/>
      <c r="V36" s="278"/>
      <c r="W36" s="278"/>
      <c r="X36" s="278"/>
      <c r="Y36" s="278"/>
      <c r="Z36" s="278"/>
      <c r="AA36" s="278"/>
      <c r="AB36" s="278"/>
      <c r="AC36" s="278"/>
      <c r="AD36" s="278"/>
      <c r="AE36" s="278"/>
      <c r="AF36" s="280"/>
      <c r="AG36" s="137"/>
      <c r="AH36" s="78"/>
      <c r="AI36" s="78"/>
      <c r="AJ36" s="78"/>
      <c r="AK36" s="78"/>
      <c r="AL36" s="78"/>
      <c r="AM36" s="78"/>
      <c r="AN36" s="78"/>
      <c r="AO36" s="78"/>
    </row>
    <row r="37" spans="2:41" s="72" customFormat="1" ht="17.25" customHeight="1" thickBot="1">
      <c r="U37" s="72">
        <f>1766-1309</f>
        <v>457</v>
      </c>
    </row>
    <row r="38" spans="2:41" ht="45" customHeight="1" thickBot="1">
      <c r="B38" s="260" t="s">
        <v>162</v>
      </c>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2"/>
      <c r="AG38" s="78"/>
      <c r="AH38" s="78"/>
      <c r="AI38" s="78"/>
      <c r="AJ38" s="78"/>
      <c r="AK38" s="78"/>
      <c r="AL38" s="78"/>
      <c r="AM38" s="78"/>
      <c r="AN38" s="78"/>
      <c r="AO38" s="78"/>
    </row>
    <row r="39" spans="2:41" ht="26.1" customHeight="1">
      <c r="B39" s="256" t="s">
        <v>60</v>
      </c>
      <c r="C39" s="258" t="s">
        <v>163</v>
      </c>
      <c r="D39" s="266" t="s">
        <v>164</v>
      </c>
      <c r="E39" s="268" t="s">
        <v>165</v>
      </c>
      <c r="F39" s="269"/>
      <c r="G39" s="269"/>
      <c r="H39" s="269"/>
      <c r="I39" s="269"/>
      <c r="J39" s="269"/>
      <c r="K39" s="269"/>
      <c r="L39" s="269"/>
      <c r="M39" s="269"/>
      <c r="N39" s="269"/>
      <c r="O39" s="269"/>
      <c r="P39" s="269"/>
      <c r="Q39" s="270"/>
      <c r="R39" s="258" t="s">
        <v>166</v>
      </c>
      <c r="S39" s="258"/>
      <c r="T39" s="258"/>
      <c r="U39" s="258"/>
      <c r="V39" s="258"/>
      <c r="W39" s="258"/>
      <c r="X39" s="258"/>
      <c r="Y39" s="258"/>
      <c r="Z39" s="258"/>
      <c r="AA39" s="258"/>
      <c r="AB39" s="258"/>
      <c r="AC39" s="258"/>
      <c r="AD39" s="258"/>
      <c r="AE39" s="258"/>
      <c r="AF39" s="281"/>
      <c r="AG39" s="78"/>
      <c r="AH39" s="78"/>
      <c r="AI39" s="78"/>
      <c r="AJ39" s="78"/>
      <c r="AK39" s="78"/>
      <c r="AL39" s="78"/>
      <c r="AM39" s="78"/>
      <c r="AN39" s="78"/>
      <c r="AO39" s="78"/>
    </row>
    <row r="40" spans="2:41" ht="26.1" customHeight="1">
      <c r="B40" s="257"/>
      <c r="C40" s="259"/>
      <c r="D40" s="267"/>
      <c r="E40" s="73" t="s">
        <v>167</v>
      </c>
      <c r="F40" s="73" t="s">
        <v>168</v>
      </c>
      <c r="G40" s="73" t="s">
        <v>169</v>
      </c>
      <c r="H40" s="73" t="s">
        <v>170</v>
      </c>
      <c r="I40" s="73" t="s">
        <v>171</v>
      </c>
      <c r="J40" s="73" t="s">
        <v>172</v>
      </c>
      <c r="K40" s="73" t="s">
        <v>173</v>
      </c>
      <c r="L40" s="73" t="s">
        <v>174</v>
      </c>
      <c r="M40" s="73" t="s">
        <v>175</v>
      </c>
      <c r="N40" s="73" t="s">
        <v>176</v>
      </c>
      <c r="O40" s="73" t="s">
        <v>177</v>
      </c>
      <c r="P40" s="73" t="s">
        <v>178</v>
      </c>
      <c r="Q40" s="73" t="s">
        <v>179</v>
      </c>
      <c r="R40" s="263" t="s">
        <v>180</v>
      </c>
      <c r="S40" s="264"/>
      <c r="T40" s="264"/>
      <c r="U40" s="264"/>
      <c r="V40" s="264"/>
      <c r="W40" s="264"/>
      <c r="X40" s="264"/>
      <c r="Y40" s="265"/>
      <c r="Z40" s="263" t="s">
        <v>68</v>
      </c>
      <c r="AA40" s="264"/>
      <c r="AB40" s="264"/>
      <c r="AC40" s="264"/>
      <c r="AD40" s="264"/>
      <c r="AE40" s="264"/>
      <c r="AF40" s="282"/>
      <c r="AG40" s="84"/>
      <c r="AH40" s="84"/>
      <c r="AI40" s="84"/>
      <c r="AJ40" s="84"/>
      <c r="AK40" s="84"/>
      <c r="AL40" s="84"/>
      <c r="AM40" s="84"/>
      <c r="AN40" s="84"/>
      <c r="AO40" s="84"/>
    </row>
    <row r="41" spans="2:41" ht="62.1" customHeight="1">
      <c r="B41" s="248" t="s">
        <v>412</v>
      </c>
      <c r="C41" s="249">
        <v>0.03</v>
      </c>
      <c r="D41" s="85" t="s">
        <v>48</v>
      </c>
      <c r="E41" s="86"/>
      <c r="F41" s="86"/>
      <c r="G41" s="86"/>
      <c r="H41" s="86"/>
      <c r="I41" s="86"/>
      <c r="J41" s="86"/>
      <c r="K41" s="142">
        <v>0.15</v>
      </c>
      <c r="L41" s="142">
        <v>0.15</v>
      </c>
      <c r="M41" s="142">
        <v>0.2</v>
      </c>
      <c r="N41" s="142">
        <v>0.2</v>
      </c>
      <c r="O41" s="142">
        <v>0.2</v>
      </c>
      <c r="P41" s="142">
        <v>0.1</v>
      </c>
      <c r="Q41" s="214">
        <f>SUM(K41:P41)</f>
        <v>0.99999999999999989</v>
      </c>
      <c r="R41" s="240" t="s">
        <v>446</v>
      </c>
      <c r="S41" s="235"/>
      <c r="T41" s="235"/>
      <c r="U41" s="235"/>
      <c r="V41" s="235"/>
      <c r="W41" s="235"/>
      <c r="X41" s="235"/>
      <c r="Y41" s="241"/>
      <c r="Z41" s="234" t="s">
        <v>486</v>
      </c>
      <c r="AA41" s="235"/>
      <c r="AB41" s="235"/>
      <c r="AC41" s="235"/>
      <c r="AD41" s="235"/>
      <c r="AE41" s="235"/>
      <c r="AF41" s="236"/>
      <c r="AG41" s="88"/>
      <c r="AH41" s="88"/>
      <c r="AI41" s="88"/>
      <c r="AJ41" s="88"/>
      <c r="AK41" s="88"/>
      <c r="AL41" s="88"/>
      <c r="AM41" s="88"/>
      <c r="AN41" s="88"/>
      <c r="AO41" s="88"/>
    </row>
    <row r="42" spans="2:41" ht="79.349999999999994" customHeight="1">
      <c r="B42" s="248"/>
      <c r="C42" s="249"/>
      <c r="D42" s="89" t="s">
        <v>50</v>
      </c>
      <c r="E42" s="90"/>
      <c r="F42" s="90"/>
      <c r="G42" s="90"/>
      <c r="H42" s="90"/>
      <c r="I42" s="90"/>
      <c r="J42" s="90"/>
      <c r="K42" s="90">
        <v>0.18</v>
      </c>
      <c r="L42" s="90">
        <v>0.53</v>
      </c>
      <c r="M42" s="90">
        <v>0.18</v>
      </c>
      <c r="N42" s="90">
        <v>0.06</v>
      </c>
      <c r="O42" s="90"/>
      <c r="P42" s="90"/>
      <c r="Q42" s="214">
        <f t="shared" ref="Q42:Q52" si="1">SUM(K42:P42)</f>
        <v>0.95</v>
      </c>
      <c r="R42" s="237"/>
      <c r="S42" s="238"/>
      <c r="T42" s="238"/>
      <c r="U42" s="238"/>
      <c r="V42" s="238"/>
      <c r="W42" s="238"/>
      <c r="X42" s="238"/>
      <c r="Y42" s="242"/>
      <c r="Z42" s="237"/>
      <c r="AA42" s="238"/>
      <c r="AB42" s="238"/>
      <c r="AC42" s="238"/>
      <c r="AD42" s="238"/>
      <c r="AE42" s="238"/>
      <c r="AF42" s="239"/>
    </row>
    <row r="43" spans="2:41" ht="56.1" customHeight="1">
      <c r="B43" s="248" t="s">
        <v>413</v>
      </c>
      <c r="C43" s="249">
        <v>0.03</v>
      </c>
      <c r="D43" s="85" t="s">
        <v>48</v>
      </c>
      <c r="E43" s="86"/>
      <c r="F43" s="86"/>
      <c r="G43" s="86"/>
      <c r="H43" s="86"/>
      <c r="I43" s="86"/>
      <c r="J43" s="86"/>
      <c r="K43" s="142">
        <v>0.08</v>
      </c>
      <c r="L43" s="142">
        <v>0.08</v>
      </c>
      <c r="M43" s="142">
        <v>0.2</v>
      </c>
      <c r="N43" s="142">
        <v>0.28000000000000003</v>
      </c>
      <c r="O43" s="142">
        <v>0.36</v>
      </c>
      <c r="P43" s="142">
        <v>0</v>
      </c>
      <c r="Q43" s="214">
        <f t="shared" si="1"/>
        <v>1</v>
      </c>
      <c r="R43" s="240" t="s">
        <v>445</v>
      </c>
      <c r="S43" s="235"/>
      <c r="T43" s="235"/>
      <c r="U43" s="235"/>
      <c r="V43" s="235"/>
      <c r="W43" s="235"/>
      <c r="X43" s="235"/>
      <c r="Y43" s="241"/>
      <c r="Z43" s="234" t="s">
        <v>487</v>
      </c>
      <c r="AA43" s="243"/>
      <c r="AB43" s="243"/>
      <c r="AC43" s="243"/>
      <c r="AD43" s="243"/>
      <c r="AE43" s="243"/>
      <c r="AF43" s="244"/>
    </row>
    <row r="44" spans="2:41" ht="114.6" customHeight="1">
      <c r="B44" s="248"/>
      <c r="C44" s="249"/>
      <c r="D44" s="89" t="s">
        <v>50</v>
      </c>
      <c r="E44" s="90"/>
      <c r="F44" s="90"/>
      <c r="G44" s="90"/>
      <c r="H44" s="90"/>
      <c r="I44" s="90"/>
      <c r="J44" s="90"/>
      <c r="K44" s="90">
        <v>0.08</v>
      </c>
      <c r="L44" s="90">
        <v>0.08</v>
      </c>
      <c r="M44" s="90">
        <v>0.28000000000000003</v>
      </c>
      <c r="N44" s="90">
        <v>0.28000000000000003</v>
      </c>
      <c r="O44" s="90"/>
      <c r="P44" s="90"/>
      <c r="Q44" s="214">
        <f t="shared" si="1"/>
        <v>0.72000000000000008</v>
      </c>
      <c r="R44" s="237"/>
      <c r="S44" s="238"/>
      <c r="T44" s="238"/>
      <c r="U44" s="238"/>
      <c r="V44" s="238"/>
      <c r="W44" s="238"/>
      <c r="X44" s="238"/>
      <c r="Y44" s="242"/>
      <c r="Z44" s="245"/>
      <c r="AA44" s="246"/>
      <c r="AB44" s="246"/>
      <c r="AC44" s="246"/>
      <c r="AD44" s="246"/>
      <c r="AE44" s="246"/>
      <c r="AF44" s="247"/>
    </row>
    <row r="45" spans="2:41" ht="93.6" customHeight="1">
      <c r="B45" s="248" t="s">
        <v>414</v>
      </c>
      <c r="C45" s="250">
        <v>0.03</v>
      </c>
      <c r="D45" s="85" t="s">
        <v>48</v>
      </c>
      <c r="E45" s="142"/>
      <c r="F45" s="142"/>
      <c r="G45" s="142"/>
      <c r="H45" s="142"/>
      <c r="I45" s="142"/>
      <c r="J45" s="142"/>
      <c r="K45" s="142">
        <v>0.18</v>
      </c>
      <c r="L45" s="142">
        <v>0.06</v>
      </c>
      <c r="M45" s="142">
        <v>0.23</v>
      </c>
      <c r="N45" s="142">
        <v>0.2</v>
      </c>
      <c r="O45" s="142">
        <v>0.2</v>
      </c>
      <c r="P45" s="142">
        <v>0.13</v>
      </c>
      <c r="Q45" s="214">
        <f t="shared" si="1"/>
        <v>0.99999999999999989</v>
      </c>
      <c r="R45" s="240" t="s">
        <v>466</v>
      </c>
      <c r="S45" s="235"/>
      <c r="T45" s="235"/>
      <c r="U45" s="235"/>
      <c r="V45" s="235"/>
      <c r="W45" s="235"/>
      <c r="X45" s="235"/>
      <c r="Y45" s="241"/>
      <c r="Z45" s="234" t="s">
        <v>488</v>
      </c>
      <c r="AA45" s="235"/>
      <c r="AB45" s="235"/>
      <c r="AC45" s="235"/>
      <c r="AD45" s="235"/>
      <c r="AE45" s="235"/>
      <c r="AF45" s="236"/>
    </row>
    <row r="46" spans="2:41" ht="123" customHeight="1" thickBot="1">
      <c r="B46" s="248"/>
      <c r="C46" s="251"/>
      <c r="D46" s="81" t="s">
        <v>50</v>
      </c>
      <c r="E46" s="90"/>
      <c r="F46" s="90"/>
      <c r="G46" s="90"/>
      <c r="H46" s="90"/>
      <c r="I46" s="90"/>
      <c r="J46" s="90"/>
      <c r="K46" s="90">
        <v>0.23</v>
      </c>
      <c r="L46" s="90">
        <v>7.0000000000000007E-2</v>
      </c>
      <c r="M46" s="90">
        <v>0.23</v>
      </c>
      <c r="N46" s="90">
        <v>0.2</v>
      </c>
      <c r="O46" s="90"/>
      <c r="P46" s="90"/>
      <c r="Q46" s="214">
        <f t="shared" si="1"/>
        <v>0.73</v>
      </c>
      <c r="R46" s="237"/>
      <c r="S46" s="238"/>
      <c r="T46" s="238"/>
      <c r="U46" s="238"/>
      <c r="V46" s="238"/>
      <c r="W46" s="238"/>
      <c r="X46" s="238"/>
      <c r="Y46" s="242"/>
      <c r="Z46" s="237"/>
      <c r="AA46" s="238"/>
      <c r="AB46" s="238"/>
      <c r="AC46" s="238"/>
      <c r="AD46" s="238"/>
      <c r="AE46" s="238"/>
      <c r="AF46" s="239"/>
    </row>
    <row r="47" spans="2:41" ht="91.5" customHeight="1">
      <c r="B47" s="248" t="s">
        <v>415</v>
      </c>
      <c r="C47" s="250">
        <v>0.04</v>
      </c>
      <c r="D47" s="85" t="s">
        <v>48</v>
      </c>
      <c r="E47" s="142"/>
      <c r="F47" s="142"/>
      <c r="G47" s="142"/>
      <c r="H47" s="142"/>
      <c r="I47" s="142"/>
      <c r="J47" s="142"/>
      <c r="K47" s="142">
        <v>0</v>
      </c>
      <c r="L47" s="142">
        <v>0.35</v>
      </c>
      <c r="M47" s="142">
        <v>0.6</v>
      </c>
      <c r="N47" s="142">
        <v>0.05</v>
      </c>
      <c r="O47" s="142">
        <v>0</v>
      </c>
      <c r="P47" s="142">
        <v>0</v>
      </c>
      <c r="Q47" s="214">
        <f t="shared" si="1"/>
        <v>1</v>
      </c>
      <c r="R47" s="240" t="s">
        <v>448</v>
      </c>
      <c r="S47" s="235"/>
      <c r="T47" s="235"/>
      <c r="U47" s="235"/>
      <c r="V47" s="235"/>
      <c r="W47" s="235"/>
      <c r="X47" s="235"/>
      <c r="Y47" s="241"/>
      <c r="Z47" s="234" t="s">
        <v>489</v>
      </c>
      <c r="AA47" s="235"/>
      <c r="AB47" s="235"/>
      <c r="AC47" s="235"/>
      <c r="AD47" s="235"/>
      <c r="AE47" s="235"/>
      <c r="AF47" s="236"/>
    </row>
    <row r="48" spans="2:41" ht="91.5" customHeight="1" thickBot="1">
      <c r="B48" s="248"/>
      <c r="C48" s="251"/>
      <c r="D48" s="81" t="s">
        <v>50</v>
      </c>
      <c r="E48" s="90"/>
      <c r="F48" s="90"/>
      <c r="G48" s="90"/>
      <c r="H48" s="90"/>
      <c r="I48" s="90"/>
      <c r="J48" s="90"/>
      <c r="K48" s="90">
        <v>0</v>
      </c>
      <c r="L48" s="90">
        <v>0.54</v>
      </c>
      <c r="M48" s="90">
        <v>0.44</v>
      </c>
      <c r="N48" s="90">
        <v>0.02</v>
      </c>
      <c r="O48" s="90"/>
      <c r="P48" s="90"/>
      <c r="Q48" s="214">
        <f t="shared" si="1"/>
        <v>1</v>
      </c>
      <c r="R48" s="237"/>
      <c r="S48" s="238"/>
      <c r="T48" s="238"/>
      <c r="U48" s="238"/>
      <c r="V48" s="238"/>
      <c r="W48" s="238"/>
      <c r="X48" s="238"/>
      <c r="Y48" s="242"/>
      <c r="Z48" s="237"/>
      <c r="AA48" s="238"/>
      <c r="AB48" s="238"/>
      <c r="AC48" s="238"/>
      <c r="AD48" s="238"/>
      <c r="AE48" s="238"/>
      <c r="AF48" s="239"/>
    </row>
    <row r="49" spans="2:32" ht="52.35" customHeight="1">
      <c r="B49" s="248" t="s">
        <v>400</v>
      </c>
      <c r="C49" s="250">
        <v>0.03</v>
      </c>
      <c r="D49" s="85" t="s">
        <v>48</v>
      </c>
      <c r="E49" s="143"/>
      <c r="F49" s="143"/>
      <c r="G49" s="143"/>
      <c r="H49" s="143"/>
      <c r="I49" s="143"/>
      <c r="J49" s="143"/>
      <c r="K49" s="142">
        <v>0</v>
      </c>
      <c r="L49" s="142">
        <v>0</v>
      </c>
      <c r="M49" s="142">
        <v>0.4</v>
      </c>
      <c r="N49" s="142">
        <v>0.4</v>
      </c>
      <c r="O49" s="142">
        <v>0.2</v>
      </c>
      <c r="P49" s="142">
        <v>0</v>
      </c>
      <c r="Q49" s="214">
        <f t="shared" si="1"/>
        <v>1</v>
      </c>
      <c r="R49" s="240" t="s">
        <v>449</v>
      </c>
      <c r="S49" s="235"/>
      <c r="T49" s="235"/>
      <c r="U49" s="235"/>
      <c r="V49" s="235"/>
      <c r="W49" s="235"/>
      <c r="X49" s="235"/>
      <c r="Y49" s="241"/>
      <c r="Z49" s="234" t="s">
        <v>490</v>
      </c>
      <c r="AA49" s="235"/>
      <c r="AB49" s="235"/>
      <c r="AC49" s="235"/>
      <c r="AD49" s="235"/>
      <c r="AE49" s="235"/>
      <c r="AF49" s="236"/>
    </row>
    <row r="50" spans="2:32" ht="80.099999999999994" customHeight="1" thickBot="1">
      <c r="B50" s="248"/>
      <c r="C50" s="251"/>
      <c r="D50" s="81" t="s">
        <v>50</v>
      </c>
      <c r="E50" s="90"/>
      <c r="F50" s="90"/>
      <c r="G50" s="90"/>
      <c r="H50" s="90"/>
      <c r="I50" s="90"/>
      <c r="J50" s="90"/>
      <c r="K50" s="90">
        <v>0</v>
      </c>
      <c r="L50" s="90">
        <v>0</v>
      </c>
      <c r="M50" s="90">
        <v>0.6</v>
      </c>
      <c r="N50" s="90">
        <v>0.2</v>
      </c>
      <c r="O50" s="90"/>
      <c r="P50" s="90"/>
      <c r="Q50" s="214">
        <f t="shared" si="1"/>
        <v>0.8</v>
      </c>
      <c r="R50" s="237"/>
      <c r="S50" s="238"/>
      <c r="T50" s="238"/>
      <c r="U50" s="238"/>
      <c r="V50" s="238"/>
      <c r="W50" s="238"/>
      <c r="X50" s="238"/>
      <c r="Y50" s="242"/>
      <c r="Z50" s="237"/>
      <c r="AA50" s="238"/>
      <c r="AB50" s="238"/>
      <c r="AC50" s="238"/>
      <c r="AD50" s="238"/>
      <c r="AE50" s="238"/>
      <c r="AF50" s="239"/>
    </row>
    <row r="51" spans="2:32" ht="123" customHeight="1">
      <c r="B51" s="248" t="s">
        <v>416</v>
      </c>
      <c r="C51" s="250">
        <v>0.04</v>
      </c>
      <c r="D51" s="85" t="s">
        <v>48</v>
      </c>
      <c r="E51" s="143"/>
      <c r="F51" s="143"/>
      <c r="G51" s="143"/>
      <c r="H51" s="143"/>
      <c r="I51" s="143"/>
      <c r="J51" s="143"/>
      <c r="K51" s="142">
        <v>0</v>
      </c>
      <c r="L51" s="142">
        <v>0.2</v>
      </c>
      <c r="M51" s="142">
        <v>0.2</v>
      </c>
      <c r="N51" s="142">
        <v>0.2</v>
      </c>
      <c r="O51" s="142">
        <v>0.2</v>
      </c>
      <c r="P51" s="142">
        <v>0.2</v>
      </c>
      <c r="Q51" s="214">
        <v>1</v>
      </c>
      <c r="R51" s="240" t="s">
        <v>447</v>
      </c>
      <c r="S51" s="235"/>
      <c r="T51" s="235"/>
      <c r="U51" s="235"/>
      <c r="V51" s="235"/>
      <c r="W51" s="235"/>
      <c r="X51" s="235"/>
      <c r="Y51" s="241"/>
      <c r="Z51" s="234" t="s">
        <v>491</v>
      </c>
      <c r="AA51" s="235"/>
      <c r="AB51" s="235"/>
      <c r="AC51" s="235"/>
      <c r="AD51" s="235"/>
      <c r="AE51" s="235"/>
      <c r="AF51" s="236"/>
    </row>
    <row r="52" spans="2:32" ht="138.6" customHeight="1" thickBot="1">
      <c r="B52" s="248"/>
      <c r="C52" s="251"/>
      <c r="D52" s="81" t="s">
        <v>50</v>
      </c>
      <c r="E52" s="90"/>
      <c r="F52" s="90"/>
      <c r="G52" s="90"/>
      <c r="H52" s="90"/>
      <c r="I52" s="90"/>
      <c r="J52" s="90"/>
      <c r="K52" s="90">
        <v>0</v>
      </c>
      <c r="L52" s="90">
        <v>0.2</v>
      </c>
      <c r="M52" s="90">
        <v>0.2</v>
      </c>
      <c r="N52" s="90">
        <v>0.2</v>
      </c>
      <c r="O52" s="90"/>
      <c r="P52" s="90"/>
      <c r="Q52" s="214">
        <f t="shared" si="1"/>
        <v>0.60000000000000009</v>
      </c>
      <c r="R52" s="237"/>
      <c r="S52" s="238"/>
      <c r="T52" s="238"/>
      <c r="U52" s="238"/>
      <c r="V52" s="238"/>
      <c r="W52" s="238"/>
      <c r="X52" s="238"/>
      <c r="Y52" s="242"/>
      <c r="Z52" s="237"/>
      <c r="AA52" s="238"/>
      <c r="AB52" s="238"/>
      <c r="AC52" s="238"/>
      <c r="AD52" s="238"/>
      <c r="AE52" s="238"/>
      <c r="AF52" s="239"/>
    </row>
    <row r="53" spans="2:32" ht="15" customHeight="1">
      <c r="B53" s="15" t="s">
        <v>181</v>
      </c>
    </row>
  </sheetData>
  <mergeCells count="91">
    <mergeCell ref="Z30:AF30"/>
    <mergeCell ref="C20:P20"/>
    <mergeCell ref="C30:D30"/>
    <mergeCell ref="C51:C52"/>
    <mergeCell ref="B49:B50"/>
    <mergeCell ref="R49:Y50"/>
    <mergeCell ref="Z49:AF50"/>
    <mergeCell ref="C47:C48"/>
    <mergeCell ref="C49:C50"/>
    <mergeCell ref="Z51:AF52"/>
    <mergeCell ref="B51:B52"/>
    <mergeCell ref="V34:Y34"/>
    <mergeCell ref="Z34:AC34"/>
    <mergeCell ref="B32:AF32"/>
    <mergeCell ref="R33:AF33"/>
    <mergeCell ref="R34:U34"/>
    <mergeCell ref="B33:B34"/>
    <mergeCell ref="C33:C34"/>
    <mergeCell ref="D33:D34"/>
    <mergeCell ref="E33:Q33"/>
    <mergeCell ref="AD34:AF34"/>
    <mergeCell ref="M15:R15"/>
    <mergeCell ref="AB15:AF15"/>
    <mergeCell ref="S15:Y15"/>
    <mergeCell ref="R28:Y29"/>
    <mergeCell ref="R30:Y30"/>
    <mergeCell ref="B19:AF19"/>
    <mergeCell ref="Q20:AF20"/>
    <mergeCell ref="D16:AC16"/>
    <mergeCell ref="C28:D29"/>
    <mergeCell ref="B28:B29"/>
    <mergeCell ref="B17:C17"/>
    <mergeCell ref="E28:P28"/>
    <mergeCell ref="Q28:Q29"/>
    <mergeCell ref="B27:AF27"/>
    <mergeCell ref="D17:AF17"/>
    <mergeCell ref="Z28:AF29"/>
    <mergeCell ref="B1:B4"/>
    <mergeCell ref="C1:AB1"/>
    <mergeCell ref="C2:AB2"/>
    <mergeCell ref="C3:AB4"/>
    <mergeCell ref="AC1:AF1"/>
    <mergeCell ref="AC2:AF2"/>
    <mergeCell ref="AC3:AF3"/>
    <mergeCell ref="AC4:AF4"/>
    <mergeCell ref="B11:C13"/>
    <mergeCell ref="E7:I9"/>
    <mergeCell ref="B15:C15"/>
    <mergeCell ref="P7:Q7"/>
    <mergeCell ref="D11:AF13"/>
    <mergeCell ref="D15:L15"/>
    <mergeCell ref="N7:O7"/>
    <mergeCell ref="P8:Q8"/>
    <mergeCell ref="N9:O9"/>
    <mergeCell ref="P9:Q9"/>
    <mergeCell ref="J7:K9"/>
    <mergeCell ref="L7:M9"/>
    <mergeCell ref="Z15:AA15"/>
    <mergeCell ref="B7:C9"/>
    <mergeCell ref="D7:D9"/>
    <mergeCell ref="N8:O8"/>
    <mergeCell ref="B35:B36"/>
    <mergeCell ref="C35:C36"/>
    <mergeCell ref="B39:B40"/>
    <mergeCell ref="C39:C40"/>
    <mergeCell ref="B41:B42"/>
    <mergeCell ref="C41:C42"/>
    <mergeCell ref="B38:AF38"/>
    <mergeCell ref="R40:Y40"/>
    <mergeCell ref="D39:D40"/>
    <mergeCell ref="E39:Q39"/>
    <mergeCell ref="R35:U36"/>
    <mergeCell ref="V35:Y36"/>
    <mergeCell ref="Z35:AC36"/>
    <mergeCell ref="AD35:AF36"/>
    <mergeCell ref="R39:AF39"/>
    <mergeCell ref="Z40:AF40"/>
    <mergeCell ref="B43:B44"/>
    <mergeCell ref="C43:C44"/>
    <mergeCell ref="C45:C46"/>
    <mergeCell ref="B45:B46"/>
    <mergeCell ref="Z47:AF48"/>
    <mergeCell ref="B47:B48"/>
    <mergeCell ref="Z41:AF42"/>
    <mergeCell ref="R43:Y44"/>
    <mergeCell ref="Z43:AF44"/>
    <mergeCell ref="R41:Y42"/>
    <mergeCell ref="R51:Y52"/>
    <mergeCell ref="R45:Y46"/>
    <mergeCell ref="R47:Y48"/>
    <mergeCell ref="Z45:AF46"/>
  </mergeCells>
  <dataValidations count="3">
    <dataValidation type="textLength" operator="lessThanOrEqual" allowBlank="1" showInputMessage="1" showErrorMessage="1" errorTitle="Máximo 2.000 caracteres" error="Máximo 2.000 caracteres" sqref="R43 R45 R47 Z35 R41 R49 AD35 R35 R51" xr:uid="{00000000-0002-0000-0000-000000000000}">
      <formula1>2000</formula1>
    </dataValidation>
    <dataValidation type="textLength" operator="lessThanOrEqual" allowBlank="1" showInputMessage="1" showErrorMessage="1" errorTitle="Máximo 2.000 caracteres" error="Máximo 2.000 caracteres" promptTitle="2.000 caracteres" sqref="R30:R31" xr:uid="{00000000-0002-0000-0000-000001000000}">
      <formula1>2000</formula1>
    </dataValidation>
    <dataValidation type="list" allowBlank="1" showInputMessage="1" showErrorMessage="1" sqref="D7:D9" xr:uid="{00000000-0002-0000-0000-000002000000}">
      <formula1>$C$21:$N$21</formula1>
    </dataValidation>
  </dataValidations>
  <hyperlinks>
    <hyperlink ref="Z41" r:id="rId1" xr:uid="{955301AF-E4FE-0847-9ECB-C27E60F7D157}"/>
    <hyperlink ref="Z43" r:id="rId2" xr:uid="{43AFF4DB-F8B8-3E43-9031-C657227B99C1}"/>
    <hyperlink ref="Z45" r:id="rId3" xr:uid="{8B635F17-5563-4F41-B4B7-502A8FD461F3}"/>
    <hyperlink ref="Z47" r:id="rId4" xr:uid="{39FFBB1F-D7B6-8D41-8BC6-E3AA09BB9FF3}"/>
    <hyperlink ref="Z49" r:id="rId5" xr:uid="{7BC965E5-0813-4343-AA33-B3F1D3BAD5B6}"/>
    <hyperlink ref="Z51" r:id="rId6" xr:uid="{A037DBCC-099E-2844-AE6B-B1D63697C693}"/>
  </hyperlinks>
  <pageMargins left="0.7" right="0.7" top="0.75" bottom="0.75" header="0.3" footer="0.3"/>
  <pageSetup scale="28" orientation="landscape" r:id="rId7"/>
  <drawing r:id="rId8"/>
  <legacyDrawing r:id="rId9"/>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D11:AF13</xm:sqref>
        </x14:dataValidation>
        <x14:dataValidation type="list" allowBlank="1" showInputMessage="1" showErrorMessage="1" xr:uid="{DE3819A2-E2C6-40B8-AA71-26E1B8A63CDB}">
          <x14:formula1>
            <xm:f>listas!$A$2:$A$6</xm:f>
          </x14:formula1>
          <xm:sqref>D15:L15</xm:sqref>
        </x14:dataValidation>
        <x14:dataValidation type="list" allowBlank="1" showInputMessage="1" showErrorMessage="1" xr:uid="{8846E161-823A-4370-AD42-5BD0B7F51418}">
          <x14:formula1>
            <xm:f>listas!$B$2:$B$8</xm:f>
          </x14:formula1>
          <xm:sqref>S15:Y15</xm:sqref>
        </x14:dataValidation>
        <x14:dataValidation type="list" allowBlank="1" showInputMessage="1" showErrorMessage="1" xr:uid="{B110DE27-57FC-46FF-A6C8-F855FB03735E}">
          <x14:formula1>
            <xm:f>listas!$C$2:$C$20</xm:f>
          </x14:formula1>
          <xm:sqref>AB15:AF15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F753C-C2D3-4B19-847E-155A9323915C}">
  <sheetPr>
    <tabColor theme="7" tint="0.39997558519241921"/>
    <pageSetUpPr fitToPage="1"/>
  </sheetPr>
  <dimension ref="A1:AO45"/>
  <sheetViews>
    <sheetView showGridLines="0" topLeftCell="Q2" zoomScale="60" zoomScaleNormal="60" workbookViewId="0">
      <selection activeCell="AD23" sqref="AD23"/>
    </sheetView>
  </sheetViews>
  <sheetFormatPr baseColWidth="10" defaultColWidth="10.7109375" defaultRowHeight="14.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9.140625" style="15"/>
    <col min="41" max="41" width="18.42578125" style="15" bestFit="1" customWidth="1"/>
    <col min="42" max="42" width="16.140625" style="15" customWidth="1"/>
    <col min="43" max="16384" width="10.7109375" style="15"/>
  </cols>
  <sheetData>
    <row r="1" spans="1:31" ht="32.25" customHeight="1">
      <c r="A1" s="326"/>
      <c r="B1" s="329" t="s">
        <v>121</v>
      </c>
      <c r="C1" s="330"/>
      <c r="D1" s="330"/>
      <c r="E1" s="330"/>
      <c r="F1" s="330"/>
      <c r="G1" s="330"/>
      <c r="H1" s="330"/>
      <c r="I1" s="330"/>
      <c r="J1" s="330"/>
      <c r="K1" s="330"/>
      <c r="L1" s="330"/>
      <c r="M1" s="330"/>
      <c r="N1" s="330"/>
      <c r="O1" s="330"/>
      <c r="P1" s="330"/>
      <c r="Q1" s="330"/>
      <c r="R1" s="330"/>
      <c r="S1" s="330"/>
      <c r="T1" s="330"/>
      <c r="U1" s="330"/>
      <c r="V1" s="330"/>
      <c r="W1" s="330"/>
      <c r="X1" s="330"/>
      <c r="Y1" s="330"/>
      <c r="Z1" s="330"/>
      <c r="AA1" s="331"/>
      <c r="AB1" s="338" t="s">
        <v>122</v>
      </c>
      <c r="AC1" s="339"/>
      <c r="AD1" s="339"/>
      <c r="AE1" s="340"/>
    </row>
    <row r="2" spans="1:31" ht="30.75" customHeight="1">
      <c r="A2" s="327"/>
      <c r="B2" s="329" t="s">
        <v>123</v>
      </c>
      <c r="C2" s="330"/>
      <c r="D2" s="330"/>
      <c r="E2" s="330"/>
      <c r="F2" s="330"/>
      <c r="G2" s="330"/>
      <c r="H2" s="330"/>
      <c r="I2" s="330"/>
      <c r="J2" s="330"/>
      <c r="K2" s="330"/>
      <c r="L2" s="330"/>
      <c r="M2" s="330"/>
      <c r="N2" s="330"/>
      <c r="O2" s="330"/>
      <c r="P2" s="330"/>
      <c r="Q2" s="330"/>
      <c r="R2" s="330"/>
      <c r="S2" s="330"/>
      <c r="T2" s="330"/>
      <c r="U2" s="330"/>
      <c r="V2" s="330"/>
      <c r="W2" s="330"/>
      <c r="X2" s="330"/>
      <c r="Y2" s="330"/>
      <c r="Z2" s="330"/>
      <c r="AA2" s="331"/>
      <c r="AB2" s="338" t="s">
        <v>124</v>
      </c>
      <c r="AC2" s="339"/>
      <c r="AD2" s="339"/>
      <c r="AE2" s="340"/>
    </row>
    <row r="3" spans="1:31" ht="24" customHeight="1">
      <c r="A3" s="327"/>
      <c r="B3" s="332" t="s">
        <v>125</v>
      </c>
      <c r="C3" s="333"/>
      <c r="D3" s="333"/>
      <c r="E3" s="333"/>
      <c r="F3" s="333"/>
      <c r="G3" s="333"/>
      <c r="H3" s="333"/>
      <c r="I3" s="333"/>
      <c r="J3" s="333"/>
      <c r="K3" s="333"/>
      <c r="L3" s="333"/>
      <c r="M3" s="333"/>
      <c r="N3" s="333"/>
      <c r="O3" s="333"/>
      <c r="P3" s="333"/>
      <c r="Q3" s="333"/>
      <c r="R3" s="333"/>
      <c r="S3" s="333"/>
      <c r="T3" s="333"/>
      <c r="U3" s="333"/>
      <c r="V3" s="333"/>
      <c r="W3" s="333"/>
      <c r="X3" s="333"/>
      <c r="Y3" s="333"/>
      <c r="Z3" s="333"/>
      <c r="AA3" s="334"/>
      <c r="AB3" s="338" t="s">
        <v>126</v>
      </c>
      <c r="AC3" s="339"/>
      <c r="AD3" s="339"/>
      <c r="AE3" s="340"/>
    </row>
    <row r="4" spans="1:31" ht="21.75" customHeight="1">
      <c r="A4" s="328"/>
      <c r="B4" s="335"/>
      <c r="C4" s="336"/>
      <c r="D4" s="336"/>
      <c r="E4" s="336"/>
      <c r="F4" s="336"/>
      <c r="G4" s="336"/>
      <c r="H4" s="336"/>
      <c r="I4" s="336"/>
      <c r="J4" s="336"/>
      <c r="K4" s="336"/>
      <c r="L4" s="336"/>
      <c r="M4" s="336"/>
      <c r="N4" s="336"/>
      <c r="O4" s="336"/>
      <c r="P4" s="336"/>
      <c r="Q4" s="336"/>
      <c r="R4" s="336"/>
      <c r="S4" s="336"/>
      <c r="T4" s="336"/>
      <c r="U4" s="336"/>
      <c r="V4" s="336"/>
      <c r="W4" s="336"/>
      <c r="X4" s="336"/>
      <c r="Y4" s="336"/>
      <c r="Z4" s="336"/>
      <c r="AA4" s="337"/>
      <c r="AB4" s="341" t="s">
        <v>127</v>
      </c>
      <c r="AC4" s="342"/>
      <c r="AD4" s="342"/>
      <c r="AE4" s="343"/>
    </row>
    <row r="5" spans="1:31" ht="9" customHeigh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283" t="s">
        <v>4</v>
      </c>
      <c r="B7" s="284"/>
      <c r="C7" s="321" t="s">
        <v>149</v>
      </c>
      <c r="D7" s="283" t="s">
        <v>6</v>
      </c>
      <c r="E7" s="289"/>
      <c r="F7" s="289"/>
      <c r="G7" s="289"/>
      <c r="H7" s="284"/>
      <c r="I7" s="313">
        <v>45601</v>
      </c>
      <c r="J7" s="314"/>
      <c r="K7" s="283" t="s">
        <v>8</v>
      </c>
      <c r="L7" s="284"/>
      <c r="M7" s="305" t="s">
        <v>129</v>
      </c>
      <c r="N7" s="306"/>
      <c r="O7" s="294"/>
      <c r="P7" s="295"/>
      <c r="Q7" s="20"/>
      <c r="R7" s="20"/>
      <c r="S7" s="20"/>
      <c r="T7" s="20"/>
      <c r="U7" s="20"/>
      <c r="V7" s="20"/>
      <c r="W7" s="20"/>
      <c r="X7" s="20"/>
      <c r="Y7" s="20"/>
      <c r="Z7" s="21"/>
      <c r="AA7" s="20"/>
      <c r="AB7" s="20"/>
      <c r="AD7" s="22"/>
      <c r="AE7" s="23"/>
    </row>
    <row r="8" spans="1:31" ht="15">
      <c r="A8" s="285"/>
      <c r="B8" s="286"/>
      <c r="C8" s="322"/>
      <c r="D8" s="285"/>
      <c r="E8" s="290"/>
      <c r="F8" s="290"/>
      <c r="G8" s="290"/>
      <c r="H8" s="286"/>
      <c r="I8" s="315"/>
      <c r="J8" s="316"/>
      <c r="K8" s="285"/>
      <c r="L8" s="286"/>
      <c r="M8" s="324" t="s">
        <v>131</v>
      </c>
      <c r="N8" s="325"/>
      <c r="O8" s="307"/>
      <c r="P8" s="308"/>
      <c r="Q8" s="20"/>
      <c r="R8" s="20"/>
      <c r="S8" s="20"/>
      <c r="T8" s="20"/>
      <c r="U8" s="20"/>
      <c r="V8" s="20"/>
      <c r="W8" s="20"/>
      <c r="X8" s="20"/>
      <c r="Y8" s="20"/>
      <c r="Z8" s="21"/>
      <c r="AA8" s="20"/>
      <c r="AB8" s="20"/>
      <c r="AD8" s="22"/>
      <c r="AE8" s="23"/>
    </row>
    <row r="9" spans="1:31" ht="15">
      <c r="A9" s="287"/>
      <c r="B9" s="288"/>
      <c r="C9" s="323"/>
      <c r="D9" s="287"/>
      <c r="E9" s="291"/>
      <c r="F9" s="291"/>
      <c r="G9" s="291"/>
      <c r="H9" s="288"/>
      <c r="I9" s="317"/>
      <c r="J9" s="318"/>
      <c r="K9" s="287"/>
      <c r="L9" s="288"/>
      <c r="M9" s="309" t="s">
        <v>132</v>
      </c>
      <c r="N9" s="310"/>
      <c r="O9" s="311" t="s">
        <v>130</v>
      </c>
      <c r="P9" s="312"/>
      <c r="Q9" s="20"/>
      <c r="R9" s="20"/>
      <c r="S9" s="20"/>
      <c r="T9" s="20"/>
      <c r="U9" s="20"/>
      <c r="V9" s="20"/>
      <c r="W9" s="20"/>
      <c r="X9" s="20"/>
      <c r="Y9" s="20"/>
      <c r="Z9" s="21"/>
      <c r="AA9" s="20"/>
      <c r="AB9" s="20"/>
      <c r="AD9" s="22"/>
      <c r="AE9" s="23"/>
    </row>
    <row r="10" spans="1:31" ht="15" customHeigh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83" t="s">
        <v>10</v>
      </c>
      <c r="B11" s="284"/>
      <c r="C11" s="260" t="s">
        <v>133</v>
      </c>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2"/>
    </row>
    <row r="12" spans="1:31" ht="15" customHeight="1">
      <c r="A12" s="285"/>
      <c r="B12" s="286"/>
      <c r="C12" s="296"/>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8"/>
    </row>
    <row r="13" spans="1:31" ht="15" customHeight="1">
      <c r="A13" s="287"/>
      <c r="B13" s="288"/>
      <c r="C13" s="299"/>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1"/>
    </row>
    <row r="14" spans="1:31" ht="9" customHeigh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25" customHeight="1">
      <c r="A15" s="292" t="s">
        <v>12</v>
      </c>
      <c r="B15" s="293"/>
      <c r="C15" s="302" t="s">
        <v>134</v>
      </c>
      <c r="D15" s="303"/>
      <c r="E15" s="303"/>
      <c r="F15" s="303"/>
      <c r="G15" s="303"/>
      <c r="H15" s="303"/>
      <c r="I15" s="303"/>
      <c r="J15" s="303"/>
      <c r="K15" s="304"/>
      <c r="L15" s="319" t="s">
        <v>14</v>
      </c>
      <c r="M15" s="344"/>
      <c r="N15" s="344"/>
      <c r="O15" s="344"/>
      <c r="P15" s="344"/>
      <c r="Q15" s="320"/>
      <c r="R15" s="348" t="s">
        <v>135</v>
      </c>
      <c r="S15" s="349"/>
      <c r="T15" s="349"/>
      <c r="U15" s="349"/>
      <c r="V15" s="349"/>
      <c r="W15" s="349"/>
      <c r="X15" s="350"/>
      <c r="Y15" s="319" t="s">
        <v>15</v>
      </c>
      <c r="Z15" s="320"/>
      <c r="AA15" s="345" t="s">
        <v>136</v>
      </c>
      <c r="AB15" s="346"/>
      <c r="AC15" s="346"/>
      <c r="AD15" s="346"/>
      <c r="AE15" s="347"/>
    </row>
    <row r="16" spans="1:31" ht="9" customHeight="1">
      <c r="A16" s="24"/>
      <c r="B16" s="20"/>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22"/>
      <c r="AE16" s="23"/>
    </row>
    <row r="17" spans="1:33" s="40" customFormat="1" ht="37.5" customHeight="1">
      <c r="A17" s="292" t="s">
        <v>17</v>
      </c>
      <c r="B17" s="293"/>
      <c r="C17" s="345" t="s">
        <v>182</v>
      </c>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7"/>
    </row>
    <row r="18" spans="1:33" ht="16.5" customHeigh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c r="A19" s="319" t="s">
        <v>138</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20"/>
      <c r="AF19" s="44"/>
    </row>
    <row r="20" spans="1:33" ht="32.1" customHeight="1">
      <c r="A20" s="45" t="s">
        <v>19</v>
      </c>
      <c r="B20" s="359" t="s">
        <v>139</v>
      </c>
      <c r="C20" s="360"/>
      <c r="D20" s="360"/>
      <c r="E20" s="360"/>
      <c r="F20" s="360"/>
      <c r="G20" s="360"/>
      <c r="H20" s="360"/>
      <c r="I20" s="360"/>
      <c r="J20" s="360"/>
      <c r="K20" s="360"/>
      <c r="L20" s="360"/>
      <c r="M20" s="360"/>
      <c r="N20" s="360"/>
      <c r="O20" s="361"/>
      <c r="P20" s="319" t="s">
        <v>140</v>
      </c>
      <c r="Q20" s="344"/>
      <c r="R20" s="344"/>
      <c r="S20" s="344"/>
      <c r="T20" s="344"/>
      <c r="U20" s="344"/>
      <c r="V20" s="344"/>
      <c r="W20" s="344"/>
      <c r="X20" s="344"/>
      <c r="Y20" s="344"/>
      <c r="Z20" s="344"/>
      <c r="AA20" s="344"/>
      <c r="AB20" s="344"/>
      <c r="AC20" s="344"/>
      <c r="AD20" s="344"/>
      <c r="AE20" s="320"/>
      <c r="AF20" s="44"/>
    </row>
    <row r="21" spans="1:33" ht="32.1" customHeigh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128</v>
      </c>
      <c r="X21" s="50" t="s">
        <v>147</v>
      </c>
      <c r="Y21" s="50" t="s">
        <v>148</v>
      </c>
      <c r="Z21" s="50" t="s">
        <v>149</v>
      </c>
      <c r="AA21" s="50" t="s">
        <v>150</v>
      </c>
      <c r="AB21" s="50" t="s">
        <v>151</v>
      </c>
      <c r="AC21" s="50" t="s">
        <v>102</v>
      </c>
      <c r="AD21" s="51" t="s">
        <v>152</v>
      </c>
      <c r="AE21" s="51" t="s">
        <v>153</v>
      </c>
      <c r="AF21" s="52"/>
    </row>
    <row r="22" spans="1:33" ht="32.1"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f>62920000+159212</f>
        <v>63079212</v>
      </c>
      <c r="Y22" s="140"/>
      <c r="Z22" s="140"/>
      <c r="AA22" s="140">
        <v>7865000</v>
      </c>
      <c r="AB22" s="140"/>
      <c r="AC22" s="140">
        <f>SUM(W22:AB22)</f>
        <v>70944212</v>
      </c>
      <c r="AE22" s="59"/>
      <c r="AF22" s="52"/>
    </row>
    <row r="23" spans="1:33" ht="32.1"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89983</v>
      </c>
      <c r="X23" s="65">
        <f>63009983-W23</f>
        <v>62920000</v>
      </c>
      <c r="Y23" s="215">
        <f>63009983-W23-X23</f>
        <v>0</v>
      </c>
      <c r="Z23" s="215">
        <f>63009983-W23-X23-Y23</f>
        <v>0</v>
      </c>
      <c r="AA23" s="139"/>
      <c r="AB23" s="139"/>
      <c r="AC23" s="215">
        <f>SUM(W23:AB23)</f>
        <v>63009983</v>
      </c>
      <c r="AD23" s="210">
        <f>AC23/SUM(W22:AB22)</f>
        <v>0.88816241978979205</v>
      </c>
      <c r="AE23" s="64">
        <f>AC23/AC22</f>
        <v>0.88816241978979205</v>
      </c>
      <c r="AF23" s="52"/>
    </row>
    <row r="24" spans="1:33" ht="32.1" customHeight="1">
      <c r="A24" s="60" t="s">
        <v>23</v>
      </c>
      <c r="B24" s="61">
        <f>+B22-B23</f>
        <v>0</v>
      </c>
      <c r="C24" s="62">
        <f t="shared" ref="C24:H24" si="0">+C22-C23</f>
        <v>0</v>
      </c>
      <c r="D24" s="62">
        <f t="shared" si="0"/>
        <v>0</v>
      </c>
      <c r="E24" s="62">
        <f t="shared" si="0"/>
        <v>0</v>
      </c>
      <c r="F24" s="62">
        <f t="shared" si="0"/>
        <v>0</v>
      </c>
      <c r="G24" s="62">
        <f t="shared" si="0"/>
        <v>0</v>
      </c>
      <c r="H24" s="62">
        <f t="shared" si="0"/>
        <v>0</v>
      </c>
      <c r="I24" s="62"/>
      <c r="J24" s="62"/>
      <c r="K24" s="62"/>
      <c r="L24" s="62"/>
      <c r="M24" s="62"/>
      <c r="N24" s="62">
        <f>SUM(B24:M24)</f>
        <v>0</v>
      </c>
      <c r="O24" s="65"/>
      <c r="P24" s="60" t="s">
        <v>31</v>
      </c>
      <c r="Q24" s="61"/>
      <c r="R24" s="62"/>
      <c r="S24" s="62"/>
      <c r="T24" s="62"/>
      <c r="U24" s="62"/>
      <c r="V24" s="62"/>
      <c r="W24" s="62"/>
      <c r="X24" s="62"/>
      <c r="Y24" s="55">
        <v>9540879</v>
      </c>
      <c r="Z24" s="55">
        <v>15730000</v>
      </c>
      <c r="AA24" s="55">
        <v>15730000</v>
      </c>
      <c r="AB24" s="55">
        <f>22078333+7865000</f>
        <v>29943333</v>
      </c>
      <c r="AC24" s="55">
        <f>SUM(Y24:AB24)</f>
        <v>70944212</v>
      </c>
      <c r="AD24" s="62"/>
      <c r="AE24" s="66"/>
      <c r="AF24" s="52"/>
    </row>
    <row r="25" spans="1:33" ht="32.1" customHeigh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f>4738334</f>
        <v>4738334</v>
      </c>
      <c r="Z25" s="69">
        <f>18951667-W25-X25-Y25</f>
        <v>14213333</v>
      </c>
      <c r="AA25" s="69"/>
      <c r="AB25" s="69"/>
      <c r="AC25" s="69">
        <f>SUM(Q25:AB25)</f>
        <v>18951667</v>
      </c>
      <c r="AD25" s="216">
        <f>AC25/SUM(W24:AB24)</f>
        <v>0.26713478754263986</v>
      </c>
      <c r="AE25" s="71">
        <f>AC25/AC24</f>
        <v>0.26713478754263986</v>
      </c>
      <c r="AF25" s="52"/>
    </row>
    <row r="26" spans="1:33" s="72" customFormat="1" ht="16.5" customHeight="1"/>
    <row r="27" spans="1:33" ht="34.35" customHeight="1">
      <c r="A27" s="353" t="s">
        <v>154</v>
      </c>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5"/>
    </row>
    <row r="28" spans="1:33" ht="15" customHeight="1">
      <c r="A28" s="257" t="s">
        <v>34</v>
      </c>
      <c r="B28" s="259" t="s">
        <v>36</v>
      </c>
      <c r="C28" s="259"/>
      <c r="D28" s="259" t="s">
        <v>155</v>
      </c>
      <c r="E28" s="259"/>
      <c r="F28" s="259"/>
      <c r="G28" s="259"/>
      <c r="H28" s="259"/>
      <c r="I28" s="259"/>
      <c r="J28" s="259"/>
      <c r="K28" s="259"/>
      <c r="L28" s="259"/>
      <c r="M28" s="259"/>
      <c r="N28" s="259"/>
      <c r="O28" s="259"/>
      <c r="P28" s="259" t="s">
        <v>102</v>
      </c>
      <c r="Q28" s="259" t="s">
        <v>156</v>
      </c>
      <c r="R28" s="259"/>
      <c r="S28" s="259"/>
      <c r="T28" s="259"/>
      <c r="U28" s="259"/>
      <c r="V28" s="259"/>
      <c r="W28" s="259"/>
      <c r="X28" s="259"/>
      <c r="Y28" s="259" t="s">
        <v>157</v>
      </c>
      <c r="Z28" s="259"/>
      <c r="AA28" s="259"/>
      <c r="AB28" s="259"/>
      <c r="AC28" s="259"/>
      <c r="AD28" s="259"/>
      <c r="AE28" s="356"/>
    </row>
    <row r="29" spans="1:33" ht="27" customHeight="1">
      <c r="A29" s="257"/>
      <c r="B29" s="259"/>
      <c r="C29" s="259"/>
      <c r="D29" s="73" t="s">
        <v>141</v>
      </c>
      <c r="E29" s="73" t="s">
        <v>142</v>
      </c>
      <c r="F29" s="73" t="s">
        <v>143</v>
      </c>
      <c r="G29" s="73" t="s">
        <v>144</v>
      </c>
      <c r="H29" s="73" t="s">
        <v>145</v>
      </c>
      <c r="I29" s="73" t="s">
        <v>146</v>
      </c>
      <c r="J29" s="73" t="s">
        <v>128</v>
      </c>
      <c r="K29" s="73" t="s">
        <v>147</v>
      </c>
      <c r="L29" s="73" t="s">
        <v>148</v>
      </c>
      <c r="M29" s="73" t="s">
        <v>149</v>
      </c>
      <c r="N29" s="73" t="s">
        <v>150</v>
      </c>
      <c r="O29" s="73" t="s">
        <v>151</v>
      </c>
      <c r="P29" s="259"/>
      <c r="Q29" s="259"/>
      <c r="R29" s="259"/>
      <c r="S29" s="259"/>
      <c r="T29" s="259"/>
      <c r="U29" s="259"/>
      <c r="V29" s="259"/>
      <c r="W29" s="259"/>
      <c r="X29" s="259"/>
      <c r="Y29" s="259"/>
      <c r="Z29" s="259"/>
      <c r="AA29" s="259"/>
      <c r="AB29" s="259"/>
      <c r="AC29" s="259"/>
      <c r="AD29" s="259"/>
      <c r="AE29" s="356"/>
    </row>
    <row r="30" spans="1:33" ht="42" customHeight="1">
      <c r="A30" s="161"/>
      <c r="B30" s="362"/>
      <c r="C30" s="362"/>
      <c r="D30" s="16"/>
      <c r="E30" s="16"/>
      <c r="F30" s="16"/>
      <c r="G30" s="16"/>
      <c r="H30" s="16"/>
      <c r="I30" s="16"/>
      <c r="J30" s="16"/>
      <c r="K30" s="16"/>
      <c r="L30" s="16"/>
      <c r="M30" s="16"/>
      <c r="N30" s="16"/>
      <c r="O30" s="16"/>
      <c r="P30" s="74">
        <f>SUM(D30:O30)</f>
        <v>0</v>
      </c>
      <c r="Q30" s="351" t="s">
        <v>158</v>
      </c>
      <c r="R30" s="351"/>
      <c r="S30" s="351"/>
      <c r="T30" s="351"/>
      <c r="U30" s="351"/>
      <c r="V30" s="351"/>
      <c r="W30" s="351"/>
      <c r="X30" s="351"/>
      <c r="Y30" s="351" t="s">
        <v>43</v>
      </c>
      <c r="Z30" s="351"/>
      <c r="AA30" s="351"/>
      <c r="AB30" s="351"/>
      <c r="AC30" s="351"/>
      <c r="AD30" s="351"/>
      <c r="AE30" s="358"/>
      <c r="AF30" s="134"/>
      <c r="AG30" s="134"/>
    </row>
    <row r="31" spans="1:33" ht="12" customHeight="1">
      <c r="A31" s="75"/>
      <c r="B31" s="76"/>
      <c r="C31" s="76"/>
      <c r="D31" s="27"/>
      <c r="E31" s="27"/>
      <c r="F31" s="27"/>
      <c r="G31" s="27"/>
      <c r="H31" s="27"/>
      <c r="I31" s="27"/>
      <c r="J31" s="27"/>
      <c r="K31" s="27"/>
      <c r="L31" s="27"/>
      <c r="M31" s="27"/>
      <c r="N31" s="27"/>
      <c r="O31" s="27"/>
      <c r="P31" s="77"/>
      <c r="Q31" s="135"/>
      <c r="R31" s="135"/>
      <c r="S31" s="135"/>
      <c r="T31" s="135"/>
      <c r="U31" s="135"/>
      <c r="V31" s="135"/>
      <c r="W31" s="135"/>
      <c r="X31" s="135"/>
      <c r="Y31" s="135"/>
      <c r="Z31" s="135"/>
      <c r="AA31" s="135"/>
      <c r="AB31" s="135"/>
      <c r="AC31" s="135"/>
      <c r="AD31" s="135"/>
      <c r="AE31" s="136"/>
      <c r="AF31" s="134"/>
      <c r="AG31" s="134"/>
    </row>
    <row r="32" spans="1:33" ht="45" customHeight="1">
      <c r="A32" s="260" t="s">
        <v>159</v>
      </c>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2"/>
      <c r="AF32" s="134"/>
      <c r="AG32" s="134"/>
    </row>
    <row r="33" spans="1:41" ht="23.1" customHeight="1">
      <c r="A33" s="257" t="s">
        <v>44</v>
      </c>
      <c r="B33" s="259" t="s">
        <v>46</v>
      </c>
      <c r="C33" s="259" t="s">
        <v>36</v>
      </c>
      <c r="D33" s="259" t="s">
        <v>160</v>
      </c>
      <c r="E33" s="259"/>
      <c r="F33" s="259"/>
      <c r="G33" s="259"/>
      <c r="H33" s="259"/>
      <c r="I33" s="259"/>
      <c r="J33" s="259"/>
      <c r="K33" s="259"/>
      <c r="L33" s="259"/>
      <c r="M33" s="259"/>
      <c r="N33" s="259"/>
      <c r="O33" s="259"/>
      <c r="P33" s="259"/>
      <c r="Q33" s="259" t="s">
        <v>161</v>
      </c>
      <c r="R33" s="259"/>
      <c r="S33" s="259"/>
      <c r="T33" s="259"/>
      <c r="U33" s="259"/>
      <c r="V33" s="259"/>
      <c r="W33" s="259"/>
      <c r="X33" s="259"/>
      <c r="Y33" s="259"/>
      <c r="Z33" s="259"/>
      <c r="AA33" s="259"/>
      <c r="AB33" s="259"/>
      <c r="AC33" s="259"/>
      <c r="AD33" s="259"/>
      <c r="AE33" s="356"/>
      <c r="AF33" s="134"/>
      <c r="AG33" s="137"/>
      <c r="AH33" s="78"/>
      <c r="AI33" s="78"/>
      <c r="AJ33" s="78"/>
      <c r="AK33" s="78"/>
      <c r="AL33" s="78"/>
      <c r="AM33" s="78"/>
      <c r="AN33" s="78"/>
      <c r="AO33" s="78"/>
    </row>
    <row r="34" spans="1:41" ht="27" customHeight="1">
      <c r="A34" s="257"/>
      <c r="B34" s="259"/>
      <c r="C34" s="357"/>
      <c r="D34" s="73" t="s">
        <v>141</v>
      </c>
      <c r="E34" s="73" t="s">
        <v>142</v>
      </c>
      <c r="F34" s="73" t="s">
        <v>143</v>
      </c>
      <c r="G34" s="73" t="s">
        <v>144</v>
      </c>
      <c r="H34" s="73" t="s">
        <v>145</v>
      </c>
      <c r="I34" s="73" t="s">
        <v>146</v>
      </c>
      <c r="J34" s="73" t="s">
        <v>128</v>
      </c>
      <c r="K34" s="73" t="s">
        <v>147</v>
      </c>
      <c r="L34" s="73" t="s">
        <v>148</v>
      </c>
      <c r="M34" s="73" t="s">
        <v>149</v>
      </c>
      <c r="N34" s="73" t="s">
        <v>150</v>
      </c>
      <c r="O34" s="73" t="s">
        <v>151</v>
      </c>
      <c r="P34" s="73" t="s">
        <v>102</v>
      </c>
      <c r="Q34" s="263" t="s">
        <v>52</v>
      </c>
      <c r="R34" s="264"/>
      <c r="S34" s="264"/>
      <c r="T34" s="265"/>
      <c r="U34" s="259" t="s">
        <v>54</v>
      </c>
      <c r="V34" s="259"/>
      <c r="W34" s="259"/>
      <c r="X34" s="259"/>
      <c r="Y34" s="259" t="s">
        <v>56</v>
      </c>
      <c r="Z34" s="259"/>
      <c r="AA34" s="259"/>
      <c r="AB34" s="259"/>
      <c r="AC34" s="259" t="s">
        <v>58</v>
      </c>
      <c r="AD34" s="259"/>
      <c r="AE34" s="356"/>
      <c r="AF34" s="134"/>
      <c r="AG34" s="137"/>
      <c r="AH34" s="78"/>
      <c r="AI34" s="78"/>
      <c r="AJ34" s="78"/>
      <c r="AK34" s="78"/>
      <c r="AL34" s="78"/>
      <c r="AM34" s="78"/>
      <c r="AN34" s="78"/>
      <c r="AO34" s="78"/>
    </row>
    <row r="35" spans="1:41" ht="153" customHeight="1">
      <c r="A35" s="252" t="s">
        <v>182</v>
      </c>
      <c r="B35" s="363">
        <v>0.3</v>
      </c>
      <c r="C35" s="80" t="s">
        <v>48</v>
      </c>
      <c r="D35" s="79"/>
      <c r="E35" s="79"/>
      <c r="F35" s="79"/>
      <c r="G35" s="79"/>
      <c r="H35" s="79"/>
      <c r="I35" s="79"/>
      <c r="J35" s="211">
        <v>1</v>
      </c>
      <c r="K35" s="211">
        <v>1</v>
      </c>
      <c r="L35" s="211">
        <v>1</v>
      </c>
      <c r="M35" s="211">
        <v>1</v>
      </c>
      <c r="N35" s="211">
        <v>1</v>
      </c>
      <c r="O35" s="211">
        <v>1</v>
      </c>
      <c r="P35" s="212">
        <v>1</v>
      </c>
      <c r="Q35" s="271" t="s">
        <v>452</v>
      </c>
      <c r="R35" s="272"/>
      <c r="S35" s="272"/>
      <c r="T35" s="273"/>
      <c r="U35" s="277" t="s">
        <v>459</v>
      </c>
      <c r="V35" s="277"/>
      <c r="W35" s="277"/>
      <c r="X35" s="277"/>
      <c r="Y35" s="277" t="s">
        <v>433</v>
      </c>
      <c r="Z35" s="277"/>
      <c r="AA35" s="277"/>
      <c r="AB35" s="277"/>
      <c r="AC35" s="277" t="s">
        <v>443</v>
      </c>
      <c r="AD35" s="277"/>
      <c r="AE35" s="279"/>
      <c r="AF35" s="134"/>
      <c r="AG35" s="137"/>
      <c r="AH35" s="78"/>
      <c r="AI35" s="78"/>
      <c r="AJ35" s="78"/>
      <c r="AK35" s="78"/>
      <c r="AL35" s="78"/>
      <c r="AM35" s="78"/>
      <c r="AN35" s="78"/>
      <c r="AO35" s="78"/>
    </row>
    <row r="36" spans="1:41" ht="153" customHeight="1">
      <c r="A36" s="253"/>
      <c r="B36" s="364"/>
      <c r="C36" s="81" t="s">
        <v>50</v>
      </c>
      <c r="D36" s="138"/>
      <c r="E36" s="138"/>
      <c r="F36" s="138"/>
      <c r="G36" s="82"/>
      <c r="H36" s="82"/>
      <c r="I36" s="82"/>
      <c r="J36" s="195">
        <v>1</v>
      </c>
      <c r="K36" s="195">
        <v>1</v>
      </c>
      <c r="L36" s="218">
        <v>1</v>
      </c>
      <c r="M36" s="195">
        <v>1</v>
      </c>
      <c r="N36" s="82"/>
      <c r="O36" s="82"/>
      <c r="P36" s="213">
        <v>1</v>
      </c>
      <c r="Q36" s="274"/>
      <c r="R36" s="275"/>
      <c r="S36" s="275"/>
      <c r="T36" s="276"/>
      <c r="U36" s="278"/>
      <c r="V36" s="278"/>
      <c r="W36" s="278"/>
      <c r="X36" s="278"/>
      <c r="Y36" s="278"/>
      <c r="Z36" s="278"/>
      <c r="AA36" s="278"/>
      <c r="AB36" s="278"/>
      <c r="AC36" s="278"/>
      <c r="AD36" s="278"/>
      <c r="AE36" s="280"/>
      <c r="AF36" s="134"/>
      <c r="AG36" s="137"/>
      <c r="AH36" s="78"/>
      <c r="AI36" s="78"/>
      <c r="AJ36" s="78"/>
      <c r="AK36" s="78"/>
      <c r="AL36" s="78"/>
      <c r="AM36" s="78"/>
      <c r="AN36" s="78"/>
      <c r="AO36" s="78"/>
    </row>
    <row r="37" spans="1:41" s="72" customFormat="1" ht="17.25" customHeight="1"/>
    <row r="38" spans="1:41" ht="45" customHeight="1">
      <c r="A38" s="260" t="s">
        <v>162</v>
      </c>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2"/>
      <c r="AG38" s="78"/>
      <c r="AH38" s="78"/>
      <c r="AI38" s="78"/>
      <c r="AJ38" s="78"/>
      <c r="AK38" s="78"/>
      <c r="AL38" s="78"/>
      <c r="AM38" s="78"/>
      <c r="AN38" s="78"/>
      <c r="AO38" s="78"/>
    </row>
    <row r="39" spans="1:41" ht="26.1" customHeight="1">
      <c r="A39" s="256" t="s">
        <v>60</v>
      </c>
      <c r="B39" s="258" t="s">
        <v>163</v>
      </c>
      <c r="C39" s="266" t="s">
        <v>164</v>
      </c>
      <c r="D39" s="268" t="s">
        <v>165</v>
      </c>
      <c r="E39" s="269"/>
      <c r="F39" s="269"/>
      <c r="G39" s="269"/>
      <c r="H39" s="269"/>
      <c r="I39" s="269"/>
      <c r="J39" s="269"/>
      <c r="K39" s="269"/>
      <c r="L39" s="269"/>
      <c r="M39" s="269"/>
      <c r="N39" s="269"/>
      <c r="O39" s="269"/>
      <c r="P39" s="270"/>
      <c r="Q39" s="258" t="s">
        <v>166</v>
      </c>
      <c r="R39" s="258"/>
      <c r="S39" s="258"/>
      <c r="T39" s="258"/>
      <c r="U39" s="258"/>
      <c r="V39" s="258"/>
      <c r="W39" s="258"/>
      <c r="X39" s="258"/>
      <c r="Y39" s="258"/>
      <c r="Z39" s="258"/>
      <c r="AA39" s="258"/>
      <c r="AB39" s="258"/>
      <c r="AC39" s="258"/>
      <c r="AD39" s="258"/>
      <c r="AE39" s="281"/>
      <c r="AG39" s="78"/>
      <c r="AH39" s="78"/>
      <c r="AI39" s="78"/>
      <c r="AJ39" s="78"/>
      <c r="AK39" s="78"/>
      <c r="AL39" s="78"/>
      <c r="AM39" s="78"/>
      <c r="AN39" s="78"/>
      <c r="AO39" s="78"/>
    </row>
    <row r="40" spans="1:41" ht="26.1" customHeight="1">
      <c r="A40" s="257"/>
      <c r="B40" s="259"/>
      <c r="C40" s="267"/>
      <c r="D40" s="73" t="s">
        <v>167</v>
      </c>
      <c r="E40" s="73" t="s">
        <v>168</v>
      </c>
      <c r="F40" s="73" t="s">
        <v>169</v>
      </c>
      <c r="G40" s="73" t="s">
        <v>170</v>
      </c>
      <c r="H40" s="73" t="s">
        <v>171</v>
      </c>
      <c r="I40" s="73" t="s">
        <v>172</v>
      </c>
      <c r="J40" s="73" t="s">
        <v>173</v>
      </c>
      <c r="K40" s="73" t="s">
        <v>174</v>
      </c>
      <c r="L40" s="73" t="s">
        <v>175</v>
      </c>
      <c r="M40" s="73" t="s">
        <v>176</v>
      </c>
      <c r="N40" s="73" t="s">
        <v>177</v>
      </c>
      <c r="O40" s="73" t="s">
        <v>178</v>
      </c>
      <c r="P40" s="73" t="s">
        <v>179</v>
      </c>
      <c r="Q40" s="263" t="s">
        <v>180</v>
      </c>
      <c r="R40" s="264"/>
      <c r="S40" s="264"/>
      <c r="T40" s="264"/>
      <c r="U40" s="264"/>
      <c r="V40" s="264"/>
      <c r="W40" s="264"/>
      <c r="X40" s="265"/>
      <c r="Y40" s="263" t="s">
        <v>68</v>
      </c>
      <c r="Z40" s="264"/>
      <c r="AA40" s="264"/>
      <c r="AB40" s="264"/>
      <c r="AC40" s="264"/>
      <c r="AD40" s="264"/>
      <c r="AE40" s="282"/>
      <c r="AG40" s="84"/>
      <c r="AH40" s="84"/>
      <c r="AI40" s="84"/>
      <c r="AJ40" s="84"/>
      <c r="AK40" s="84"/>
      <c r="AL40" s="84"/>
      <c r="AM40" s="84"/>
      <c r="AN40" s="84"/>
      <c r="AO40" s="84"/>
    </row>
    <row r="41" spans="1:41" ht="86.25" customHeight="1">
      <c r="A41" s="365" t="s">
        <v>376</v>
      </c>
      <c r="B41" s="249">
        <v>0.15</v>
      </c>
      <c r="C41" s="85" t="s">
        <v>48</v>
      </c>
      <c r="D41" s="86"/>
      <c r="E41" s="86"/>
      <c r="F41" s="86"/>
      <c r="G41" s="86"/>
      <c r="H41" s="86"/>
      <c r="I41" s="86"/>
      <c r="J41" s="86">
        <v>0.16</v>
      </c>
      <c r="K41" s="86">
        <v>0.16</v>
      </c>
      <c r="L41" s="86">
        <v>0.17</v>
      </c>
      <c r="M41" s="86">
        <v>0.17</v>
      </c>
      <c r="N41" s="86">
        <v>0.17</v>
      </c>
      <c r="O41" s="86">
        <v>0.17</v>
      </c>
      <c r="P41" s="87">
        <f>SUM(J41:O41)</f>
        <v>1</v>
      </c>
      <c r="Q41" s="240" t="s">
        <v>451</v>
      </c>
      <c r="R41" s="235"/>
      <c r="S41" s="235"/>
      <c r="T41" s="235"/>
      <c r="U41" s="235"/>
      <c r="V41" s="235"/>
      <c r="W41" s="235"/>
      <c r="X41" s="241"/>
      <c r="Y41" s="234" t="s">
        <v>494</v>
      </c>
      <c r="Z41" s="235"/>
      <c r="AA41" s="235"/>
      <c r="AB41" s="235"/>
      <c r="AC41" s="235"/>
      <c r="AD41" s="235"/>
      <c r="AE41" s="236"/>
      <c r="AG41" s="88"/>
      <c r="AH41" s="88"/>
      <c r="AI41" s="88"/>
      <c r="AJ41" s="88"/>
      <c r="AK41" s="88"/>
      <c r="AL41" s="88"/>
      <c r="AM41" s="88"/>
      <c r="AN41" s="88"/>
      <c r="AO41" s="88"/>
    </row>
    <row r="42" spans="1:41" ht="86.25" customHeight="1">
      <c r="A42" s="365"/>
      <c r="B42" s="249"/>
      <c r="C42" s="89" t="s">
        <v>50</v>
      </c>
      <c r="D42" s="90"/>
      <c r="E42" s="90"/>
      <c r="F42" s="90"/>
      <c r="G42" s="90"/>
      <c r="H42" s="90"/>
      <c r="I42" s="90"/>
      <c r="J42" s="90">
        <v>0.16</v>
      </c>
      <c r="K42" s="90">
        <v>0.16</v>
      </c>
      <c r="L42" s="90">
        <v>0.17</v>
      </c>
      <c r="M42" s="90">
        <v>0.17</v>
      </c>
      <c r="N42" s="90"/>
      <c r="O42" s="90"/>
      <c r="P42" s="87">
        <f t="shared" ref="P42:P44" si="1">SUM(D42:O42)</f>
        <v>0.66</v>
      </c>
      <c r="Q42" s="237"/>
      <c r="R42" s="238"/>
      <c r="S42" s="238"/>
      <c r="T42" s="238"/>
      <c r="U42" s="238"/>
      <c r="V42" s="238"/>
      <c r="W42" s="238"/>
      <c r="X42" s="242"/>
      <c r="Y42" s="237"/>
      <c r="Z42" s="238"/>
      <c r="AA42" s="238"/>
      <c r="AB42" s="238"/>
      <c r="AC42" s="238"/>
      <c r="AD42" s="238"/>
      <c r="AE42" s="239"/>
    </row>
    <row r="43" spans="1:41" ht="53.1" customHeight="1">
      <c r="A43" s="365" t="s">
        <v>386</v>
      </c>
      <c r="B43" s="249">
        <v>0.15</v>
      </c>
      <c r="C43" s="85" t="s">
        <v>48</v>
      </c>
      <c r="D43" s="86"/>
      <c r="E43" s="86"/>
      <c r="F43" s="86"/>
      <c r="G43" s="86"/>
      <c r="H43" s="86"/>
      <c r="I43" s="86"/>
      <c r="J43" s="142">
        <v>0.42</v>
      </c>
      <c r="K43" s="142">
        <v>0.08</v>
      </c>
      <c r="L43" s="142">
        <v>0.15</v>
      </c>
      <c r="M43" s="142">
        <v>0.15</v>
      </c>
      <c r="N43" s="142">
        <v>0.12</v>
      </c>
      <c r="O43" s="142">
        <v>0.08</v>
      </c>
      <c r="P43" s="214">
        <f>SUM(J43:O43)</f>
        <v>1</v>
      </c>
      <c r="Q43" s="240" t="s">
        <v>471</v>
      </c>
      <c r="R43" s="235"/>
      <c r="S43" s="235"/>
      <c r="T43" s="235"/>
      <c r="U43" s="235"/>
      <c r="V43" s="235"/>
      <c r="W43" s="235"/>
      <c r="X43" s="241"/>
      <c r="Y43" s="234" t="s">
        <v>495</v>
      </c>
      <c r="Z43" s="235"/>
      <c r="AA43" s="235"/>
      <c r="AB43" s="235"/>
      <c r="AC43" s="235"/>
      <c r="AD43" s="235"/>
      <c r="AE43" s="236"/>
    </row>
    <row r="44" spans="1:41" ht="58.35" customHeight="1">
      <c r="A44" s="365"/>
      <c r="B44" s="249"/>
      <c r="C44" s="89" t="s">
        <v>50</v>
      </c>
      <c r="D44" s="90"/>
      <c r="E44" s="90"/>
      <c r="F44" s="90"/>
      <c r="G44" s="90"/>
      <c r="H44" s="90"/>
      <c r="I44" s="90"/>
      <c r="J44" s="90">
        <v>0.42</v>
      </c>
      <c r="K44" s="90">
        <v>0.08</v>
      </c>
      <c r="L44" s="90">
        <v>0.25</v>
      </c>
      <c r="M44" s="90">
        <v>0.25</v>
      </c>
      <c r="N44" s="90"/>
      <c r="O44" s="90"/>
      <c r="P44" s="87">
        <f t="shared" si="1"/>
        <v>1</v>
      </c>
      <c r="Q44" s="237"/>
      <c r="R44" s="238"/>
      <c r="S44" s="238"/>
      <c r="T44" s="238"/>
      <c r="U44" s="238"/>
      <c r="V44" s="238"/>
      <c r="W44" s="238"/>
      <c r="X44" s="242"/>
      <c r="Y44" s="237"/>
      <c r="Z44" s="238"/>
      <c r="AA44" s="238"/>
      <c r="AB44" s="238"/>
      <c r="AC44" s="238"/>
      <c r="AD44" s="238"/>
      <c r="AE44" s="239"/>
    </row>
    <row r="45" spans="1:41" ht="15" customHeight="1">
      <c r="A45" s="15" t="s">
        <v>181</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96DD95C8-6E96-4CF2-881D-30ECA278EE05}">
      <formula1>$B$21:$M$21</formula1>
    </dataValidation>
    <dataValidation type="textLength" operator="lessThanOrEqual" allowBlank="1" showInputMessage="1" showErrorMessage="1" errorTitle="Máximo 2.000 caracteres" error="Máximo 2.000 caracteres" promptTitle="2.000 caracteres" sqref="Q30:Q31" xr:uid="{3C7CCD9E-5959-454C-A91A-A8F487EEE5FF}">
      <formula1>2000</formula1>
    </dataValidation>
    <dataValidation type="textLength" operator="lessThanOrEqual" allowBlank="1" showInputMessage="1" showErrorMessage="1" errorTitle="Máximo 2.000 caracteres" error="Máximo 2.000 caracteres" sqref="AC35 Q35 Y35 Q41 Q43" xr:uid="{3F3BE1F6-EA74-44B3-8538-4045EC820D8F}">
      <formula1>2000</formula1>
    </dataValidation>
  </dataValidations>
  <hyperlinks>
    <hyperlink ref="Y41" r:id="rId1" xr:uid="{3186A1E2-36C2-4640-8AAA-FCFACB55725B}"/>
    <hyperlink ref="Y43" r:id="rId2" xr:uid="{0AEB92B5-7011-8F4D-955F-3BB7A06440F3}"/>
  </hyperlinks>
  <pageMargins left="0.25" right="0.25" top="0.75" bottom="0.75" header="0.3" footer="0.3"/>
  <pageSetup scale="19"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853AF2C3-8A81-48E7-8EB7-171143299E38}">
          <x14:formula1>
            <xm:f>listas!$C$2:$C$20</xm:f>
          </x14:formula1>
          <xm:sqref>AA15:AE15</xm:sqref>
        </x14:dataValidation>
        <x14:dataValidation type="list" allowBlank="1" showInputMessage="1" showErrorMessage="1" xr:uid="{DB99F2AD-D39A-4647-ADC1-0645024DEEE4}">
          <x14:formula1>
            <xm:f>listas!$B$2:$B$8</xm:f>
          </x14:formula1>
          <xm:sqref>R15:X15</xm:sqref>
        </x14:dataValidation>
        <x14:dataValidation type="list" allowBlank="1" showInputMessage="1" showErrorMessage="1" xr:uid="{3ACBA07D-6984-4633-B5EC-06CE1986BD01}">
          <x14:formula1>
            <xm:f>listas!$A$2:$A$6</xm:f>
          </x14:formula1>
          <xm:sqref>C15:K15</xm:sqref>
        </x14:dataValidation>
        <x14:dataValidation type="list" allowBlank="1" showInputMessage="1" showErrorMessage="1" xr:uid="{823DB76F-C33D-4D66-B5B7-316AE7290261}">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26A2F-98BB-4E45-BF15-28E458433C4B}">
  <sheetPr>
    <tabColor theme="7" tint="0.39997558519241921"/>
    <pageSetUpPr fitToPage="1"/>
  </sheetPr>
  <dimension ref="A1:AO44"/>
  <sheetViews>
    <sheetView showGridLines="0" topLeftCell="S2" zoomScale="60" zoomScaleNormal="60" workbookViewId="0">
      <selection activeCell="Z26" sqref="Z26"/>
    </sheetView>
  </sheetViews>
  <sheetFormatPr baseColWidth="10" defaultColWidth="10.7109375" defaultRowHeight="14.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3" width="18.140625" style="15" customWidth="1"/>
    <col min="24" max="24" width="47.140625" style="15" customWidth="1"/>
    <col min="25"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9.140625" style="15"/>
    <col min="41" max="41" width="18.42578125" style="15" bestFit="1" customWidth="1"/>
    <col min="42" max="42" width="16.140625" style="15" customWidth="1"/>
    <col min="43" max="16384" width="10.7109375" style="15"/>
  </cols>
  <sheetData>
    <row r="1" spans="1:31" ht="32.25" customHeight="1">
      <c r="A1" s="326"/>
      <c r="B1" s="329" t="s">
        <v>121</v>
      </c>
      <c r="C1" s="330"/>
      <c r="D1" s="330"/>
      <c r="E1" s="330"/>
      <c r="F1" s="330"/>
      <c r="G1" s="330"/>
      <c r="H1" s="330"/>
      <c r="I1" s="330"/>
      <c r="J1" s="330"/>
      <c r="K1" s="330"/>
      <c r="L1" s="330"/>
      <c r="M1" s="330"/>
      <c r="N1" s="330"/>
      <c r="O1" s="330"/>
      <c r="P1" s="330"/>
      <c r="Q1" s="330"/>
      <c r="R1" s="330"/>
      <c r="S1" s="330"/>
      <c r="T1" s="330"/>
      <c r="U1" s="330"/>
      <c r="V1" s="330"/>
      <c r="W1" s="330"/>
      <c r="X1" s="330"/>
      <c r="Y1" s="330"/>
      <c r="Z1" s="330"/>
      <c r="AA1" s="331"/>
      <c r="AB1" s="338" t="s">
        <v>122</v>
      </c>
      <c r="AC1" s="339"/>
      <c r="AD1" s="339"/>
      <c r="AE1" s="340"/>
    </row>
    <row r="2" spans="1:31" ht="30.75" customHeight="1">
      <c r="A2" s="327"/>
      <c r="B2" s="329" t="s">
        <v>123</v>
      </c>
      <c r="C2" s="330"/>
      <c r="D2" s="330"/>
      <c r="E2" s="330"/>
      <c r="F2" s="330"/>
      <c r="G2" s="330"/>
      <c r="H2" s="330"/>
      <c r="I2" s="330"/>
      <c r="J2" s="330"/>
      <c r="K2" s="330"/>
      <c r="L2" s="330"/>
      <c r="M2" s="330"/>
      <c r="N2" s="330"/>
      <c r="O2" s="330"/>
      <c r="P2" s="330"/>
      <c r="Q2" s="330"/>
      <c r="R2" s="330"/>
      <c r="S2" s="330"/>
      <c r="T2" s="330"/>
      <c r="U2" s="330"/>
      <c r="V2" s="330"/>
      <c r="W2" s="330"/>
      <c r="X2" s="330"/>
      <c r="Y2" s="330"/>
      <c r="Z2" s="330"/>
      <c r="AA2" s="331"/>
      <c r="AB2" s="338" t="s">
        <v>124</v>
      </c>
      <c r="AC2" s="339"/>
      <c r="AD2" s="339"/>
      <c r="AE2" s="340"/>
    </row>
    <row r="3" spans="1:31" ht="24" customHeight="1">
      <c r="A3" s="327"/>
      <c r="B3" s="332" t="s">
        <v>125</v>
      </c>
      <c r="C3" s="333"/>
      <c r="D3" s="333"/>
      <c r="E3" s="333"/>
      <c r="F3" s="333"/>
      <c r="G3" s="333"/>
      <c r="H3" s="333"/>
      <c r="I3" s="333"/>
      <c r="J3" s="333"/>
      <c r="K3" s="333"/>
      <c r="L3" s="333"/>
      <c r="M3" s="333"/>
      <c r="N3" s="333"/>
      <c r="O3" s="333"/>
      <c r="P3" s="333"/>
      <c r="Q3" s="333"/>
      <c r="R3" s="333"/>
      <c r="S3" s="333"/>
      <c r="T3" s="333"/>
      <c r="U3" s="333"/>
      <c r="V3" s="333"/>
      <c r="W3" s="333"/>
      <c r="X3" s="333"/>
      <c r="Y3" s="333"/>
      <c r="Z3" s="333"/>
      <c r="AA3" s="334"/>
      <c r="AB3" s="338" t="s">
        <v>126</v>
      </c>
      <c r="AC3" s="339"/>
      <c r="AD3" s="339"/>
      <c r="AE3" s="340"/>
    </row>
    <row r="4" spans="1:31" ht="21.75" customHeight="1">
      <c r="A4" s="328"/>
      <c r="B4" s="335"/>
      <c r="C4" s="336"/>
      <c r="D4" s="336"/>
      <c r="E4" s="336"/>
      <c r="F4" s="336"/>
      <c r="G4" s="336"/>
      <c r="H4" s="336"/>
      <c r="I4" s="336"/>
      <c r="J4" s="336"/>
      <c r="K4" s="336"/>
      <c r="L4" s="336"/>
      <c r="M4" s="336"/>
      <c r="N4" s="336"/>
      <c r="O4" s="336"/>
      <c r="P4" s="336"/>
      <c r="Q4" s="336"/>
      <c r="R4" s="336"/>
      <c r="S4" s="336"/>
      <c r="T4" s="336"/>
      <c r="U4" s="336"/>
      <c r="V4" s="336"/>
      <c r="W4" s="336"/>
      <c r="X4" s="336"/>
      <c r="Y4" s="336"/>
      <c r="Z4" s="336"/>
      <c r="AA4" s="337"/>
      <c r="AB4" s="341" t="s">
        <v>127</v>
      </c>
      <c r="AC4" s="342"/>
      <c r="AD4" s="342"/>
      <c r="AE4" s="343"/>
    </row>
    <row r="5" spans="1:31" ht="9" customHeigh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283" t="s">
        <v>4</v>
      </c>
      <c r="B7" s="284"/>
      <c r="C7" s="366" t="s">
        <v>149</v>
      </c>
      <c r="D7" s="283" t="s">
        <v>6</v>
      </c>
      <c r="E7" s="289"/>
      <c r="F7" s="289"/>
      <c r="G7" s="289"/>
      <c r="H7" s="284"/>
      <c r="I7" s="313">
        <v>45601</v>
      </c>
      <c r="J7" s="314"/>
      <c r="K7" s="283" t="s">
        <v>8</v>
      </c>
      <c r="L7" s="284"/>
      <c r="M7" s="305" t="s">
        <v>129</v>
      </c>
      <c r="N7" s="306"/>
      <c r="O7" s="294"/>
      <c r="P7" s="295"/>
      <c r="Q7" s="20"/>
      <c r="R7" s="20"/>
      <c r="S7" s="20"/>
      <c r="T7" s="20"/>
      <c r="U7" s="20"/>
      <c r="V7" s="20"/>
      <c r="W7" s="20"/>
      <c r="X7" s="20"/>
      <c r="Y7" s="20"/>
      <c r="Z7" s="21"/>
      <c r="AA7" s="20"/>
      <c r="AB7" s="20"/>
      <c r="AD7" s="22"/>
      <c r="AE7" s="23"/>
    </row>
    <row r="8" spans="1:31" ht="15">
      <c r="A8" s="285"/>
      <c r="B8" s="286"/>
      <c r="C8" s="367"/>
      <c r="D8" s="285"/>
      <c r="E8" s="290"/>
      <c r="F8" s="290"/>
      <c r="G8" s="290"/>
      <c r="H8" s="286"/>
      <c r="I8" s="315"/>
      <c r="J8" s="316"/>
      <c r="K8" s="285"/>
      <c r="L8" s="286"/>
      <c r="M8" s="324" t="s">
        <v>131</v>
      </c>
      <c r="N8" s="325"/>
      <c r="O8" s="307"/>
      <c r="P8" s="308"/>
      <c r="Q8" s="20"/>
      <c r="R8" s="20"/>
      <c r="S8" s="20"/>
      <c r="T8" s="20"/>
      <c r="U8" s="20"/>
      <c r="V8" s="20"/>
      <c r="W8" s="20"/>
      <c r="X8" s="20"/>
      <c r="Y8" s="20"/>
      <c r="Z8" s="21"/>
      <c r="AA8" s="20"/>
      <c r="AB8" s="20"/>
      <c r="AD8" s="22"/>
      <c r="AE8" s="23"/>
    </row>
    <row r="9" spans="1:31" ht="15">
      <c r="A9" s="287"/>
      <c r="B9" s="288"/>
      <c r="C9" s="368"/>
      <c r="D9" s="287"/>
      <c r="E9" s="291"/>
      <c r="F9" s="291"/>
      <c r="G9" s="291"/>
      <c r="H9" s="288"/>
      <c r="I9" s="317"/>
      <c r="J9" s="318"/>
      <c r="K9" s="287"/>
      <c r="L9" s="288"/>
      <c r="M9" s="309" t="s">
        <v>132</v>
      </c>
      <c r="N9" s="310"/>
      <c r="O9" s="311" t="s">
        <v>183</v>
      </c>
      <c r="P9" s="312"/>
      <c r="Q9" s="20"/>
      <c r="R9" s="20"/>
      <c r="S9" s="20"/>
      <c r="T9" s="20"/>
      <c r="U9" s="20"/>
      <c r="V9" s="20"/>
      <c r="W9" s="20"/>
      <c r="X9" s="20"/>
      <c r="Y9" s="20"/>
      <c r="Z9" s="21"/>
      <c r="AA9" s="20"/>
      <c r="AB9" s="20"/>
      <c r="AD9" s="22"/>
      <c r="AE9" s="23"/>
    </row>
    <row r="10" spans="1:31" ht="15" customHeigh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83" t="s">
        <v>10</v>
      </c>
      <c r="B11" s="284"/>
      <c r="C11" s="260" t="s">
        <v>133</v>
      </c>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2"/>
    </row>
    <row r="12" spans="1:31" ht="15" customHeight="1">
      <c r="A12" s="285"/>
      <c r="B12" s="286"/>
      <c r="C12" s="296"/>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8"/>
    </row>
    <row r="13" spans="1:31" ht="15" customHeight="1">
      <c r="A13" s="287"/>
      <c r="B13" s="288"/>
      <c r="C13" s="299"/>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1"/>
    </row>
    <row r="14" spans="1:31" ht="9" customHeigh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0.6" customHeight="1">
      <c r="A15" s="292" t="s">
        <v>12</v>
      </c>
      <c r="B15" s="293"/>
      <c r="C15" s="302" t="s">
        <v>134</v>
      </c>
      <c r="D15" s="303"/>
      <c r="E15" s="303"/>
      <c r="F15" s="303"/>
      <c r="G15" s="303"/>
      <c r="H15" s="303"/>
      <c r="I15" s="303"/>
      <c r="J15" s="303"/>
      <c r="K15" s="304"/>
      <c r="L15" s="319" t="s">
        <v>14</v>
      </c>
      <c r="M15" s="344"/>
      <c r="N15" s="344"/>
      <c r="O15" s="344"/>
      <c r="P15" s="344"/>
      <c r="Q15" s="320"/>
      <c r="R15" s="348" t="s">
        <v>135</v>
      </c>
      <c r="S15" s="349"/>
      <c r="T15" s="349"/>
      <c r="U15" s="349"/>
      <c r="V15" s="349"/>
      <c r="W15" s="349"/>
      <c r="X15" s="350"/>
      <c r="Y15" s="319" t="s">
        <v>15</v>
      </c>
      <c r="Z15" s="320"/>
      <c r="AA15" s="345" t="s">
        <v>185</v>
      </c>
      <c r="AB15" s="346"/>
      <c r="AC15" s="346"/>
      <c r="AD15" s="346"/>
      <c r="AE15" s="347"/>
    </row>
    <row r="16" spans="1:31" ht="9" customHeight="1">
      <c r="A16" s="24"/>
      <c r="B16" s="20"/>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22"/>
      <c r="AE16" s="23"/>
    </row>
    <row r="17" spans="1:33" s="40" customFormat="1" ht="37.5" customHeight="1">
      <c r="A17" s="292" t="s">
        <v>17</v>
      </c>
      <c r="B17" s="293"/>
      <c r="C17" s="345" t="s">
        <v>184</v>
      </c>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7"/>
    </row>
    <row r="18" spans="1:33" ht="16.5" customHeigh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c r="A19" s="319" t="s">
        <v>138</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20"/>
      <c r="AF19" s="44"/>
    </row>
    <row r="20" spans="1:33" ht="32.1" customHeight="1">
      <c r="A20" s="45" t="s">
        <v>19</v>
      </c>
      <c r="B20" s="359" t="s">
        <v>139</v>
      </c>
      <c r="C20" s="360"/>
      <c r="D20" s="360"/>
      <c r="E20" s="360"/>
      <c r="F20" s="360"/>
      <c r="G20" s="360"/>
      <c r="H20" s="360"/>
      <c r="I20" s="360"/>
      <c r="J20" s="360"/>
      <c r="K20" s="360"/>
      <c r="L20" s="360"/>
      <c r="M20" s="360"/>
      <c r="N20" s="360"/>
      <c r="O20" s="361"/>
      <c r="P20" s="319" t="s">
        <v>140</v>
      </c>
      <c r="Q20" s="344"/>
      <c r="R20" s="344"/>
      <c r="S20" s="344"/>
      <c r="T20" s="344"/>
      <c r="U20" s="344"/>
      <c r="V20" s="344"/>
      <c r="W20" s="344"/>
      <c r="X20" s="344"/>
      <c r="Y20" s="344"/>
      <c r="Z20" s="344"/>
      <c r="AA20" s="344"/>
      <c r="AB20" s="344"/>
      <c r="AC20" s="344"/>
      <c r="AD20" s="344"/>
      <c r="AE20" s="320"/>
      <c r="AF20" s="44"/>
    </row>
    <row r="21" spans="1:33" ht="32.1" customHeigh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128</v>
      </c>
      <c r="X21" s="50" t="s">
        <v>147</v>
      </c>
      <c r="Y21" s="50" t="s">
        <v>148</v>
      </c>
      <c r="Z21" s="50" t="s">
        <v>149</v>
      </c>
      <c r="AA21" s="50" t="s">
        <v>150</v>
      </c>
      <c r="AB21" s="50" t="s">
        <v>151</v>
      </c>
      <c r="AC21" s="50" t="s">
        <v>102</v>
      </c>
      <c r="AD21" s="51" t="s">
        <v>152</v>
      </c>
      <c r="AE21" s="51" t="s">
        <v>153</v>
      </c>
      <c r="AF21" s="52"/>
    </row>
    <row r="22" spans="1:33" ht="32.1"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f>74256788+39910214</f>
        <v>114167002</v>
      </c>
      <c r="Y22" s="58"/>
      <c r="Z22" s="58"/>
      <c r="AA22" s="58">
        <v>14425839</v>
      </c>
      <c r="AB22" s="58"/>
      <c r="AC22" s="58">
        <f>SUM(Q22:AB22)</f>
        <v>128592841</v>
      </c>
      <c r="AE22" s="59"/>
      <c r="AF22" s="52"/>
    </row>
    <row r="23" spans="1:33" ht="32.1"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f>34018075</f>
        <v>34018075</v>
      </c>
      <c r="X23" s="62">
        <f>98525407-W23</f>
        <v>64507332</v>
      </c>
      <c r="Y23" s="62">
        <f>98525407-W23-X23</f>
        <v>0</v>
      </c>
      <c r="Z23" s="62">
        <f>98525407-W23-X23-Y23</f>
        <v>0</v>
      </c>
      <c r="AA23" s="62"/>
      <c r="AB23" s="62"/>
      <c r="AC23" s="62">
        <f>SUM(Q23:AB23)</f>
        <v>98525407</v>
      </c>
      <c r="AD23" s="168">
        <f>AC23/SUM(W22:AB22)</f>
        <v>0.76618112045599807</v>
      </c>
      <c r="AE23" s="64">
        <f>AC23/AC22</f>
        <v>0.76618112045599807</v>
      </c>
      <c r="AF23" s="52"/>
    </row>
    <row r="24" spans="1:33" ht="32.1" customHeight="1">
      <c r="A24" s="60" t="s">
        <v>23</v>
      </c>
      <c r="B24" s="61">
        <f>+B22-B23</f>
        <v>0</v>
      </c>
      <c r="C24" s="62">
        <f t="shared" ref="C24:M24" si="0">+C22-C23</f>
        <v>0</v>
      </c>
      <c r="D24" s="62">
        <f t="shared" si="0"/>
        <v>0</v>
      </c>
      <c r="E24" s="62">
        <f t="shared" si="0"/>
        <v>0</v>
      </c>
      <c r="F24" s="62">
        <f t="shared" si="0"/>
        <v>0</v>
      </c>
      <c r="G24" s="62">
        <f t="shared" si="0"/>
        <v>0</v>
      </c>
      <c r="H24" s="62">
        <f t="shared" si="0"/>
        <v>0</v>
      </c>
      <c r="I24" s="62"/>
      <c r="J24" s="62"/>
      <c r="K24" s="62"/>
      <c r="L24" s="62">
        <f t="shared" si="0"/>
        <v>0</v>
      </c>
      <c r="M24" s="62">
        <f t="shared" si="0"/>
        <v>0</v>
      </c>
      <c r="N24" s="62">
        <f>SUM(B24:M24)</f>
        <v>0</v>
      </c>
      <c r="O24" s="65"/>
      <c r="P24" s="60" t="s">
        <v>31</v>
      </c>
      <c r="Q24" s="61"/>
      <c r="R24" s="62"/>
      <c r="S24" s="62"/>
      <c r="T24" s="62"/>
      <c r="U24" s="62"/>
      <c r="V24" s="62"/>
      <c r="W24" s="62"/>
      <c r="X24" s="62"/>
      <c r="Y24" s="62">
        <v>16363647</v>
      </c>
      <c r="Z24" s="62">
        <v>35230864</v>
      </c>
      <c r="AA24" s="62">
        <v>30397530</v>
      </c>
      <c r="AB24" s="62">
        <v>46600800</v>
      </c>
      <c r="AC24" s="62">
        <f>SUM(Q24:AB24)</f>
        <v>128592841</v>
      </c>
      <c r="AD24" s="62"/>
      <c r="AE24" s="66"/>
      <c r="AF24" s="52"/>
    </row>
    <row r="25" spans="1:33" ht="32.1" customHeigh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f>3639758</f>
        <v>3639758</v>
      </c>
      <c r="Z25" s="69">
        <f>21223089-W25-X25-Y25</f>
        <v>17583331</v>
      </c>
      <c r="AA25" s="69"/>
      <c r="AB25" s="69"/>
      <c r="AC25" s="69">
        <f>SUM(Q25:AB25)</f>
        <v>21223089</v>
      </c>
      <c r="AD25" s="69">
        <f>AC25/SUM(W24:AB24)</f>
        <v>0.16504098389116389</v>
      </c>
      <c r="AE25" s="71">
        <f>AC25/AC24</f>
        <v>0.16504098389116389</v>
      </c>
      <c r="AF25" s="52"/>
    </row>
    <row r="26" spans="1:33" s="72" customFormat="1" ht="16.5" customHeight="1"/>
    <row r="27" spans="1:33" ht="34.35" customHeight="1">
      <c r="A27" s="353" t="s">
        <v>154</v>
      </c>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5"/>
    </row>
    <row r="28" spans="1:33" ht="15" customHeight="1">
      <c r="A28" s="257" t="s">
        <v>34</v>
      </c>
      <c r="B28" s="259" t="s">
        <v>36</v>
      </c>
      <c r="C28" s="259"/>
      <c r="D28" s="259" t="s">
        <v>155</v>
      </c>
      <c r="E28" s="259"/>
      <c r="F28" s="259"/>
      <c r="G28" s="259"/>
      <c r="H28" s="259"/>
      <c r="I28" s="259"/>
      <c r="J28" s="259"/>
      <c r="K28" s="259"/>
      <c r="L28" s="259"/>
      <c r="M28" s="259"/>
      <c r="N28" s="259"/>
      <c r="O28" s="259"/>
      <c r="P28" s="259" t="s">
        <v>102</v>
      </c>
      <c r="Q28" s="259" t="s">
        <v>156</v>
      </c>
      <c r="R28" s="259"/>
      <c r="S28" s="259"/>
      <c r="T28" s="259"/>
      <c r="U28" s="259"/>
      <c r="V28" s="259"/>
      <c r="W28" s="259"/>
      <c r="X28" s="259"/>
      <c r="Y28" s="259" t="s">
        <v>157</v>
      </c>
      <c r="Z28" s="259"/>
      <c r="AA28" s="259"/>
      <c r="AB28" s="259"/>
      <c r="AC28" s="259"/>
      <c r="AD28" s="259"/>
      <c r="AE28" s="356"/>
    </row>
    <row r="29" spans="1:33" ht="27" customHeight="1">
      <c r="A29" s="257"/>
      <c r="B29" s="259"/>
      <c r="C29" s="259"/>
      <c r="D29" s="73" t="s">
        <v>141</v>
      </c>
      <c r="E29" s="73" t="s">
        <v>142</v>
      </c>
      <c r="F29" s="73" t="s">
        <v>143</v>
      </c>
      <c r="G29" s="73" t="s">
        <v>144</v>
      </c>
      <c r="H29" s="73" t="s">
        <v>145</v>
      </c>
      <c r="I29" s="73" t="s">
        <v>146</v>
      </c>
      <c r="J29" s="73" t="s">
        <v>128</v>
      </c>
      <c r="K29" s="73" t="s">
        <v>147</v>
      </c>
      <c r="L29" s="73" t="s">
        <v>148</v>
      </c>
      <c r="M29" s="73" t="s">
        <v>149</v>
      </c>
      <c r="N29" s="73" t="s">
        <v>150</v>
      </c>
      <c r="O29" s="73" t="s">
        <v>151</v>
      </c>
      <c r="P29" s="259"/>
      <c r="Q29" s="259"/>
      <c r="R29" s="259"/>
      <c r="S29" s="259"/>
      <c r="T29" s="259"/>
      <c r="U29" s="259"/>
      <c r="V29" s="259"/>
      <c r="W29" s="259"/>
      <c r="X29" s="259"/>
      <c r="Y29" s="259"/>
      <c r="Z29" s="259"/>
      <c r="AA29" s="259"/>
      <c r="AB29" s="259"/>
      <c r="AC29" s="259"/>
      <c r="AD29" s="259"/>
      <c r="AE29" s="356"/>
    </row>
    <row r="30" spans="1:33" ht="42" customHeight="1">
      <c r="A30" s="161"/>
      <c r="B30" s="362"/>
      <c r="C30" s="362"/>
      <c r="D30" s="16"/>
      <c r="E30" s="16"/>
      <c r="F30" s="16"/>
      <c r="G30" s="16"/>
      <c r="H30" s="16"/>
      <c r="I30" s="16"/>
      <c r="J30" s="16"/>
      <c r="K30" s="16"/>
      <c r="L30" s="16"/>
      <c r="M30" s="16"/>
      <c r="N30" s="16"/>
      <c r="O30" s="16"/>
      <c r="P30" s="74">
        <f>SUM(D30:O30)</f>
        <v>0</v>
      </c>
      <c r="Q30" s="351" t="s">
        <v>158</v>
      </c>
      <c r="R30" s="351"/>
      <c r="S30" s="351"/>
      <c r="T30" s="351"/>
      <c r="U30" s="351"/>
      <c r="V30" s="351"/>
      <c r="W30" s="351"/>
      <c r="X30" s="351"/>
      <c r="Y30" s="351" t="s">
        <v>43</v>
      </c>
      <c r="Z30" s="351"/>
      <c r="AA30" s="351"/>
      <c r="AB30" s="351"/>
      <c r="AC30" s="351"/>
      <c r="AD30" s="351"/>
      <c r="AE30" s="358"/>
      <c r="AF30" s="134"/>
      <c r="AG30" s="134"/>
    </row>
    <row r="31" spans="1:33" ht="12" customHeight="1">
      <c r="A31" s="75"/>
      <c r="B31" s="76"/>
      <c r="C31" s="76"/>
      <c r="D31" s="27"/>
      <c r="E31" s="27"/>
      <c r="F31" s="27"/>
      <c r="G31" s="27"/>
      <c r="H31" s="27"/>
      <c r="I31" s="27"/>
      <c r="J31" s="27"/>
      <c r="K31" s="27"/>
      <c r="L31" s="27"/>
      <c r="M31" s="27"/>
      <c r="N31" s="27"/>
      <c r="O31" s="27"/>
      <c r="P31" s="77"/>
      <c r="Q31" s="135"/>
      <c r="R31" s="135"/>
      <c r="S31" s="135"/>
      <c r="T31" s="135"/>
      <c r="U31" s="135"/>
      <c r="V31" s="135"/>
      <c r="W31" s="135"/>
      <c r="X31" s="135"/>
      <c r="Y31" s="135"/>
      <c r="Z31" s="135"/>
      <c r="AA31" s="135"/>
      <c r="AB31" s="135"/>
      <c r="AC31" s="135"/>
      <c r="AD31" s="135"/>
      <c r="AE31" s="136"/>
      <c r="AF31" s="134"/>
      <c r="AG31" s="134"/>
    </row>
    <row r="32" spans="1:33" ht="45" customHeight="1">
      <c r="A32" s="260" t="s">
        <v>159</v>
      </c>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2"/>
      <c r="AF32" s="134"/>
      <c r="AG32" s="134"/>
    </row>
    <row r="33" spans="1:41" ht="23.1" customHeight="1">
      <c r="A33" s="257" t="s">
        <v>44</v>
      </c>
      <c r="B33" s="259" t="s">
        <v>46</v>
      </c>
      <c r="C33" s="259" t="s">
        <v>36</v>
      </c>
      <c r="D33" s="259" t="s">
        <v>160</v>
      </c>
      <c r="E33" s="259"/>
      <c r="F33" s="259"/>
      <c r="G33" s="259"/>
      <c r="H33" s="259"/>
      <c r="I33" s="259"/>
      <c r="J33" s="259"/>
      <c r="K33" s="259"/>
      <c r="L33" s="259"/>
      <c r="M33" s="259"/>
      <c r="N33" s="259"/>
      <c r="O33" s="259"/>
      <c r="P33" s="259"/>
      <c r="Q33" s="259" t="s">
        <v>161</v>
      </c>
      <c r="R33" s="259"/>
      <c r="S33" s="259"/>
      <c r="T33" s="259"/>
      <c r="U33" s="259"/>
      <c r="V33" s="259"/>
      <c r="W33" s="259"/>
      <c r="X33" s="259"/>
      <c r="Y33" s="259"/>
      <c r="Z33" s="259"/>
      <c r="AA33" s="259"/>
      <c r="AB33" s="259"/>
      <c r="AC33" s="259"/>
      <c r="AD33" s="259"/>
      <c r="AE33" s="356"/>
      <c r="AF33" s="134"/>
      <c r="AG33" s="137"/>
      <c r="AH33" s="78"/>
      <c r="AI33" s="78"/>
      <c r="AJ33" s="78"/>
      <c r="AK33" s="78"/>
      <c r="AL33" s="78"/>
      <c r="AM33" s="78"/>
      <c r="AN33" s="78"/>
      <c r="AO33" s="78"/>
    </row>
    <row r="34" spans="1:41" ht="27" customHeight="1">
      <c r="A34" s="257"/>
      <c r="B34" s="259"/>
      <c r="C34" s="357"/>
      <c r="D34" s="73" t="s">
        <v>141</v>
      </c>
      <c r="E34" s="73" t="s">
        <v>142</v>
      </c>
      <c r="F34" s="73" t="s">
        <v>143</v>
      </c>
      <c r="G34" s="73" t="s">
        <v>144</v>
      </c>
      <c r="H34" s="73" t="s">
        <v>145</v>
      </c>
      <c r="I34" s="73" t="s">
        <v>146</v>
      </c>
      <c r="J34" s="73" t="s">
        <v>128</v>
      </c>
      <c r="K34" s="73" t="s">
        <v>147</v>
      </c>
      <c r="L34" s="73" t="s">
        <v>148</v>
      </c>
      <c r="M34" s="73" t="s">
        <v>149</v>
      </c>
      <c r="N34" s="73" t="s">
        <v>150</v>
      </c>
      <c r="O34" s="73" t="s">
        <v>151</v>
      </c>
      <c r="P34" s="73" t="s">
        <v>102</v>
      </c>
      <c r="Q34" s="263" t="s">
        <v>52</v>
      </c>
      <c r="R34" s="264"/>
      <c r="S34" s="264"/>
      <c r="T34" s="265"/>
      <c r="U34" s="259" t="s">
        <v>54</v>
      </c>
      <c r="V34" s="259"/>
      <c r="W34" s="259"/>
      <c r="X34" s="259"/>
      <c r="Y34" s="259" t="s">
        <v>56</v>
      </c>
      <c r="Z34" s="259"/>
      <c r="AA34" s="259"/>
      <c r="AB34" s="259"/>
      <c r="AC34" s="259" t="s">
        <v>58</v>
      </c>
      <c r="AD34" s="259"/>
      <c r="AE34" s="356"/>
      <c r="AF34" s="134"/>
      <c r="AG34" s="137"/>
      <c r="AH34" s="78"/>
      <c r="AI34" s="78"/>
      <c r="AJ34" s="78"/>
      <c r="AK34" s="78"/>
      <c r="AL34" s="78"/>
      <c r="AM34" s="78"/>
      <c r="AN34" s="78"/>
      <c r="AO34" s="78"/>
    </row>
    <row r="35" spans="1:41" ht="253.5" customHeight="1">
      <c r="A35" s="369" t="s">
        <v>184</v>
      </c>
      <c r="B35" s="254">
        <v>0.3</v>
      </c>
      <c r="C35" s="80" t="s">
        <v>48</v>
      </c>
      <c r="D35" s="79"/>
      <c r="E35" s="79"/>
      <c r="F35" s="79"/>
      <c r="G35" s="79"/>
      <c r="H35" s="79"/>
      <c r="I35" s="79"/>
      <c r="J35" s="142">
        <v>0.1</v>
      </c>
      <c r="K35" s="142">
        <v>0.1</v>
      </c>
      <c r="L35" s="142">
        <v>0.2</v>
      </c>
      <c r="M35" s="142">
        <v>0.2</v>
      </c>
      <c r="N35" s="142">
        <v>0.2</v>
      </c>
      <c r="O35" s="142">
        <v>0.2</v>
      </c>
      <c r="P35" s="162">
        <f>SUM(J35:O35)</f>
        <v>1</v>
      </c>
      <c r="Q35" s="271" t="s">
        <v>454</v>
      </c>
      <c r="R35" s="272"/>
      <c r="S35" s="272"/>
      <c r="T35" s="273"/>
      <c r="U35" s="277" t="s">
        <v>460</v>
      </c>
      <c r="V35" s="277"/>
      <c r="W35" s="277"/>
      <c r="X35" s="277"/>
      <c r="Y35" s="277" t="s">
        <v>434</v>
      </c>
      <c r="Z35" s="277"/>
      <c r="AA35" s="277"/>
      <c r="AB35" s="277"/>
      <c r="AC35" s="277" t="s">
        <v>444</v>
      </c>
      <c r="AD35" s="277"/>
      <c r="AE35" s="279"/>
      <c r="AF35" s="134"/>
      <c r="AG35" s="137"/>
      <c r="AH35" s="78"/>
      <c r="AI35" s="78"/>
      <c r="AJ35" s="78"/>
      <c r="AK35" s="78"/>
      <c r="AL35" s="78"/>
      <c r="AM35" s="78"/>
      <c r="AN35" s="78"/>
      <c r="AO35" s="78"/>
    </row>
    <row r="36" spans="1:41" ht="253.5" customHeight="1">
      <c r="A36" s="370"/>
      <c r="B36" s="255"/>
      <c r="C36" s="81" t="s">
        <v>50</v>
      </c>
      <c r="D36" s="138"/>
      <c r="E36" s="138"/>
      <c r="F36" s="138"/>
      <c r="G36" s="82"/>
      <c r="H36" s="82"/>
      <c r="I36" s="82"/>
      <c r="J36" s="83">
        <v>0.1</v>
      </c>
      <c r="K36" s="83">
        <v>0.1</v>
      </c>
      <c r="L36" s="219">
        <v>0.2</v>
      </c>
      <c r="M36" s="219">
        <v>0.2</v>
      </c>
      <c r="N36" s="82"/>
      <c r="O36" s="82"/>
      <c r="P36" s="83">
        <f>SUM(D36:O36)</f>
        <v>0.60000000000000009</v>
      </c>
      <c r="Q36" s="274"/>
      <c r="R36" s="275"/>
      <c r="S36" s="275"/>
      <c r="T36" s="276"/>
      <c r="U36" s="278"/>
      <c r="V36" s="278"/>
      <c r="W36" s="278"/>
      <c r="X36" s="278"/>
      <c r="Y36" s="278"/>
      <c r="Z36" s="278"/>
      <c r="AA36" s="278"/>
      <c r="AB36" s="278"/>
      <c r="AC36" s="278"/>
      <c r="AD36" s="278"/>
      <c r="AE36" s="280"/>
      <c r="AF36" s="134"/>
      <c r="AG36" s="137"/>
      <c r="AH36" s="78"/>
      <c r="AI36" s="78"/>
      <c r="AJ36" s="78"/>
      <c r="AK36" s="78"/>
      <c r="AL36" s="78"/>
      <c r="AM36" s="78"/>
      <c r="AN36" s="78"/>
      <c r="AO36" s="78"/>
    </row>
    <row r="37" spans="1:41" s="72" customFormat="1" ht="17.25" customHeight="1"/>
    <row r="38" spans="1:41" ht="45" customHeight="1">
      <c r="A38" s="260" t="s">
        <v>162</v>
      </c>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2"/>
      <c r="AG38" s="78"/>
      <c r="AH38" s="78"/>
      <c r="AI38" s="78"/>
      <c r="AJ38" s="78"/>
      <c r="AK38" s="78"/>
      <c r="AL38" s="78"/>
      <c r="AM38" s="78"/>
      <c r="AN38" s="78"/>
      <c r="AO38" s="78"/>
    </row>
    <row r="39" spans="1:41" ht="26.1" customHeight="1">
      <c r="A39" s="256" t="s">
        <v>60</v>
      </c>
      <c r="B39" s="258" t="s">
        <v>163</v>
      </c>
      <c r="C39" s="266" t="s">
        <v>164</v>
      </c>
      <c r="D39" s="268" t="s">
        <v>165</v>
      </c>
      <c r="E39" s="269"/>
      <c r="F39" s="269"/>
      <c r="G39" s="269"/>
      <c r="H39" s="269"/>
      <c r="I39" s="269"/>
      <c r="J39" s="269"/>
      <c r="K39" s="269"/>
      <c r="L39" s="269"/>
      <c r="M39" s="269"/>
      <c r="N39" s="269"/>
      <c r="O39" s="269"/>
      <c r="P39" s="270"/>
      <c r="Q39" s="258" t="s">
        <v>166</v>
      </c>
      <c r="R39" s="258"/>
      <c r="S39" s="258"/>
      <c r="T39" s="258"/>
      <c r="U39" s="258"/>
      <c r="V39" s="258"/>
      <c r="W39" s="258"/>
      <c r="X39" s="258"/>
      <c r="Y39" s="258"/>
      <c r="Z39" s="258"/>
      <c r="AA39" s="258"/>
      <c r="AB39" s="258"/>
      <c r="AC39" s="258"/>
      <c r="AD39" s="258"/>
      <c r="AE39" s="281"/>
      <c r="AG39" s="78"/>
      <c r="AH39" s="78"/>
      <c r="AI39" s="78"/>
      <c r="AJ39" s="78"/>
      <c r="AK39" s="78"/>
      <c r="AL39" s="78"/>
      <c r="AM39" s="78"/>
      <c r="AN39" s="78"/>
      <c r="AO39" s="78"/>
    </row>
    <row r="40" spans="1:41" ht="26.1" customHeight="1">
      <c r="A40" s="257"/>
      <c r="B40" s="259"/>
      <c r="C40" s="267"/>
      <c r="D40" s="73" t="s">
        <v>167</v>
      </c>
      <c r="E40" s="73" t="s">
        <v>168</v>
      </c>
      <c r="F40" s="73" t="s">
        <v>169</v>
      </c>
      <c r="G40" s="73" t="s">
        <v>170</v>
      </c>
      <c r="H40" s="73" t="s">
        <v>171</v>
      </c>
      <c r="I40" s="73" t="s">
        <v>172</v>
      </c>
      <c r="J40" s="73" t="s">
        <v>173</v>
      </c>
      <c r="K40" s="73" t="s">
        <v>174</v>
      </c>
      <c r="L40" s="73" t="s">
        <v>175</v>
      </c>
      <c r="M40" s="73" t="s">
        <v>176</v>
      </c>
      <c r="N40" s="73" t="s">
        <v>177</v>
      </c>
      <c r="O40" s="73" t="s">
        <v>178</v>
      </c>
      <c r="P40" s="73" t="s">
        <v>179</v>
      </c>
      <c r="Q40" s="263" t="s">
        <v>180</v>
      </c>
      <c r="R40" s="264"/>
      <c r="S40" s="264"/>
      <c r="T40" s="264"/>
      <c r="U40" s="264"/>
      <c r="V40" s="264"/>
      <c r="W40" s="264"/>
      <c r="X40" s="265"/>
      <c r="Y40" s="263" t="s">
        <v>68</v>
      </c>
      <c r="Z40" s="264"/>
      <c r="AA40" s="264"/>
      <c r="AB40" s="264"/>
      <c r="AC40" s="264"/>
      <c r="AD40" s="264"/>
      <c r="AE40" s="282"/>
      <c r="AG40" s="84"/>
      <c r="AH40" s="84"/>
      <c r="AI40" s="84"/>
      <c r="AJ40" s="84"/>
      <c r="AK40" s="84"/>
      <c r="AL40" s="84"/>
      <c r="AM40" s="84"/>
      <c r="AN40" s="84"/>
      <c r="AO40" s="84"/>
    </row>
    <row r="41" spans="1:41" ht="40.35" customHeight="1">
      <c r="A41" s="365" t="s">
        <v>417</v>
      </c>
      <c r="B41" s="373">
        <v>0.15</v>
      </c>
      <c r="C41" s="85" t="s">
        <v>48</v>
      </c>
      <c r="D41" s="86"/>
      <c r="E41" s="86"/>
      <c r="F41" s="86"/>
      <c r="G41" s="86"/>
      <c r="H41" s="86"/>
      <c r="I41" s="86"/>
      <c r="J41" s="142">
        <v>0</v>
      </c>
      <c r="K41" s="142">
        <v>0.2</v>
      </c>
      <c r="L41" s="142">
        <v>0.2</v>
      </c>
      <c r="M41" s="142">
        <v>0.2</v>
      </c>
      <c r="N41" s="142">
        <v>0.2</v>
      </c>
      <c r="O41" s="142">
        <v>0.2</v>
      </c>
      <c r="P41" s="162">
        <f>SUM(J41:O41)</f>
        <v>1</v>
      </c>
      <c r="Q41" s="240" t="s">
        <v>453</v>
      </c>
      <c r="R41" s="235"/>
      <c r="S41" s="235"/>
      <c r="T41" s="235"/>
      <c r="U41" s="235"/>
      <c r="V41" s="235"/>
      <c r="W41" s="235"/>
      <c r="X41" s="241"/>
      <c r="Y41" s="234" t="s">
        <v>496</v>
      </c>
      <c r="Z41" s="235"/>
      <c r="AA41" s="235"/>
      <c r="AB41" s="235"/>
      <c r="AC41" s="235"/>
      <c r="AD41" s="235"/>
      <c r="AE41" s="236"/>
      <c r="AG41" s="88"/>
      <c r="AH41" s="88"/>
      <c r="AI41" s="88"/>
      <c r="AJ41" s="88"/>
      <c r="AK41" s="88"/>
      <c r="AL41" s="88"/>
      <c r="AM41" s="88"/>
      <c r="AN41" s="88"/>
      <c r="AO41" s="88"/>
    </row>
    <row r="42" spans="1:41" ht="168" customHeight="1">
      <c r="A42" s="365"/>
      <c r="B42" s="373"/>
      <c r="C42" s="89" t="s">
        <v>50</v>
      </c>
      <c r="D42" s="90"/>
      <c r="E42" s="90"/>
      <c r="F42" s="90"/>
      <c r="G42" s="90"/>
      <c r="H42" s="90"/>
      <c r="I42" s="90"/>
      <c r="J42" s="90">
        <v>0</v>
      </c>
      <c r="K42" s="90">
        <v>0.2</v>
      </c>
      <c r="L42" s="90">
        <v>0.2</v>
      </c>
      <c r="M42" s="90">
        <v>0.2</v>
      </c>
      <c r="N42" s="90"/>
      <c r="O42" s="90"/>
      <c r="P42" s="87">
        <f t="shared" ref="P42" si="1">SUM(D42:O42)</f>
        <v>0.60000000000000009</v>
      </c>
      <c r="Q42" s="237"/>
      <c r="R42" s="238"/>
      <c r="S42" s="238"/>
      <c r="T42" s="238"/>
      <c r="U42" s="238"/>
      <c r="V42" s="238"/>
      <c r="W42" s="238"/>
      <c r="X42" s="242"/>
      <c r="Y42" s="237"/>
      <c r="Z42" s="238"/>
      <c r="AA42" s="238"/>
      <c r="AB42" s="238"/>
      <c r="AC42" s="238"/>
      <c r="AD42" s="238"/>
      <c r="AE42" s="239"/>
    </row>
    <row r="43" spans="1:41" ht="186" customHeight="1">
      <c r="A43" s="371" t="s">
        <v>387</v>
      </c>
      <c r="B43" s="373">
        <v>0.15</v>
      </c>
      <c r="C43" s="151" t="s">
        <v>48</v>
      </c>
      <c r="D43" s="143"/>
      <c r="E43" s="143"/>
      <c r="F43" s="143"/>
      <c r="G43" s="143"/>
      <c r="H43" s="143"/>
      <c r="I43" s="143"/>
      <c r="J43" s="142">
        <v>0.33</v>
      </c>
      <c r="K43" s="142">
        <v>0.08</v>
      </c>
      <c r="L43" s="142">
        <v>0.16</v>
      </c>
      <c r="M43" s="142">
        <v>0.16</v>
      </c>
      <c r="N43" s="142">
        <v>0.16</v>
      </c>
      <c r="O43" s="142">
        <v>0.11</v>
      </c>
      <c r="P43" s="162">
        <f>SUM(J43:O43)</f>
        <v>1.0000000000000002</v>
      </c>
      <c r="Q43" s="240" t="s">
        <v>441</v>
      </c>
      <c r="R43" s="235"/>
      <c r="S43" s="235"/>
      <c r="T43" s="235"/>
      <c r="U43" s="235"/>
      <c r="V43" s="235"/>
      <c r="W43" s="235"/>
      <c r="X43" s="241"/>
      <c r="Y43" s="234" t="s">
        <v>497</v>
      </c>
      <c r="Z43" s="235"/>
      <c r="AA43" s="235"/>
      <c r="AB43" s="235"/>
      <c r="AC43" s="235"/>
      <c r="AD43" s="235"/>
      <c r="AE43" s="241"/>
    </row>
    <row r="44" spans="1:41" ht="186" customHeight="1">
      <c r="A44" s="372"/>
      <c r="B44" s="373"/>
      <c r="C44" s="157" t="s">
        <v>50</v>
      </c>
      <c r="D44" s="158"/>
      <c r="E44" s="158"/>
      <c r="F44" s="158"/>
      <c r="G44" s="158"/>
      <c r="H44" s="158"/>
      <c r="I44" s="158"/>
      <c r="J44" s="196">
        <v>0.33</v>
      </c>
      <c r="K44" s="196">
        <v>0.42</v>
      </c>
      <c r="L44" s="196">
        <v>0.25</v>
      </c>
      <c r="M44" s="196"/>
      <c r="N44" s="196"/>
      <c r="O44" s="196"/>
      <c r="P44" s="197">
        <f>SUM(J44:O44)</f>
        <v>1</v>
      </c>
      <c r="Q44" s="237"/>
      <c r="R44" s="238"/>
      <c r="S44" s="238"/>
      <c r="T44" s="238"/>
      <c r="U44" s="238"/>
      <c r="V44" s="238"/>
      <c r="W44" s="238"/>
      <c r="X44" s="242"/>
      <c r="Y44" s="237"/>
      <c r="Z44" s="238"/>
      <c r="AA44" s="238"/>
      <c r="AB44" s="238"/>
      <c r="AC44" s="238"/>
      <c r="AD44" s="238"/>
      <c r="AE44" s="242"/>
    </row>
  </sheetData>
  <mergeCells count="75">
    <mergeCell ref="A43:A44"/>
    <mergeCell ref="B43:B44"/>
    <mergeCell ref="Q43:X44"/>
    <mergeCell ref="Y43:AE4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xr:uid="{9A0AFFB4-1C52-4BA9-9684-ED142AC53D67}">
      <formula1>2000</formula1>
    </dataValidation>
    <dataValidation type="textLength" operator="lessThanOrEqual" allowBlank="1" showInputMessage="1" showErrorMessage="1" errorTitle="Máximo 2.000 caracteres" error="Máximo 2.000 caracteres" promptTitle="2.000 caracteres" sqref="Q30:Q31" xr:uid="{0A571A37-2639-4AA2-8C57-55F794A2B92E}">
      <formula1>2000</formula1>
    </dataValidation>
    <dataValidation type="list" allowBlank="1" showInputMessage="1" showErrorMessage="1" sqref="C7:C9" xr:uid="{017BD4B3-DBE8-4674-9FA0-236B3D9EA865}">
      <formula1>$B$21:$M$21</formula1>
    </dataValidation>
  </dataValidations>
  <hyperlinks>
    <hyperlink ref="Y41" r:id="rId1" xr:uid="{25E01823-B3BC-2E49-B49F-B248D8223B90}"/>
    <hyperlink ref="Y43" r:id="rId2" xr:uid="{18D05F06-C58C-7F49-B955-E20D998E17B2}"/>
  </hyperlinks>
  <pageMargins left="0.25" right="0.25" top="0.75" bottom="0.75" header="0.3" footer="0.3"/>
  <pageSetup scale="19"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76E78668-E7DC-4FF7-A4CF-3024C1D38516}">
          <x14:formula1>
            <xm:f>listas!$D$2:$D$15</xm:f>
          </x14:formula1>
          <xm:sqref>C11:AE13</xm:sqref>
        </x14:dataValidation>
        <x14:dataValidation type="list" allowBlank="1" showInputMessage="1" showErrorMessage="1" xr:uid="{1D105FD4-0FBB-496C-9B24-5CD058CBD4D5}">
          <x14:formula1>
            <xm:f>listas!$A$2:$A$6</xm:f>
          </x14:formula1>
          <xm:sqref>C15:K15</xm:sqref>
        </x14:dataValidation>
        <x14:dataValidation type="list" allowBlank="1" showInputMessage="1" showErrorMessage="1" xr:uid="{559D3204-57B8-4197-9BBB-A70C9D51EBFB}">
          <x14:formula1>
            <xm:f>listas!$B$2:$B$8</xm:f>
          </x14:formula1>
          <xm:sqref>R15:X15</xm:sqref>
        </x14:dataValidation>
        <x14:dataValidation type="list" allowBlank="1" showInputMessage="1" showErrorMessage="1" xr:uid="{7228FBE4-33DA-4B41-A7C8-3F2BDB6F6D7B}">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6D089-FF5A-414A-AED0-8C5244DA84BA}">
  <sheetPr>
    <tabColor theme="7" tint="0.39997558519241921"/>
    <pageSetUpPr fitToPage="1"/>
  </sheetPr>
  <dimension ref="A1:AO45"/>
  <sheetViews>
    <sheetView showGridLines="0" topLeftCell="T11" zoomScale="70" zoomScaleNormal="70" workbookViewId="0">
      <selection activeCell="Z21" sqref="Z21"/>
    </sheetView>
  </sheetViews>
  <sheetFormatPr baseColWidth="10" defaultColWidth="10.7109375" defaultRowHeight="14.25"/>
  <cols>
    <col min="1" max="1" width="43.1406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71093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9.140625" style="15"/>
    <col min="41" max="41" width="18.42578125" style="15" bestFit="1" customWidth="1"/>
    <col min="42" max="42" width="16.140625" style="15" customWidth="1"/>
    <col min="43" max="16384" width="10.7109375" style="15"/>
  </cols>
  <sheetData>
    <row r="1" spans="1:31" ht="32.25" customHeight="1">
      <c r="A1" s="326"/>
      <c r="B1" s="329" t="s">
        <v>121</v>
      </c>
      <c r="C1" s="330"/>
      <c r="D1" s="330"/>
      <c r="E1" s="330"/>
      <c r="F1" s="330"/>
      <c r="G1" s="330"/>
      <c r="H1" s="330"/>
      <c r="I1" s="330"/>
      <c r="J1" s="330"/>
      <c r="K1" s="330"/>
      <c r="L1" s="330"/>
      <c r="M1" s="330"/>
      <c r="N1" s="330"/>
      <c r="O1" s="330"/>
      <c r="P1" s="330"/>
      <c r="Q1" s="330"/>
      <c r="R1" s="330"/>
      <c r="S1" s="330"/>
      <c r="T1" s="330"/>
      <c r="U1" s="330"/>
      <c r="V1" s="330"/>
      <c r="W1" s="330"/>
      <c r="X1" s="330"/>
      <c r="Y1" s="330"/>
      <c r="Z1" s="330"/>
      <c r="AA1" s="331"/>
      <c r="AB1" s="338" t="s">
        <v>122</v>
      </c>
      <c r="AC1" s="339"/>
      <c r="AD1" s="339"/>
      <c r="AE1" s="340"/>
    </row>
    <row r="2" spans="1:31" ht="30.75" customHeight="1">
      <c r="A2" s="327"/>
      <c r="B2" s="329" t="s">
        <v>123</v>
      </c>
      <c r="C2" s="330"/>
      <c r="D2" s="330"/>
      <c r="E2" s="330"/>
      <c r="F2" s="330"/>
      <c r="G2" s="330"/>
      <c r="H2" s="330"/>
      <c r="I2" s="330"/>
      <c r="J2" s="330"/>
      <c r="K2" s="330"/>
      <c r="L2" s="330"/>
      <c r="M2" s="330"/>
      <c r="N2" s="330"/>
      <c r="O2" s="330"/>
      <c r="P2" s="330"/>
      <c r="Q2" s="330"/>
      <c r="R2" s="330"/>
      <c r="S2" s="330"/>
      <c r="T2" s="330"/>
      <c r="U2" s="330"/>
      <c r="V2" s="330"/>
      <c r="W2" s="330"/>
      <c r="X2" s="330"/>
      <c r="Y2" s="330"/>
      <c r="Z2" s="330"/>
      <c r="AA2" s="331"/>
      <c r="AB2" s="338" t="s">
        <v>124</v>
      </c>
      <c r="AC2" s="339"/>
      <c r="AD2" s="339"/>
      <c r="AE2" s="340"/>
    </row>
    <row r="3" spans="1:31" ht="24" customHeight="1">
      <c r="A3" s="327"/>
      <c r="B3" s="332" t="s">
        <v>125</v>
      </c>
      <c r="C3" s="333"/>
      <c r="D3" s="333"/>
      <c r="E3" s="333"/>
      <c r="F3" s="333"/>
      <c r="G3" s="333"/>
      <c r="H3" s="333"/>
      <c r="I3" s="333"/>
      <c r="J3" s="333"/>
      <c r="K3" s="333"/>
      <c r="L3" s="333"/>
      <c r="M3" s="333"/>
      <c r="N3" s="333"/>
      <c r="O3" s="333"/>
      <c r="P3" s="333"/>
      <c r="Q3" s="333"/>
      <c r="R3" s="333"/>
      <c r="S3" s="333"/>
      <c r="T3" s="333"/>
      <c r="U3" s="333"/>
      <c r="V3" s="333"/>
      <c r="W3" s="333"/>
      <c r="X3" s="333"/>
      <c r="Y3" s="333"/>
      <c r="Z3" s="333"/>
      <c r="AA3" s="334"/>
      <c r="AB3" s="338" t="s">
        <v>126</v>
      </c>
      <c r="AC3" s="339"/>
      <c r="AD3" s="339"/>
      <c r="AE3" s="340"/>
    </row>
    <row r="4" spans="1:31" ht="21.75" customHeight="1">
      <c r="A4" s="328"/>
      <c r="B4" s="335"/>
      <c r="C4" s="336"/>
      <c r="D4" s="336"/>
      <c r="E4" s="336"/>
      <c r="F4" s="336"/>
      <c r="G4" s="336"/>
      <c r="H4" s="336"/>
      <c r="I4" s="336"/>
      <c r="J4" s="336"/>
      <c r="K4" s="336"/>
      <c r="L4" s="336"/>
      <c r="M4" s="336"/>
      <c r="N4" s="336"/>
      <c r="O4" s="336"/>
      <c r="P4" s="336"/>
      <c r="Q4" s="336"/>
      <c r="R4" s="336"/>
      <c r="S4" s="336"/>
      <c r="T4" s="336"/>
      <c r="U4" s="336"/>
      <c r="V4" s="336"/>
      <c r="W4" s="336"/>
      <c r="X4" s="336"/>
      <c r="Y4" s="336"/>
      <c r="Z4" s="336"/>
      <c r="AA4" s="337"/>
      <c r="AB4" s="341" t="s">
        <v>127</v>
      </c>
      <c r="AC4" s="342"/>
      <c r="AD4" s="342"/>
      <c r="AE4" s="343"/>
    </row>
    <row r="5" spans="1:31" ht="9" customHeigh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 r="A7" s="283" t="s">
        <v>4</v>
      </c>
      <c r="B7" s="284"/>
      <c r="C7" s="321" t="s">
        <v>149</v>
      </c>
      <c r="D7" s="283" t="s">
        <v>6</v>
      </c>
      <c r="E7" s="289"/>
      <c r="F7" s="289"/>
      <c r="G7" s="289"/>
      <c r="H7" s="284"/>
      <c r="I7" s="313">
        <v>45601</v>
      </c>
      <c r="J7" s="314"/>
      <c r="K7" s="283" t="s">
        <v>8</v>
      </c>
      <c r="L7" s="284"/>
      <c r="M7" s="305" t="s">
        <v>129</v>
      </c>
      <c r="N7" s="306"/>
      <c r="O7" s="294"/>
      <c r="P7" s="295"/>
      <c r="Q7" s="20"/>
      <c r="R7" s="20"/>
      <c r="S7" s="20"/>
      <c r="T7" s="20"/>
      <c r="U7" s="20"/>
      <c r="V7" s="20"/>
      <c r="W7" s="20"/>
      <c r="X7" s="20"/>
      <c r="Y7" s="20"/>
      <c r="Z7" s="21"/>
      <c r="AA7" s="20"/>
      <c r="AB7" s="20"/>
      <c r="AD7" s="22"/>
      <c r="AE7" s="23"/>
    </row>
    <row r="8" spans="1:31" ht="15">
      <c r="A8" s="285"/>
      <c r="B8" s="286"/>
      <c r="C8" s="322"/>
      <c r="D8" s="285"/>
      <c r="E8" s="290"/>
      <c r="F8" s="290"/>
      <c r="G8" s="290"/>
      <c r="H8" s="286"/>
      <c r="I8" s="315"/>
      <c r="J8" s="316"/>
      <c r="K8" s="285"/>
      <c r="L8" s="286"/>
      <c r="M8" s="324" t="s">
        <v>131</v>
      </c>
      <c r="N8" s="325"/>
      <c r="O8" s="307"/>
      <c r="P8" s="308"/>
      <c r="Q8" s="20"/>
      <c r="R8" s="20"/>
      <c r="S8" s="20"/>
      <c r="T8" s="20"/>
      <c r="U8" s="20"/>
      <c r="V8" s="20"/>
      <c r="W8" s="20"/>
      <c r="X8" s="20"/>
      <c r="Y8" s="20"/>
      <c r="Z8" s="21"/>
      <c r="AA8" s="20"/>
      <c r="AB8" s="20"/>
      <c r="AD8" s="22"/>
      <c r="AE8" s="23"/>
    </row>
    <row r="9" spans="1:31" ht="15">
      <c r="A9" s="287"/>
      <c r="B9" s="288"/>
      <c r="C9" s="323"/>
      <c r="D9" s="287"/>
      <c r="E9" s="291"/>
      <c r="F9" s="291"/>
      <c r="G9" s="291"/>
      <c r="H9" s="288"/>
      <c r="I9" s="317"/>
      <c r="J9" s="318"/>
      <c r="K9" s="287"/>
      <c r="L9" s="288"/>
      <c r="M9" s="309" t="s">
        <v>132</v>
      </c>
      <c r="N9" s="310"/>
      <c r="O9" s="311" t="s">
        <v>183</v>
      </c>
      <c r="P9" s="312"/>
      <c r="Q9" s="20"/>
      <c r="R9" s="20"/>
      <c r="S9" s="20"/>
      <c r="T9" s="20"/>
      <c r="U9" s="20"/>
      <c r="V9" s="20"/>
      <c r="W9" s="20"/>
      <c r="X9" s="20"/>
      <c r="Y9" s="20"/>
      <c r="Z9" s="21"/>
      <c r="AA9" s="20"/>
      <c r="AB9" s="20"/>
      <c r="AD9" s="22"/>
      <c r="AE9" s="23"/>
    </row>
    <row r="10" spans="1:31" ht="15" customHeigh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283" t="s">
        <v>10</v>
      </c>
      <c r="B11" s="284"/>
      <c r="C11" s="260" t="s">
        <v>133</v>
      </c>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2"/>
    </row>
    <row r="12" spans="1:31" ht="15" customHeight="1">
      <c r="A12" s="285"/>
      <c r="B12" s="286"/>
      <c r="C12" s="296"/>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8"/>
    </row>
    <row r="13" spans="1:31" ht="15" customHeight="1">
      <c r="A13" s="287"/>
      <c r="B13" s="288"/>
      <c r="C13" s="299"/>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1"/>
    </row>
    <row r="14" spans="1:31" ht="9" customHeigh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0.75" customHeight="1">
      <c r="A15" s="292" t="s">
        <v>12</v>
      </c>
      <c r="B15" s="293"/>
      <c r="C15" s="302" t="s">
        <v>134</v>
      </c>
      <c r="D15" s="303"/>
      <c r="E15" s="303"/>
      <c r="F15" s="303"/>
      <c r="G15" s="303"/>
      <c r="H15" s="303"/>
      <c r="I15" s="303"/>
      <c r="J15" s="303"/>
      <c r="K15" s="304"/>
      <c r="L15" s="319" t="s">
        <v>14</v>
      </c>
      <c r="M15" s="344"/>
      <c r="N15" s="344"/>
      <c r="O15" s="344"/>
      <c r="P15" s="344"/>
      <c r="Q15" s="320"/>
      <c r="R15" s="348" t="s">
        <v>135</v>
      </c>
      <c r="S15" s="349"/>
      <c r="T15" s="349"/>
      <c r="U15" s="349"/>
      <c r="V15" s="349"/>
      <c r="W15" s="349"/>
      <c r="X15" s="350"/>
      <c r="Y15" s="319" t="s">
        <v>15</v>
      </c>
      <c r="Z15" s="320"/>
      <c r="AA15" s="345" t="s">
        <v>185</v>
      </c>
      <c r="AB15" s="346"/>
      <c r="AC15" s="346"/>
      <c r="AD15" s="346"/>
      <c r="AE15" s="347"/>
    </row>
    <row r="16" spans="1:31" ht="9" customHeight="1">
      <c r="A16" s="24"/>
      <c r="B16" s="20"/>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D16" s="22"/>
      <c r="AE16" s="23"/>
    </row>
    <row r="17" spans="1:33" s="40" customFormat="1" ht="37.5" customHeight="1">
      <c r="A17" s="292" t="s">
        <v>17</v>
      </c>
      <c r="B17" s="293"/>
      <c r="C17" s="345" t="s">
        <v>186</v>
      </c>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7"/>
    </row>
    <row r="18" spans="1:33" ht="16.5" customHeight="1">
      <c r="A18" s="41"/>
      <c r="B18" s="42"/>
      <c r="C18" s="42"/>
      <c r="D18" s="42"/>
      <c r="E18" s="42"/>
      <c r="F18" s="42"/>
      <c r="G18" s="42"/>
      <c r="H18" s="42"/>
      <c r="I18" s="42"/>
      <c r="J18" s="42"/>
      <c r="K18" s="42"/>
      <c r="L18" s="42"/>
      <c r="M18" s="42"/>
      <c r="N18" s="42"/>
      <c r="O18" s="42"/>
      <c r="P18" s="42"/>
      <c r="Q18" s="42"/>
      <c r="R18" s="42"/>
      <c r="S18" s="42"/>
      <c r="T18" s="42"/>
      <c r="U18" s="42"/>
      <c r="V18" s="42"/>
      <c r="W18" s="42"/>
      <c r="X18" s="42"/>
      <c r="Y18" s="204"/>
      <c r="Z18" s="204"/>
      <c r="AA18" s="204"/>
      <c r="AB18" s="42"/>
      <c r="AD18" s="42"/>
      <c r="AE18" s="43"/>
    </row>
    <row r="19" spans="1:33" ht="32.1" customHeight="1">
      <c r="A19" s="319" t="s">
        <v>138</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20"/>
      <c r="AF19" s="44"/>
    </row>
    <row r="20" spans="1:33" ht="32.1" customHeight="1">
      <c r="A20" s="45" t="s">
        <v>19</v>
      </c>
      <c r="B20" s="359" t="s">
        <v>139</v>
      </c>
      <c r="C20" s="360"/>
      <c r="D20" s="360"/>
      <c r="E20" s="360"/>
      <c r="F20" s="360"/>
      <c r="G20" s="360"/>
      <c r="H20" s="360"/>
      <c r="I20" s="360"/>
      <c r="J20" s="360"/>
      <c r="K20" s="360"/>
      <c r="L20" s="360"/>
      <c r="M20" s="360"/>
      <c r="N20" s="360"/>
      <c r="O20" s="361"/>
      <c r="P20" s="319" t="s">
        <v>140</v>
      </c>
      <c r="Q20" s="344"/>
      <c r="R20" s="344"/>
      <c r="S20" s="344"/>
      <c r="T20" s="344"/>
      <c r="U20" s="344"/>
      <c r="V20" s="344"/>
      <c r="W20" s="344"/>
      <c r="X20" s="344"/>
      <c r="Y20" s="344"/>
      <c r="Z20" s="344"/>
      <c r="AA20" s="344"/>
      <c r="AB20" s="344"/>
      <c r="AC20" s="344"/>
      <c r="AD20" s="344"/>
      <c r="AE20" s="320"/>
      <c r="AF20" s="44"/>
    </row>
    <row r="21" spans="1:33" ht="32.1" customHeight="1">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5" t="s">
        <v>141</v>
      </c>
      <c r="R21" s="50" t="s">
        <v>142</v>
      </c>
      <c r="S21" s="50" t="s">
        <v>143</v>
      </c>
      <c r="T21" s="50" t="s">
        <v>144</v>
      </c>
      <c r="U21" s="50" t="s">
        <v>145</v>
      </c>
      <c r="V21" s="50" t="s">
        <v>146</v>
      </c>
      <c r="W21" s="50" t="s">
        <v>128</v>
      </c>
      <c r="X21" s="50" t="s">
        <v>147</v>
      </c>
      <c r="Y21" s="50" t="s">
        <v>148</v>
      </c>
      <c r="Z21" s="50" t="s">
        <v>149</v>
      </c>
      <c r="AA21" s="50" t="s">
        <v>150</v>
      </c>
      <c r="AB21" s="50" t="s">
        <v>151</v>
      </c>
      <c r="AC21" s="50" t="s">
        <v>102</v>
      </c>
      <c r="AD21" s="51" t="s">
        <v>152</v>
      </c>
      <c r="AE21" s="51" t="s">
        <v>153</v>
      </c>
      <c r="AF21" s="52"/>
    </row>
    <row r="22" spans="1:33" ht="32.1" customHeight="1">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v>260933503</v>
      </c>
      <c r="Y22" s="58"/>
      <c r="Z22" s="58"/>
      <c r="AA22" s="58">
        <v>28138777</v>
      </c>
      <c r="AB22" s="58"/>
      <c r="AC22" s="58">
        <f>SUM(Q22:AB22)</f>
        <v>289072280</v>
      </c>
      <c r="AE22" s="59"/>
      <c r="AF22" s="52"/>
    </row>
    <row r="23" spans="1:33" ht="32.1" customHeight="1">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f>53379405</f>
        <v>53379405</v>
      </c>
      <c r="X23" s="62">
        <f>226379405-W23</f>
        <v>173000000</v>
      </c>
      <c r="Y23" s="62">
        <f>226379405-W23-X23</f>
        <v>0</v>
      </c>
      <c r="Z23" s="62">
        <f>226379405-W23-X23-Y23</f>
        <v>0</v>
      </c>
      <c r="AA23" s="62"/>
      <c r="AB23" s="62"/>
      <c r="AC23" s="62">
        <f>SUM(Q23:AB23)</f>
        <v>226379405</v>
      </c>
      <c r="AD23" s="168">
        <f>AC23/SUM(W22:AB22)</f>
        <v>0.78312387822173746</v>
      </c>
      <c r="AE23" s="64">
        <f>AC23/AC22</f>
        <v>0.78312387822173746</v>
      </c>
      <c r="AF23" s="52"/>
    </row>
    <row r="24" spans="1:33" ht="32.1" customHeight="1">
      <c r="A24" s="60" t="s">
        <v>23</v>
      </c>
      <c r="B24" s="61">
        <f>+B22-B23</f>
        <v>0</v>
      </c>
      <c r="C24" s="62">
        <f t="shared" ref="C24:M24" si="0">+C22-C23</f>
        <v>0</v>
      </c>
      <c r="D24" s="62">
        <f t="shared" si="0"/>
        <v>0</v>
      </c>
      <c r="E24" s="62">
        <f t="shared" si="0"/>
        <v>0</v>
      </c>
      <c r="F24" s="62">
        <f t="shared" si="0"/>
        <v>0</v>
      </c>
      <c r="G24" s="62">
        <f t="shared" si="0"/>
        <v>0</v>
      </c>
      <c r="H24" s="62">
        <f t="shared" si="0"/>
        <v>0</v>
      </c>
      <c r="I24" s="62"/>
      <c r="J24" s="62"/>
      <c r="K24" s="62"/>
      <c r="L24" s="62">
        <f t="shared" si="0"/>
        <v>0</v>
      </c>
      <c r="M24" s="62">
        <f t="shared" si="0"/>
        <v>0</v>
      </c>
      <c r="N24" s="62">
        <f>SUM(B24:M24)</f>
        <v>0</v>
      </c>
      <c r="O24" s="65"/>
      <c r="P24" s="60" t="s">
        <v>31</v>
      </c>
      <c r="Q24" s="61"/>
      <c r="R24" s="62"/>
      <c r="S24" s="62"/>
      <c r="T24" s="62"/>
      <c r="U24" s="62"/>
      <c r="V24" s="62"/>
      <c r="W24" s="62"/>
      <c r="X24" s="62"/>
      <c r="Y24" s="62">
        <v>31465788</v>
      </c>
      <c r="Z24" s="62">
        <v>59916667</v>
      </c>
      <c r="AA24" s="62">
        <v>55083333</v>
      </c>
      <c r="AB24" s="62">
        <v>142606492</v>
      </c>
      <c r="AC24" s="62">
        <f>SUM(Q24:AB24)</f>
        <v>289072280</v>
      </c>
      <c r="AD24" s="62"/>
      <c r="AE24" s="66"/>
      <c r="AF24" s="52"/>
    </row>
    <row r="25" spans="1:33" ht="32.1" customHeight="1">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f>16363000</f>
        <v>16363000</v>
      </c>
      <c r="Z25" s="69">
        <f>59406333-W25-X25-Y25</f>
        <v>43043333</v>
      </c>
      <c r="AA25" s="69"/>
      <c r="AB25" s="69"/>
      <c r="AC25" s="69">
        <f>SUM(Q25:AB25)</f>
        <v>59406333</v>
      </c>
      <c r="AD25" s="69">
        <f>AC25/SUM(W24:AB24)</f>
        <v>0.20550684762994223</v>
      </c>
      <c r="AE25" s="71">
        <f>AC25/AC24</f>
        <v>0.20550684762994223</v>
      </c>
      <c r="AF25" s="52"/>
    </row>
    <row r="26" spans="1:33" s="72" customFormat="1" ht="16.5" customHeight="1"/>
    <row r="27" spans="1:33" ht="34.35" customHeight="1">
      <c r="A27" s="353" t="s">
        <v>154</v>
      </c>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5"/>
    </row>
    <row r="28" spans="1:33" ht="15" customHeight="1">
      <c r="A28" s="257" t="s">
        <v>34</v>
      </c>
      <c r="B28" s="259" t="s">
        <v>36</v>
      </c>
      <c r="C28" s="259"/>
      <c r="D28" s="259" t="s">
        <v>155</v>
      </c>
      <c r="E28" s="259"/>
      <c r="F28" s="259"/>
      <c r="G28" s="259"/>
      <c r="H28" s="259"/>
      <c r="I28" s="259"/>
      <c r="J28" s="259"/>
      <c r="K28" s="259"/>
      <c r="L28" s="259"/>
      <c r="M28" s="259"/>
      <c r="N28" s="259"/>
      <c r="O28" s="259"/>
      <c r="P28" s="259" t="s">
        <v>102</v>
      </c>
      <c r="Q28" s="259" t="s">
        <v>156</v>
      </c>
      <c r="R28" s="259"/>
      <c r="S28" s="259"/>
      <c r="T28" s="259"/>
      <c r="U28" s="259"/>
      <c r="V28" s="259"/>
      <c r="W28" s="259"/>
      <c r="X28" s="259"/>
      <c r="Y28" s="259" t="s">
        <v>157</v>
      </c>
      <c r="Z28" s="259"/>
      <c r="AA28" s="259"/>
      <c r="AB28" s="259"/>
      <c r="AC28" s="259"/>
      <c r="AD28" s="259"/>
      <c r="AE28" s="356"/>
    </row>
    <row r="29" spans="1:33" ht="27" customHeight="1">
      <c r="A29" s="257"/>
      <c r="B29" s="259"/>
      <c r="C29" s="259"/>
      <c r="D29" s="73" t="s">
        <v>141</v>
      </c>
      <c r="E29" s="73" t="s">
        <v>142</v>
      </c>
      <c r="F29" s="73" t="s">
        <v>143</v>
      </c>
      <c r="G29" s="73" t="s">
        <v>144</v>
      </c>
      <c r="H29" s="73" t="s">
        <v>145</v>
      </c>
      <c r="I29" s="73" t="s">
        <v>146</v>
      </c>
      <c r="J29" s="73" t="s">
        <v>128</v>
      </c>
      <c r="K29" s="73" t="s">
        <v>147</v>
      </c>
      <c r="L29" s="73" t="s">
        <v>148</v>
      </c>
      <c r="M29" s="73" t="s">
        <v>149</v>
      </c>
      <c r="N29" s="73" t="s">
        <v>150</v>
      </c>
      <c r="O29" s="73" t="s">
        <v>151</v>
      </c>
      <c r="P29" s="259"/>
      <c r="Q29" s="259"/>
      <c r="R29" s="259"/>
      <c r="S29" s="259"/>
      <c r="T29" s="259"/>
      <c r="U29" s="259"/>
      <c r="V29" s="259"/>
      <c r="W29" s="259"/>
      <c r="X29" s="259"/>
      <c r="Y29" s="259"/>
      <c r="Z29" s="259"/>
      <c r="AA29" s="259"/>
      <c r="AB29" s="259"/>
      <c r="AC29" s="259"/>
      <c r="AD29" s="259"/>
      <c r="AE29" s="356"/>
    </row>
    <row r="30" spans="1:33" ht="42" customHeight="1">
      <c r="A30" s="161"/>
      <c r="B30" s="362"/>
      <c r="C30" s="362"/>
      <c r="D30" s="16"/>
      <c r="E30" s="16"/>
      <c r="F30" s="16"/>
      <c r="G30" s="16"/>
      <c r="H30" s="16"/>
      <c r="I30" s="16"/>
      <c r="J30" s="16"/>
      <c r="K30" s="16"/>
      <c r="L30" s="16"/>
      <c r="M30" s="16"/>
      <c r="N30" s="16"/>
      <c r="O30" s="16"/>
      <c r="P30" s="74">
        <f>SUM(D30:O30)</f>
        <v>0</v>
      </c>
      <c r="Q30" s="351" t="s">
        <v>158</v>
      </c>
      <c r="R30" s="351"/>
      <c r="S30" s="351"/>
      <c r="T30" s="351"/>
      <c r="U30" s="351"/>
      <c r="V30" s="351"/>
      <c r="W30" s="351"/>
      <c r="X30" s="351"/>
      <c r="Y30" s="351" t="s">
        <v>43</v>
      </c>
      <c r="Z30" s="351"/>
      <c r="AA30" s="351"/>
      <c r="AB30" s="351"/>
      <c r="AC30" s="351"/>
      <c r="AD30" s="351"/>
      <c r="AE30" s="358"/>
      <c r="AF30" s="134"/>
      <c r="AG30" s="134"/>
    </row>
    <row r="31" spans="1:33" ht="12" customHeight="1">
      <c r="A31" s="75"/>
      <c r="B31" s="76"/>
      <c r="C31" s="76"/>
      <c r="D31" s="27"/>
      <c r="E31" s="27"/>
      <c r="F31" s="27"/>
      <c r="G31" s="27"/>
      <c r="H31" s="27"/>
      <c r="I31" s="27"/>
      <c r="J31" s="27"/>
      <c r="K31" s="27"/>
      <c r="L31" s="27"/>
      <c r="M31" s="27"/>
      <c r="N31" s="27"/>
      <c r="O31" s="27"/>
      <c r="P31" s="77"/>
      <c r="Q31" s="135"/>
      <c r="R31" s="135"/>
      <c r="S31" s="135"/>
      <c r="T31" s="135"/>
      <c r="U31" s="135"/>
      <c r="V31" s="135"/>
      <c r="W31" s="135"/>
      <c r="X31" s="135"/>
      <c r="Y31" s="135"/>
      <c r="Z31" s="135"/>
      <c r="AA31" s="135"/>
      <c r="AB31" s="135"/>
      <c r="AC31" s="135"/>
      <c r="AD31" s="135"/>
      <c r="AE31" s="136"/>
      <c r="AF31" s="134"/>
      <c r="AG31" s="134"/>
    </row>
    <row r="32" spans="1:33" ht="45" customHeight="1">
      <c r="A32" s="260" t="s">
        <v>159</v>
      </c>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2"/>
      <c r="AF32" s="134"/>
      <c r="AG32" s="134"/>
    </row>
    <row r="33" spans="1:41" ht="23.1" customHeight="1">
      <c r="A33" s="257" t="s">
        <v>44</v>
      </c>
      <c r="B33" s="259" t="s">
        <v>46</v>
      </c>
      <c r="C33" s="259" t="s">
        <v>36</v>
      </c>
      <c r="D33" s="259" t="s">
        <v>160</v>
      </c>
      <c r="E33" s="259"/>
      <c r="F33" s="259"/>
      <c r="G33" s="259"/>
      <c r="H33" s="259"/>
      <c r="I33" s="259"/>
      <c r="J33" s="259"/>
      <c r="K33" s="259"/>
      <c r="L33" s="259"/>
      <c r="M33" s="259"/>
      <c r="N33" s="259"/>
      <c r="O33" s="259"/>
      <c r="P33" s="259"/>
      <c r="Q33" s="259" t="s">
        <v>161</v>
      </c>
      <c r="R33" s="259"/>
      <c r="S33" s="259"/>
      <c r="T33" s="259"/>
      <c r="U33" s="259"/>
      <c r="V33" s="259"/>
      <c r="W33" s="259"/>
      <c r="X33" s="259"/>
      <c r="Y33" s="259"/>
      <c r="Z33" s="259"/>
      <c r="AA33" s="259"/>
      <c r="AB33" s="259"/>
      <c r="AC33" s="259"/>
      <c r="AD33" s="259"/>
      <c r="AE33" s="356"/>
      <c r="AF33" s="134"/>
      <c r="AG33" s="137"/>
      <c r="AH33" s="78"/>
      <c r="AI33" s="78"/>
      <c r="AJ33" s="78"/>
      <c r="AK33" s="78"/>
      <c r="AL33" s="78"/>
      <c r="AM33" s="78"/>
      <c r="AN33" s="78"/>
      <c r="AO33" s="78"/>
    </row>
    <row r="34" spans="1:41" ht="27" customHeight="1">
      <c r="A34" s="257"/>
      <c r="B34" s="259"/>
      <c r="C34" s="357"/>
      <c r="D34" s="73" t="s">
        <v>141</v>
      </c>
      <c r="E34" s="73" t="s">
        <v>142</v>
      </c>
      <c r="F34" s="73" t="s">
        <v>143</v>
      </c>
      <c r="G34" s="73" t="s">
        <v>144</v>
      </c>
      <c r="H34" s="73" t="s">
        <v>145</v>
      </c>
      <c r="I34" s="73" t="s">
        <v>146</v>
      </c>
      <c r="J34" s="73" t="s">
        <v>128</v>
      </c>
      <c r="K34" s="73" t="s">
        <v>147</v>
      </c>
      <c r="L34" s="73" t="s">
        <v>148</v>
      </c>
      <c r="M34" s="73" t="s">
        <v>149</v>
      </c>
      <c r="N34" s="73" t="s">
        <v>150</v>
      </c>
      <c r="O34" s="73" t="s">
        <v>151</v>
      </c>
      <c r="P34" s="73" t="s">
        <v>102</v>
      </c>
      <c r="Q34" s="263" t="s">
        <v>52</v>
      </c>
      <c r="R34" s="264"/>
      <c r="S34" s="264"/>
      <c r="T34" s="265"/>
      <c r="U34" s="259" t="s">
        <v>54</v>
      </c>
      <c r="V34" s="259"/>
      <c r="W34" s="259"/>
      <c r="X34" s="259"/>
      <c r="Y34" s="259" t="s">
        <v>56</v>
      </c>
      <c r="Z34" s="259"/>
      <c r="AA34" s="259"/>
      <c r="AB34" s="259"/>
      <c r="AC34" s="259" t="s">
        <v>58</v>
      </c>
      <c r="AD34" s="259"/>
      <c r="AE34" s="356"/>
      <c r="AF34" s="134"/>
      <c r="AG34" s="137"/>
      <c r="AH34" s="78"/>
      <c r="AI34" s="78"/>
      <c r="AJ34" s="78"/>
      <c r="AK34" s="78"/>
      <c r="AL34" s="78"/>
      <c r="AM34" s="78"/>
      <c r="AN34" s="78"/>
      <c r="AO34" s="78"/>
    </row>
    <row r="35" spans="1:41" ht="129.75" customHeight="1">
      <c r="A35" s="252" t="s">
        <v>186</v>
      </c>
      <c r="B35" s="254">
        <v>0.2</v>
      </c>
      <c r="C35" s="80" t="s">
        <v>48</v>
      </c>
      <c r="D35" s="79"/>
      <c r="E35" s="79"/>
      <c r="F35" s="79"/>
      <c r="G35" s="79"/>
      <c r="H35" s="79"/>
      <c r="I35" s="79"/>
      <c r="J35" s="142">
        <v>0.05</v>
      </c>
      <c r="K35" s="142">
        <v>0.1</v>
      </c>
      <c r="L35" s="142">
        <v>0.15</v>
      </c>
      <c r="M35" s="142">
        <v>0.2</v>
      </c>
      <c r="N35" s="142">
        <v>0.2</v>
      </c>
      <c r="O35" s="142">
        <v>0.3</v>
      </c>
      <c r="P35" s="163">
        <f>SUM(D35:O35)</f>
        <v>1</v>
      </c>
      <c r="Q35" s="271" t="s">
        <v>458</v>
      </c>
      <c r="R35" s="272"/>
      <c r="S35" s="272"/>
      <c r="T35" s="273"/>
      <c r="U35" s="277" t="s">
        <v>461</v>
      </c>
      <c r="V35" s="277"/>
      <c r="W35" s="277"/>
      <c r="X35" s="277"/>
      <c r="Y35" s="277" t="s">
        <v>435</v>
      </c>
      <c r="Z35" s="277"/>
      <c r="AA35" s="277"/>
      <c r="AB35" s="277"/>
      <c r="AC35" s="277" t="s">
        <v>436</v>
      </c>
      <c r="AD35" s="277"/>
      <c r="AE35" s="279"/>
      <c r="AF35" s="134"/>
      <c r="AG35" s="137"/>
      <c r="AH35" s="78"/>
      <c r="AI35" s="78"/>
      <c r="AJ35" s="78"/>
      <c r="AK35" s="78"/>
      <c r="AL35" s="78"/>
      <c r="AM35" s="78"/>
      <c r="AN35" s="78"/>
      <c r="AO35" s="78"/>
    </row>
    <row r="36" spans="1:41" ht="129.75" customHeight="1">
      <c r="A36" s="253"/>
      <c r="B36" s="255"/>
      <c r="C36" s="81" t="s">
        <v>50</v>
      </c>
      <c r="D36" s="138"/>
      <c r="E36" s="138"/>
      <c r="F36" s="138"/>
      <c r="G36" s="82"/>
      <c r="H36" s="82"/>
      <c r="I36" s="82"/>
      <c r="J36" s="83">
        <v>0.05</v>
      </c>
      <c r="K36" s="83">
        <v>0.1</v>
      </c>
      <c r="L36" s="219">
        <v>0.15</v>
      </c>
      <c r="M36" s="219">
        <v>0.3</v>
      </c>
      <c r="N36" s="82"/>
      <c r="O36" s="82"/>
      <c r="P36" s="83">
        <f>SUM(D36:O36)</f>
        <v>0.60000000000000009</v>
      </c>
      <c r="Q36" s="274"/>
      <c r="R36" s="275"/>
      <c r="S36" s="275"/>
      <c r="T36" s="276"/>
      <c r="U36" s="278"/>
      <c r="V36" s="278"/>
      <c r="W36" s="278"/>
      <c r="X36" s="278"/>
      <c r="Y36" s="278"/>
      <c r="Z36" s="278"/>
      <c r="AA36" s="278"/>
      <c r="AB36" s="278"/>
      <c r="AC36" s="278"/>
      <c r="AD36" s="278"/>
      <c r="AE36" s="280"/>
      <c r="AF36" s="134"/>
      <c r="AG36" s="137"/>
      <c r="AH36" s="78"/>
      <c r="AI36" s="78"/>
      <c r="AJ36" s="78"/>
      <c r="AK36" s="78"/>
      <c r="AL36" s="78"/>
      <c r="AM36" s="78"/>
      <c r="AN36" s="78"/>
      <c r="AO36" s="78"/>
    </row>
    <row r="37" spans="1:41" s="72" customFormat="1" ht="17.25" customHeight="1"/>
    <row r="38" spans="1:41" ht="45" customHeight="1">
      <c r="A38" s="260" t="s">
        <v>162</v>
      </c>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2"/>
      <c r="AG38" s="78"/>
      <c r="AH38" s="78"/>
      <c r="AI38" s="78"/>
      <c r="AJ38" s="78"/>
      <c r="AK38" s="78"/>
      <c r="AL38" s="78"/>
      <c r="AM38" s="78"/>
      <c r="AN38" s="78"/>
      <c r="AO38" s="78"/>
    </row>
    <row r="39" spans="1:41" ht="26.1" customHeight="1">
      <c r="A39" s="256" t="s">
        <v>60</v>
      </c>
      <c r="B39" s="258" t="s">
        <v>163</v>
      </c>
      <c r="C39" s="266" t="s">
        <v>164</v>
      </c>
      <c r="D39" s="268" t="s">
        <v>165</v>
      </c>
      <c r="E39" s="269"/>
      <c r="F39" s="269"/>
      <c r="G39" s="269"/>
      <c r="H39" s="269"/>
      <c r="I39" s="269"/>
      <c r="J39" s="269"/>
      <c r="K39" s="269"/>
      <c r="L39" s="269"/>
      <c r="M39" s="269"/>
      <c r="N39" s="269"/>
      <c r="O39" s="269"/>
      <c r="P39" s="270"/>
      <c r="Q39" s="258" t="s">
        <v>166</v>
      </c>
      <c r="R39" s="258"/>
      <c r="S39" s="258"/>
      <c r="T39" s="258"/>
      <c r="U39" s="258"/>
      <c r="V39" s="258"/>
      <c r="W39" s="258"/>
      <c r="X39" s="258"/>
      <c r="Y39" s="258"/>
      <c r="Z39" s="258"/>
      <c r="AA39" s="258"/>
      <c r="AB39" s="258"/>
      <c r="AC39" s="258"/>
      <c r="AD39" s="258"/>
      <c r="AE39" s="281"/>
      <c r="AG39" s="78"/>
      <c r="AH39" s="78"/>
      <c r="AI39" s="78"/>
      <c r="AJ39" s="78"/>
      <c r="AK39" s="78"/>
      <c r="AL39" s="78"/>
      <c r="AM39" s="78"/>
      <c r="AN39" s="78"/>
      <c r="AO39" s="78"/>
    </row>
    <row r="40" spans="1:41" ht="26.1" customHeight="1">
      <c r="A40" s="257"/>
      <c r="B40" s="259"/>
      <c r="C40" s="267"/>
      <c r="D40" s="73" t="s">
        <v>167</v>
      </c>
      <c r="E40" s="73" t="s">
        <v>168</v>
      </c>
      <c r="F40" s="73" t="s">
        <v>169</v>
      </c>
      <c r="G40" s="73" t="s">
        <v>170</v>
      </c>
      <c r="H40" s="73" t="s">
        <v>171</v>
      </c>
      <c r="I40" s="73" t="s">
        <v>172</v>
      </c>
      <c r="J40" s="73" t="s">
        <v>173</v>
      </c>
      <c r="K40" s="73" t="s">
        <v>174</v>
      </c>
      <c r="L40" s="73" t="s">
        <v>175</v>
      </c>
      <c r="M40" s="73" t="s">
        <v>176</v>
      </c>
      <c r="N40" s="73" t="s">
        <v>177</v>
      </c>
      <c r="O40" s="73" t="s">
        <v>178</v>
      </c>
      <c r="P40" s="73" t="s">
        <v>179</v>
      </c>
      <c r="Q40" s="263" t="s">
        <v>180</v>
      </c>
      <c r="R40" s="264"/>
      <c r="S40" s="264"/>
      <c r="T40" s="264"/>
      <c r="U40" s="264"/>
      <c r="V40" s="264"/>
      <c r="W40" s="264"/>
      <c r="X40" s="265"/>
      <c r="Y40" s="263" t="s">
        <v>68</v>
      </c>
      <c r="Z40" s="264"/>
      <c r="AA40" s="264"/>
      <c r="AB40" s="264"/>
      <c r="AC40" s="264"/>
      <c r="AD40" s="264"/>
      <c r="AE40" s="282"/>
      <c r="AG40" s="84"/>
      <c r="AH40" s="84"/>
      <c r="AI40" s="84"/>
      <c r="AJ40" s="84"/>
      <c r="AK40" s="84"/>
      <c r="AL40" s="84"/>
      <c r="AM40" s="84"/>
      <c r="AN40" s="84"/>
      <c r="AO40" s="84"/>
    </row>
    <row r="41" spans="1:41" ht="129" customHeight="1">
      <c r="A41" s="374" t="s">
        <v>388</v>
      </c>
      <c r="B41" s="249">
        <v>0.1</v>
      </c>
      <c r="C41" s="85" t="s">
        <v>48</v>
      </c>
      <c r="D41" s="86"/>
      <c r="E41" s="86"/>
      <c r="F41" s="86"/>
      <c r="G41" s="86"/>
      <c r="H41" s="86"/>
      <c r="I41" s="86"/>
      <c r="J41" s="142">
        <v>0.1</v>
      </c>
      <c r="K41" s="142">
        <v>0.15</v>
      </c>
      <c r="L41" s="142">
        <v>0.25</v>
      </c>
      <c r="M41" s="142">
        <v>0.25</v>
      </c>
      <c r="N41" s="142">
        <v>0.15</v>
      </c>
      <c r="O41" s="142">
        <v>0.1</v>
      </c>
      <c r="P41" s="162">
        <f t="shared" ref="P41:P44" si="1">SUM(D41:O41)</f>
        <v>1</v>
      </c>
      <c r="Q41" s="375" t="s">
        <v>456</v>
      </c>
      <c r="R41" s="376"/>
      <c r="S41" s="376"/>
      <c r="T41" s="376"/>
      <c r="U41" s="376"/>
      <c r="V41" s="376"/>
      <c r="W41" s="376"/>
      <c r="X41" s="377"/>
      <c r="Y41" s="234" t="s">
        <v>498</v>
      </c>
      <c r="Z41" s="235"/>
      <c r="AA41" s="235"/>
      <c r="AB41" s="235"/>
      <c r="AC41" s="235"/>
      <c r="AD41" s="235"/>
      <c r="AE41" s="236"/>
      <c r="AG41" s="88"/>
      <c r="AH41" s="88"/>
      <c r="AI41" s="88"/>
      <c r="AJ41" s="88"/>
      <c r="AK41" s="88"/>
      <c r="AL41" s="88"/>
      <c r="AM41" s="88"/>
      <c r="AN41" s="88"/>
      <c r="AO41" s="88"/>
    </row>
    <row r="42" spans="1:41" ht="129" customHeight="1">
      <c r="A42" s="374"/>
      <c r="B42" s="249"/>
      <c r="C42" s="89" t="s">
        <v>50</v>
      </c>
      <c r="D42" s="90"/>
      <c r="E42" s="90" t="s">
        <v>187</v>
      </c>
      <c r="F42" s="90"/>
      <c r="G42" s="90"/>
      <c r="H42" s="90"/>
      <c r="I42" s="90"/>
      <c r="J42" s="90">
        <v>0.1</v>
      </c>
      <c r="K42" s="90">
        <v>0.15</v>
      </c>
      <c r="L42" s="90">
        <v>0.25</v>
      </c>
      <c r="M42" s="90">
        <v>0.25</v>
      </c>
      <c r="N42" s="90"/>
      <c r="O42" s="90"/>
      <c r="P42" s="87">
        <f t="shared" si="1"/>
        <v>0.75</v>
      </c>
      <c r="Q42" s="378"/>
      <c r="R42" s="379"/>
      <c r="S42" s="379"/>
      <c r="T42" s="379"/>
      <c r="U42" s="379"/>
      <c r="V42" s="379"/>
      <c r="W42" s="379"/>
      <c r="X42" s="380"/>
      <c r="Y42" s="237"/>
      <c r="Z42" s="238"/>
      <c r="AA42" s="238"/>
      <c r="AB42" s="238"/>
      <c r="AC42" s="238"/>
      <c r="AD42" s="238"/>
      <c r="AE42" s="239"/>
    </row>
    <row r="43" spans="1:41" ht="61.35" customHeight="1">
      <c r="A43" s="374" t="s">
        <v>385</v>
      </c>
      <c r="B43" s="249">
        <v>0.1</v>
      </c>
      <c r="C43" s="85" t="s">
        <v>48</v>
      </c>
      <c r="D43" s="86"/>
      <c r="E43" s="86"/>
      <c r="F43" s="86"/>
      <c r="G43" s="86"/>
      <c r="H43" s="86"/>
      <c r="I43" s="86"/>
      <c r="J43" s="142">
        <v>0</v>
      </c>
      <c r="K43" s="142">
        <v>0.2</v>
      </c>
      <c r="L43" s="142">
        <v>0.2</v>
      </c>
      <c r="M43" s="142">
        <v>0.2</v>
      </c>
      <c r="N43" s="142">
        <v>0.2</v>
      </c>
      <c r="O43" s="142">
        <v>0.2</v>
      </c>
      <c r="P43" s="162">
        <f>SUM(J43:O43)</f>
        <v>1</v>
      </c>
      <c r="Q43" s="240" t="s">
        <v>455</v>
      </c>
      <c r="R43" s="235"/>
      <c r="S43" s="235"/>
      <c r="T43" s="235"/>
      <c r="U43" s="235"/>
      <c r="V43" s="235"/>
      <c r="W43" s="235"/>
      <c r="X43" s="241"/>
      <c r="Y43" s="234" t="s">
        <v>500</v>
      </c>
      <c r="Z43" s="235"/>
      <c r="AA43" s="235"/>
      <c r="AB43" s="235"/>
      <c r="AC43" s="235"/>
      <c r="AD43" s="235"/>
      <c r="AE43" s="236"/>
    </row>
    <row r="44" spans="1:41" ht="74.849999999999994" customHeight="1">
      <c r="A44" s="374"/>
      <c r="B44" s="249"/>
      <c r="C44" s="89" t="s">
        <v>50</v>
      </c>
      <c r="D44" s="90"/>
      <c r="E44" s="90"/>
      <c r="F44" s="90"/>
      <c r="G44" s="90"/>
      <c r="H44" s="90"/>
      <c r="I44" s="90"/>
      <c r="J44" s="90">
        <v>0</v>
      </c>
      <c r="K44" s="90">
        <v>0.2</v>
      </c>
      <c r="L44" s="90">
        <v>0.2</v>
      </c>
      <c r="M44" s="90">
        <v>0.2</v>
      </c>
      <c r="N44" s="90"/>
      <c r="O44" s="90"/>
      <c r="P44" s="87">
        <f t="shared" si="1"/>
        <v>0.60000000000000009</v>
      </c>
      <c r="Q44" s="237"/>
      <c r="R44" s="238"/>
      <c r="S44" s="238"/>
      <c r="T44" s="238"/>
      <c r="U44" s="238"/>
      <c r="V44" s="238"/>
      <c r="W44" s="238"/>
      <c r="X44" s="242"/>
      <c r="Y44" s="237"/>
      <c r="Z44" s="238"/>
      <c r="AA44" s="238"/>
      <c r="AB44" s="238"/>
      <c r="AC44" s="238"/>
      <c r="AD44" s="238"/>
      <c r="AE44" s="239"/>
    </row>
    <row r="45" spans="1:41" ht="15" customHeight="1">
      <c r="A45" s="15" t="s">
        <v>181</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8A29AB73-E220-400C-BE8D-D6B850231C70}">
      <formula1>$B$21:$M$21</formula1>
    </dataValidation>
    <dataValidation type="textLength" operator="lessThanOrEqual" allowBlank="1" showInputMessage="1" showErrorMessage="1" errorTitle="Máximo 2.000 caracteres" error="Máximo 2.000 caracteres" promptTitle="2.000 caracteres" sqref="Q30:Q31" xr:uid="{E1CE5E46-895A-4D6D-9A3C-18B1E674B149}">
      <formula1>2000</formula1>
    </dataValidation>
    <dataValidation type="textLength" operator="lessThanOrEqual" allowBlank="1" showInputMessage="1" showErrorMessage="1" errorTitle="Máximo 2.000 caracteres" error="Máximo 2.000 caracteres" sqref="AC35 Q35 Y35 Q41 Q43" xr:uid="{DB0920DC-C83A-4B43-A7A8-5FC91F423853}">
      <formula1>2000</formula1>
    </dataValidation>
  </dataValidations>
  <hyperlinks>
    <hyperlink ref="Y41" r:id="rId1" xr:uid="{AE975FF5-ACF4-0340-ADD1-50B194CA6706}"/>
  </hyperlinks>
  <pageMargins left="0.25" right="0.25" top="0.75" bottom="0.75" header="0.3" footer="0.3"/>
  <pageSetup scale="19" orientation="landscape"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E0B421EB-52C8-4D9A-B52C-3D9A34198604}">
          <x14:formula1>
            <xm:f>listas!$C$2:$C$20</xm:f>
          </x14:formula1>
          <xm:sqref>AA15:AE15</xm:sqref>
        </x14:dataValidation>
        <x14:dataValidation type="list" allowBlank="1" showInputMessage="1" showErrorMessage="1" xr:uid="{CBFAEBA1-6193-428E-A541-2E57372DEC28}">
          <x14:formula1>
            <xm:f>listas!$B$2:$B$8</xm:f>
          </x14:formula1>
          <xm:sqref>R15:X15</xm:sqref>
        </x14:dataValidation>
        <x14:dataValidation type="list" allowBlank="1" showInputMessage="1" showErrorMessage="1" xr:uid="{6BF3F79E-9E92-4F3D-957D-5E9C18E84B3F}">
          <x14:formula1>
            <xm:f>listas!$A$2:$A$6</xm:f>
          </x14:formula1>
          <xm:sqref>C15:K15</xm:sqref>
        </x14:dataValidation>
        <x14:dataValidation type="list" allowBlank="1" showInputMessage="1" showErrorMessage="1" xr:uid="{E8B6284F-63D8-4344-AB88-F896AE557370}">
          <x14:formula1>
            <xm:f>listas!$D$2:$D$15</xm:f>
          </x14:formula1>
          <xm:sqref>C11:AE13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A32"/>
  <sheetViews>
    <sheetView topLeftCell="AD1" zoomScale="70" zoomScaleNormal="70" workbookViewId="0">
      <selection activeCell="AS26" sqref="AS26"/>
    </sheetView>
  </sheetViews>
  <sheetFormatPr baseColWidth="10" defaultColWidth="10.7109375" defaultRowHeight="14.25"/>
  <cols>
    <col min="1" max="1" width="15" style="15" customWidth="1"/>
    <col min="2" max="2" width="8.28515625" style="15" customWidth="1"/>
    <col min="3" max="3" width="55.28515625" style="15" customWidth="1"/>
    <col min="4" max="4" width="39.42578125" style="15" customWidth="1"/>
    <col min="5" max="5" width="29.28515625" style="15" customWidth="1"/>
    <col min="6" max="6" width="25.7109375" style="144" customWidth="1"/>
    <col min="7" max="7" width="20.42578125" style="15" customWidth="1"/>
    <col min="8" max="8" width="26.140625" style="15" customWidth="1"/>
    <col min="9" max="9" width="15.28515625" style="15" customWidth="1"/>
    <col min="10" max="10" width="21.140625" style="15" customWidth="1"/>
    <col min="11" max="11" width="21.140625" style="144" customWidth="1"/>
    <col min="12" max="15" width="8.7109375" style="15" customWidth="1"/>
    <col min="16" max="16" width="22.28515625" style="15" customWidth="1"/>
    <col min="17" max="17" width="22.42578125" style="15" customWidth="1"/>
    <col min="18" max="28" width="7.42578125" style="15" customWidth="1"/>
    <col min="29" max="29" width="7.7109375" style="15" customWidth="1"/>
    <col min="30" max="30" width="9" style="15" customWidth="1"/>
    <col min="31" max="40" width="8.140625" style="15" customWidth="1"/>
    <col min="41" max="41" width="5.7109375" style="15" customWidth="1"/>
    <col min="42" max="42" width="17.140625" style="15" customWidth="1"/>
    <col min="43" max="43" width="15.7109375" style="124" customWidth="1"/>
    <col min="44" max="44" width="103.28515625" style="144" customWidth="1"/>
    <col min="45" max="45" width="50.7109375" style="208" customWidth="1"/>
    <col min="46" max="46" width="100.42578125" style="144" customWidth="1"/>
    <col min="47" max="48" width="50.7109375" style="144" customWidth="1"/>
    <col min="49" max="50" width="10.7109375" style="72"/>
    <col min="51" max="16379" width="10.7109375" style="15"/>
    <col min="16380" max="16380" width="9" style="15" customWidth="1"/>
    <col min="16381" max="16384" width="10.7109375" style="15"/>
  </cols>
  <sheetData>
    <row r="1" spans="1:48 16381:16381" ht="16.350000000000001" customHeight="1" thickBot="1">
      <c r="A1" s="385" t="s">
        <v>121</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7"/>
      <c r="AU1" s="381" t="s">
        <v>122</v>
      </c>
      <c r="AV1" s="382"/>
    </row>
    <row r="2" spans="1:48 16381:16381" ht="16.350000000000001" customHeight="1" thickBot="1">
      <c r="A2" s="388" t="s">
        <v>123</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c r="AT2" s="390"/>
      <c r="AU2" s="338" t="s">
        <v>124</v>
      </c>
      <c r="AV2" s="383"/>
    </row>
    <row r="3" spans="1:48 16381:16381" ht="15" customHeight="1" thickBot="1">
      <c r="A3" s="391" t="s">
        <v>0</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3"/>
      <c r="AU3" s="338" t="s">
        <v>126</v>
      </c>
      <c r="AV3" s="383"/>
    </row>
    <row r="4" spans="1:48 16381:16381" ht="16.350000000000001" customHeight="1">
      <c r="A4" s="385"/>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7"/>
      <c r="AU4" s="384" t="s">
        <v>188</v>
      </c>
      <c r="AV4" s="384"/>
    </row>
    <row r="5" spans="1:48 16381:16381" ht="15" customHeight="1">
      <c r="A5" s="409" t="s">
        <v>189</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1"/>
      <c r="AD5" s="397" t="s">
        <v>132</v>
      </c>
      <c r="AE5" s="398"/>
      <c r="AF5" s="398"/>
      <c r="AG5" s="398"/>
      <c r="AH5" s="398"/>
      <c r="AI5" s="398"/>
      <c r="AJ5" s="398"/>
      <c r="AK5" s="398"/>
      <c r="AL5" s="398"/>
      <c r="AM5" s="398"/>
      <c r="AN5" s="398"/>
      <c r="AO5" s="398"/>
      <c r="AP5" s="398"/>
      <c r="AQ5" s="399"/>
      <c r="AR5" s="406" t="s">
        <v>104</v>
      </c>
      <c r="AS5" s="406" t="s">
        <v>106</v>
      </c>
      <c r="AT5" s="406" t="s">
        <v>108</v>
      </c>
      <c r="AU5" s="406" t="s">
        <v>110</v>
      </c>
      <c r="AV5" s="406" t="s">
        <v>190</v>
      </c>
    </row>
    <row r="6" spans="1:48 16381:16381" ht="15" customHeight="1">
      <c r="A6" s="412" t="s">
        <v>6</v>
      </c>
      <c r="B6" s="413">
        <v>45570</v>
      </c>
      <c r="C6" s="414"/>
      <c r="D6" s="109" t="s">
        <v>129</v>
      </c>
      <c r="E6" s="110"/>
      <c r="F6" s="145"/>
      <c r="G6" s="111"/>
      <c r="H6" s="112"/>
      <c r="I6" s="112"/>
      <c r="J6" s="112"/>
      <c r="K6" s="148"/>
      <c r="L6" s="112"/>
      <c r="M6" s="112"/>
      <c r="N6" s="112"/>
      <c r="O6" s="112"/>
      <c r="P6" s="112"/>
      <c r="Q6" s="112"/>
      <c r="R6" s="112"/>
      <c r="S6" s="112"/>
      <c r="T6" s="112"/>
      <c r="U6" s="112"/>
      <c r="V6" s="112"/>
      <c r="W6" s="112"/>
      <c r="X6" s="112"/>
      <c r="Y6" s="112"/>
      <c r="Z6" s="112"/>
      <c r="AA6" s="112"/>
      <c r="AB6" s="112"/>
      <c r="AC6" s="113"/>
      <c r="AD6" s="400"/>
      <c r="AE6" s="401"/>
      <c r="AF6" s="401"/>
      <c r="AG6" s="401"/>
      <c r="AH6" s="401"/>
      <c r="AI6" s="401"/>
      <c r="AJ6" s="401"/>
      <c r="AK6" s="401"/>
      <c r="AL6" s="401"/>
      <c r="AM6" s="401"/>
      <c r="AN6" s="401"/>
      <c r="AO6" s="401"/>
      <c r="AP6" s="401"/>
      <c r="AQ6" s="402"/>
      <c r="AR6" s="407"/>
      <c r="AS6" s="407"/>
      <c r="AT6" s="407"/>
      <c r="AU6" s="407"/>
      <c r="AV6" s="407"/>
    </row>
    <row r="7" spans="1:48 16381:16381" ht="15" customHeight="1">
      <c r="A7" s="412"/>
      <c r="B7" s="414"/>
      <c r="C7" s="414"/>
      <c r="D7" s="109" t="s">
        <v>131</v>
      </c>
      <c r="E7" s="110"/>
      <c r="F7" s="146"/>
      <c r="G7" s="114"/>
      <c r="H7" s="115"/>
      <c r="I7" s="115"/>
      <c r="J7" s="115"/>
      <c r="K7" s="149"/>
      <c r="L7" s="115"/>
      <c r="M7" s="115"/>
      <c r="N7" s="115"/>
      <c r="O7" s="115"/>
      <c r="P7" s="115"/>
      <c r="Q7" s="115"/>
      <c r="R7" s="115"/>
      <c r="S7" s="115"/>
      <c r="T7" s="115"/>
      <c r="U7" s="115"/>
      <c r="V7" s="115"/>
      <c r="W7" s="115"/>
      <c r="X7" s="115"/>
      <c r="Y7" s="115"/>
      <c r="Z7" s="115"/>
      <c r="AA7" s="115"/>
      <c r="AB7" s="115"/>
      <c r="AC7" s="116"/>
      <c r="AD7" s="400"/>
      <c r="AE7" s="401"/>
      <c r="AF7" s="401"/>
      <c r="AG7" s="401"/>
      <c r="AH7" s="401"/>
      <c r="AI7" s="401"/>
      <c r="AJ7" s="401"/>
      <c r="AK7" s="401"/>
      <c r="AL7" s="401"/>
      <c r="AM7" s="401"/>
      <c r="AN7" s="401"/>
      <c r="AO7" s="401"/>
      <c r="AP7" s="401"/>
      <c r="AQ7" s="402"/>
      <c r="AR7" s="407"/>
      <c r="AS7" s="407"/>
      <c r="AT7" s="407"/>
      <c r="AU7" s="407"/>
      <c r="AV7" s="407"/>
    </row>
    <row r="8" spans="1:48 16381:16381" ht="15" customHeight="1">
      <c r="A8" s="412"/>
      <c r="B8" s="414"/>
      <c r="C8" s="414"/>
      <c r="D8" s="109" t="s">
        <v>132</v>
      </c>
      <c r="E8" s="110" t="s">
        <v>183</v>
      </c>
      <c r="F8" s="147"/>
      <c r="G8" s="117"/>
      <c r="H8" s="118"/>
      <c r="I8" s="118"/>
      <c r="J8" s="118"/>
      <c r="K8" s="150"/>
      <c r="L8" s="118"/>
      <c r="M8" s="118"/>
      <c r="N8" s="118"/>
      <c r="O8" s="118"/>
      <c r="P8" s="118"/>
      <c r="Q8" s="118"/>
      <c r="R8" s="118"/>
      <c r="S8" s="118"/>
      <c r="T8" s="118"/>
      <c r="U8" s="118"/>
      <c r="V8" s="118"/>
      <c r="W8" s="118"/>
      <c r="X8" s="118"/>
      <c r="Y8" s="118"/>
      <c r="Z8" s="118"/>
      <c r="AA8" s="118"/>
      <c r="AB8" s="118"/>
      <c r="AC8" s="119"/>
      <c r="AD8" s="400"/>
      <c r="AE8" s="401"/>
      <c r="AF8" s="401"/>
      <c r="AG8" s="401"/>
      <c r="AH8" s="401"/>
      <c r="AI8" s="401"/>
      <c r="AJ8" s="401"/>
      <c r="AK8" s="401"/>
      <c r="AL8" s="401"/>
      <c r="AM8" s="401"/>
      <c r="AN8" s="401"/>
      <c r="AO8" s="401"/>
      <c r="AP8" s="401"/>
      <c r="AQ8" s="402"/>
      <c r="AR8" s="407"/>
      <c r="AS8" s="407"/>
      <c r="AT8" s="407"/>
      <c r="AU8" s="407"/>
      <c r="AV8" s="407"/>
    </row>
    <row r="9" spans="1:48 16381:16381" ht="15" customHeight="1">
      <c r="A9" s="409" t="s">
        <v>191</v>
      </c>
      <c r="B9" s="410"/>
      <c r="C9" s="410"/>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00"/>
      <c r="AE9" s="401"/>
      <c r="AF9" s="401"/>
      <c r="AG9" s="401"/>
      <c r="AH9" s="401"/>
      <c r="AI9" s="401"/>
      <c r="AJ9" s="401"/>
      <c r="AK9" s="401"/>
      <c r="AL9" s="401"/>
      <c r="AM9" s="401"/>
      <c r="AN9" s="401"/>
      <c r="AO9" s="401"/>
      <c r="AP9" s="401"/>
      <c r="AQ9" s="402"/>
      <c r="AR9" s="407"/>
      <c r="AS9" s="407"/>
      <c r="AT9" s="407"/>
      <c r="AU9" s="407"/>
      <c r="AV9" s="407"/>
    </row>
    <row r="10" spans="1:48 16381:16381" ht="15" customHeight="1">
      <c r="A10" s="409" t="s">
        <v>192</v>
      </c>
      <c r="B10" s="410"/>
      <c r="C10" s="410"/>
      <c r="D10" s="417" t="s">
        <v>134</v>
      </c>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03"/>
      <c r="AE10" s="404"/>
      <c r="AF10" s="404"/>
      <c r="AG10" s="404"/>
      <c r="AH10" s="404"/>
      <c r="AI10" s="404"/>
      <c r="AJ10" s="404"/>
      <c r="AK10" s="404"/>
      <c r="AL10" s="404"/>
      <c r="AM10" s="404"/>
      <c r="AN10" s="404"/>
      <c r="AO10" s="404"/>
      <c r="AP10" s="404"/>
      <c r="AQ10" s="405"/>
      <c r="AR10" s="407"/>
      <c r="AS10" s="407"/>
      <c r="AT10" s="407"/>
      <c r="AU10" s="407"/>
      <c r="AV10" s="407"/>
    </row>
    <row r="11" spans="1:48 16381:16381" ht="40.35" customHeight="1">
      <c r="A11" s="415" t="s">
        <v>74</v>
      </c>
      <c r="B11" s="416"/>
      <c r="C11" s="416"/>
      <c r="D11" s="406" t="s">
        <v>193</v>
      </c>
      <c r="E11" s="406" t="s">
        <v>78</v>
      </c>
      <c r="F11" s="406" t="s">
        <v>80</v>
      </c>
      <c r="G11" s="406" t="s">
        <v>82</v>
      </c>
      <c r="H11" s="406" t="s">
        <v>194</v>
      </c>
      <c r="I11" s="406" t="s">
        <v>86</v>
      </c>
      <c r="J11" s="406" t="s">
        <v>88</v>
      </c>
      <c r="K11" s="406" t="s">
        <v>90</v>
      </c>
      <c r="L11" s="415" t="s">
        <v>92</v>
      </c>
      <c r="M11" s="416"/>
      <c r="N11" s="416"/>
      <c r="O11" s="416"/>
      <c r="P11" s="406" t="s">
        <v>94</v>
      </c>
      <c r="Q11" s="406" t="s">
        <v>96</v>
      </c>
      <c r="R11" s="409" t="s">
        <v>98</v>
      </c>
      <c r="S11" s="410"/>
      <c r="T11" s="410"/>
      <c r="U11" s="410"/>
      <c r="V11" s="410"/>
      <c r="W11" s="410"/>
      <c r="X11" s="410"/>
      <c r="Y11" s="410"/>
      <c r="Z11" s="410"/>
      <c r="AA11" s="410"/>
      <c r="AB11" s="410"/>
      <c r="AC11" s="411"/>
      <c r="AD11" s="409" t="s">
        <v>100</v>
      </c>
      <c r="AE11" s="410"/>
      <c r="AF11" s="410"/>
      <c r="AG11" s="410"/>
      <c r="AH11" s="410"/>
      <c r="AI11" s="410"/>
      <c r="AJ11" s="410"/>
      <c r="AK11" s="410"/>
      <c r="AL11" s="410"/>
      <c r="AM11" s="410"/>
      <c r="AN11" s="410"/>
      <c r="AO11" s="411"/>
      <c r="AP11" s="415" t="s">
        <v>102</v>
      </c>
      <c r="AQ11" s="421"/>
      <c r="AR11" s="407"/>
      <c r="AS11" s="407"/>
      <c r="AT11" s="407"/>
      <c r="AU11" s="407"/>
      <c r="AV11" s="407"/>
    </row>
    <row r="12" spans="1:48 16381:16381" ht="126" customHeight="1">
      <c r="A12" s="108" t="s">
        <v>195</v>
      </c>
      <c r="B12" s="108" t="s">
        <v>196</v>
      </c>
      <c r="C12" s="108" t="s">
        <v>197</v>
      </c>
      <c r="D12" s="408"/>
      <c r="E12" s="408"/>
      <c r="F12" s="408"/>
      <c r="G12" s="408"/>
      <c r="H12" s="408"/>
      <c r="I12" s="408"/>
      <c r="J12" s="408"/>
      <c r="K12" s="408"/>
      <c r="L12" s="108">
        <v>2024</v>
      </c>
      <c r="M12" s="108">
        <v>2025</v>
      </c>
      <c r="N12" s="108">
        <v>2026</v>
      </c>
      <c r="O12" s="108">
        <v>2027</v>
      </c>
      <c r="P12" s="408"/>
      <c r="Q12" s="408"/>
      <c r="R12" s="120" t="s">
        <v>141</v>
      </c>
      <c r="S12" s="120" t="s">
        <v>142</v>
      </c>
      <c r="T12" s="120" t="s">
        <v>143</v>
      </c>
      <c r="U12" s="120" t="s">
        <v>144</v>
      </c>
      <c r="V12" s="120" t="s">
        <v>145</v>
      </c>
      <c r="W12" s="120" t="s">
        <v>146</v>
      </c>
      <c r="X12" s="120" t="s">
        <v>128</v>
      </c>
      <c r="Y12" s="120" t="s">
        <v>147</v>
      </c>
      <c r="Z12" s="120" t="s">
        <v>148</v>
      </c>
      <c r="AA12" s="120" t="s">
        <v>149</v>
      </c>
      <c r="AB12" s="120" t="s">
        <v>150</v>
      </c>
      <c r="AC12" s="120" t="s">
        <v>151</v>
      </c>
      <c r="AD12" s="120" t="s">
        <v>141</v>
      </c>
      <c r="AE12" s="120" t="s">
        <v>142</v>
      </c>
      <c r="AF12" s="120" t="s">
        <v>143</v>
      </c>
      <c r="AG12" s="120" t="s">
        <v>144</v>
      </c>
      <c r="AH12" s="120" t="s">
        <v>145</v>
      </c>
      <c r="AI12" s="120" t="s">
        <v>146</v>
      </c>
      <c r="AJ12" s="120" t="s">
        <v>128</v>
      </c>
      <c r="AK12" s="120" t="s">
        <v>147</v>
      </c>
      <c r="AL12" s="120" t="s">
        <v>148</v>
      </c>
      <c r="AM12" s="120" t="s">
        <v>149</v>
      </c>
      <c r="AN12" s="120" t="s">
        <v>150</v>
      </c>
      <c r="AO12" s="120" t="s">
        <v>151</v>
      </c>
      <c r="AP12" s="108" t="s">
        <v>198</v>
      </c>
      <c r="AQ12" s="121" t="s">
        <v>199</v>
      </c>
      <c r="AR12" s="408"/>
      <c r="AS12" s="408"/>
      <c r="AT12" s="408"/>
      <c r="AU12" s="408"/>
      <c r="AV12" s="408"/>
    </row>
    <row r="13" spans="1:48 16381:16381" ht="122.1" customHeight="1">
      <c r="A13" s="110">
        <v>107</v>
      </c>
      <c r="B13" s="110"/>
      <c r="C13" s="106" t="s">
        <v>418</v>
      </c>
      <c r="D13" s="106" t="s">
        <v>389</v>
      </c>
      <c r="E13" s="122" t="s">
        <v>200</v>
      </c>
      <c r="F13" s="122" t="s">
        <v>362</v>
      </c>
      <c r="G13" s="122" t="s">
        <v>201</v>
      </c>
      <c r="H13" s="122">
        <v>5000</v>
      </c>
      <c r="I13" s="122" t="s">
        <v>368</v>
      </c>
      <c r="J13" s="122" t="s">
        <v>377</v>
      </c>
      <c r="K13" s="122" t="s">
        <v>202</v>
      </c>
      <c r="L13" s="165">
        <v>2500</v>
      </c>
      <c r="M13" s="165">
        <v>1000</v>
      </c>
      <c r="N13" s="165">
        <v>1000</v>
      </c>
      <c r="O13" s="165">
        <v>500</v>
      </c>
      <c r="P13" s="166" t="s">
        <v>347</v>
      </c>
      <c r="Q13" s="166" t="s">
        <v>203</v>
      </c>
      <c r="R13" s="123"/>
      <c r="S13" s="123"/>
      <c r="T13" s="123"/>
      <c r="U13" s="123"/>
      <c r="V13" s="123"/>
      <c r="W13" s="123"/>
      <c r="X13" s="164">
        <v>400</v>
      </c>
      <c r="Y13" s="167">
        <v>400</v>
      </c>
      <c r="Z13" s="167">
        <v>500</v>
      </c>
      <c r="AA13" s="167">
        <v>500</v>
      </c>
      <c r="AB13" s="167">
        <v>400</v>
      </c>
      <c r="AC13" s="167">
        <v>300</v>
      </c>
      <c r="AD13" s="170"/>
      <c r="AE13" s="123"/>
      <c r="AF13" s="123"/>
      <c r="AG13" s="123"/>
      <c r="AH13" s="123"/>
      <c r="AI13" s="123"/>
      <c r="AJ13" s="123">
        <v>457</v>
      </c>
      <c r="AK13" s="123">
        <v>1309</v>
      </c>
      <c r="AL13" s="123">
        <v>449</v>
      </c>
      <c r="AM13" s="123">
        <v>157</v>
      </c>
      <c r="AN13" s="123"/>
      <c r="AO13" s="123"/>
      <c r="AP13" s="123">
        <f t="shared" ref="AP13:AP25" si="0">IF(G13="suma",SUM(AD13:AO13),IF(G13="creciente",MAX(AD13:AO13),IF(G13="DECRECIENTE",O13-MIN(AD13:AO13),IF(G13="CONSTANTE",AVERAGE(AD13:AO13)," "))))</f>
        <v>2372</v>
      </c>
      <c r="AQ13" s="168">
        <f>IF(G13="suma",AP13/L13,IF(G13="creciente",AP13/(MAX(R13:AC13)),IF(G13="DECRECIENTE",AP13/(O13-(MIN(R13:AC13))),IF(G13="CONSTANTE",AP13/AVERAGE(R13:AC13)," "))))</f>
        <v>0.94879999999999998</v>
      </c>
      <c r="AR13" s="198" t="s">
        <v>462</v>
      </c>
      <c r="AS13" s="205" t="s">
        <v>486</v>
      </c>
      <c r="AT13" s="198" t="s">
        <v>477</v>
      </c>
      <c r="AU13" s="198" t="s">
        <v>437</v>
      </c>
      <c r="AV13" s="169"/>
      <c r="XFA13" s="15" t="s">
        <v>204</v>
      </c>
    </row>
    <row r="14" spans="1:48 16381:16381" ht="139.35" customHeight="1">
      <c r="A14" s="110">
        <v>107</v>
      </c>
      <c r="B14" s="110"/>
      <c r="C14" s="106" t="s">
        <v>419</v>
      </c>
      <c r="D14" s="106" t="s">
        <v>411</v>
      </c>
      <c r="E14" s="97" t="s">
        <v>358</v>
      </c>
      <c r="F14" s="97" t="s">
        <v>363</v>
      </c>
      <c r="G14" s="122" t="s">
        <v>201</v>
      </c>
      <c r="H14" s="110">
        <v>60</v>
      </c>
      <c r="I14" s="122" t="s">
        <v>369</v>
      </c>
      <c r="J14" s="97" t="s">
        <v>348</v>
      </c>
      <c r="K14" s="97" t="s">
        <v>202</v>
      </c>
      <c r="L14" s="159">
        <v>25</v>
      </c>
      <c r="M14" s="159">
        <v>20</v>
      </c>
      <c r="N14" s="159">
        <v>15</v>
      </c>
      <c r="O14" s="159"/>
      <c r="P14" s="166" t="s">
        <v>347</v>
      </c>
      <c r="Q14" s="110" t="s">
        <v>349</v>
      </c>
      <c r="R14" s="123"/>
      <c r="S14" s="123"/>
      <c r="T14" s="123"/>
      <c r="U14" s="123"/>
      <c r="V14" s="123"/>
      <c r="W14" s="123"/>
      <c r="X14" s="164">
        <v>2</v>
      </c>
      <c r="Y14" s="164">
        <v>2</v>
      </c>
      <c r="Z14" s="164">
        <v>5</v>
      </c>
      <c r="AA14" s="164">
        <v>7</v>
      </c>
      <c r="AB14" s="164">
        <v>9</v>
      </c>
      <c r="AC14" s="164"/>
      <c r="AD14" s="123"/>
      <c r="AE14" s="123"/>
      <c r="AF14" s="123"/>
      <c r="AG14" s="123"/>
      <c r="AH14" s="123"/>
      <c r="AI14" s="123"/>
      <c r="AJ14" s="123">
        <v>2</v>
      </c>
      <c r="AK14" s="123">
        <v>2</v>
      </c>
      <c r="AL14" s="123">
        <v>7</v>
      </c>
      <c r="AM14" s="123">
        <v>7</v>
      </c>
      <c r="AN14" s="123"/>
      <c r="AO14" s="123"/>
      <c r="AP14" s="123">
        <f t="shared" si="0"/>
        <v>18</v>
      </c>
      <c r="AQ14" s="168">
        <f t="shared" ref="AQ14:AQ25" si="1">IF(G14="suma",AP14/L14,IF(G14="creciente",AP14/(MAX(R14:AC14)),IF(G14="DECRECIENTE",AP14/(O14-(MIN(R14:AC14))),IF(G14="CONSTANTE",AP14/AVERAGE(R14:AC14)," "))))</f>
        <v>0.72</v>
      </c>
      <c r="AR14" s="199" t="s">
        <v>463</v>
      </c>
      <c r="AS14" s="206" t="s">
        <v>487</v>
      </c>
      <c r="AT14" s="199" t="s">
        <v>478</v>
      </c>
      <c r="AU14" s="198" t="s">
        <v>437</v>
      </c>
      <c r="AV14" s="97"/>
      <c r="XFA14" s="15" t="s">
        <v>205</v>
      </c>
    </row>
    <row r="15" spans="1:48 16381:16381" ht="202.35" customHeight="1">
      <c r="A15" s="110">
        <v>107</v>
      </c>
      <c r="B15" s="110"/>
      <c r="C15" s="106" t="s">
        <v>414</v>
      </c>
      <c r="D15" s="106" t="s">
        <v>421</v>
      </c>
      <c r="E15" s="97" t="s">
        <v>422</v>
      </c>
      <c r="F15" s="97" t="s">
        <v>423</v>
      </c>
      <c r="G15" s="122" t="s">
        <v>201</v>
      </c>
      <c r="H15" s="110">
        <v>60</v>
      </c>
      <c r="I15" s="122" t="s">
        <v>424</v>
      </c>
      <c r="J15" s="97" t="s">
        <v>348</v>
      </c>
      <c r="K15" s="97" t="s">
        <v>202</v>
      </c>
      <c r="L15" s="159">
        <v>30</v>
      </c>
      <c r="M15" s="159">
        <v>20</v>
      </c>
      <c r="N15" s="159">
        <v>10</v>
      </c>
      <c r="O15" s="159"/>
      <c r="P15" s="166" t="s">
        <v>347</v>
      </c>
      <c r="Q15" s="110" t="s">
        <v>349</v>
      </c>
      <c r="R15" s="123"/>
      <c r="S15" s="123"/>
      <c r="T15" s="123"/>
      <c r="U15" s="123"/>
      <c r="V15" s="123"/>
      <c r="W15" s="123"/>
      <c r="X15" s="164">
        <v>7</v>
      </c>
      <c r="Y15" s="164">
        <v>2</v>
      </c>
      <c r="Z15" s="164">
        <v>6</v>
      </c>
      <c r="AA15" s="164">
        <v>5</v>
      </c>
      <c r="AB15" s="164">
        <v>5</v>
      </c>
      <c r="AC15" s="164">
        <v>5</v>
      </c>
      <c r="AD15" s="123"/>
      <c r="AE15" s="123"/>
      <c r="AF15" s="123"/>
      <c r="AG15" s="123"/>
      <c r="AH15" s="123"/>
      <c r="AI15" s="123"/>
      <c r="AJ15" s="123">
        <v>7</v>
      </c>
      <c r="AK15" s="123">
        <v>2</v>
      </c>
      <c r="AL15" s="123">
        <v>6</v>
      </c>
      <c r="AM15" s="123">
        <v>9</v>
      </c>
      <c r="AN15" s="123"/>
      <c r="AO15" s="123"/>
      <c r="AP15" s="123">
        <f t="shared" si="0"/>
        <v>24</v>
      </c>
      <c r="AQ15" s="168">
        <f t="shared" si="1"/>
        <v>0.8</v>
      </c>
      <c r="AR15" s="199" t="s">
        <v>465</v>
      </c>
      <c r="AS15" s="209" t="s">
        <v>488</v>
      </c>
      <c r="AT15" s="199" t="s">
        <v>502</v>
      </c>
      <c r="AU15" s="198" t="s">
        <v>437</v>
      </c>
      <c r="AV15" s="97"/>
    </row>
    <row r="16" spans="1:48 16381:16381" ht="119.1" customHeight="1">
      <c r="A16" s="110">
        <v>107</v>
      </c>
      <c r="B16" s="110"/>
      <c r="C16" s="171" t="s">
        <v>414</v>
      </c>
      <c r="D16" s="106" t="s">
        <v>390</v>
      </c>
      <c r="E16" s="97" t="s">
        <v>359</v>
      </c>
      <c r="F16" s="97" t="s">
        <v>364</v>
      </c>
      <c r="G16" s="122" t="s">
        <v>201</v>
      </c>
      <c r="H16" s="110">
        <v>60</v>
      </c>
      <c r="I16" s="122" t="s">
        <v>370</v>
      </c>
      <c r="J16" s="97" t="s">
        <v>348</v>
      </c>
      <c r="K16" s="97" t="s">
        <v>202</v>
      </c>
      <c r="L16" s="159">
        <v>10</v>
      </c>
      <c r="M16" s="159">
        <v>20</v>
      </c>
      <c r="N16" s="159">
        <v>20</v>
      </c>
      <c r="O16" s="159">
        <v>10</v>
      </c>
      <c r="P16" s="166" t="s">
        <v>347</v>
      </c>
      <c r="Q16" s="110" t="s">
        <v>349</v>
      </c>
      <c r="R16" s="123"/>
      <c r="S16" s="123"/>
      <c r="T16" s="123"/>
      <c r="U16" s="123"/>
      <c r="V16" s="123"/>
      <c r="W16" s="123"/>
      <c r="X16" s="164">
        <v>0</v>
      </c>
      <c r="Y16" s="164">
        <v>0</v>
      </c>
      <c r="Z16" s="164">
        <v>3</v>
      </c>
      <c r="AA16" s="164">
        <v>4</v>
      </c>
      <c r="AB16" s="164">
        <v>3</v>
      </c>
      <c r="AC16" s="164">
        <v>0</v>
      </c>
      <c r="AD16" s="123"/>
      <c r="AE16" s="123"/>
      <c r="AF16" s="123"/>
      <c r="AG16" s="123"/>
      <c r="AH16" s="123"/>
      <c r="AI16" s="123"/>
      <c r="AJ16" s="123">
        <v>0</v>
      </c>
      <c r="AK16" s="123">
        <v>2</v>
      </c>
      <c r="AL16" s="123">
        <v>2</v>
      </c>
      <c r="AM16" s="123">
        <v>2</v>
      </c>
      <c r="AN16" s="123"/>
      <c r="AO16" s="123"/>
      <c r="AP16" s="123">
        <f t="shared" si="0"/>
        <v>6</v>
      </c>
      <c r="AQ16" s="168">
        <f t="shared" si="1"/>
        <v>0.6</v>
      </c>
      <c r="AR16" s="199" t="s">
        <v>464</v>
      </c>
      <c r="AS16" s="209" t="s">
        <v>488</v>
      </c>
      <c r="AT16" s="199" t="s">
        <v>503</v>
      </c>
      <c r="AU16" s="198" t="s">
        <v>437</v>
      </c>
      <c r="AV16" s="97"/>
      <c r="XFA16" s="15" t="s">
        <v>206</v>
      </c>
    </row>
    <row r="17" spans="1:50 16381:16381" s="42" customFormat="1" ht="114" customHeight="1">
      <c r="A17" s="172">
        <v>107</v>
      </c>
      <c r="B17" s="172"/>
      <c r="C17" s="173" t="s">
        <v>415</v>
      </c>
      <c r="D17" s="173" t="s">
        <v>399</v>
      </c>
      <c r="E17" s="174" t="s">
        <v>397</v>
      </c>
      <c r="F17" s="174" t="s">
        <v>398</v>
      </c>
      <c r="G17" s="175" t="s">
        <v>253</v>
      </c>
      <c r="H17" s="176">
        <v>1</v>
      </c>
      <c r="I17" s="175" t="s">
        <v>372</v>
      </c>
      <c r="J17" s="174" t="s">
        <v>395</v>
      </c>
      <c r="K17" s="174" t="s">
        <v>202</v>
      </c>
      <c r="L17" s="177">
        <v>1</v>
      </c>
      <c r="M17" s="177">
        <v>1</v>
      </c>
      <c r="N17" s="177">
        <v>1</v>
      </c>
      <c r="O17" s="177">
        <v>1</v>
      </c>
      <c r="P17" s="179" t="s">
        <v>347</v>
      </c>
      <c r="Q17" s="172" t="s">
        <v>396</v>
      </c>
      <c r="R17" s="180"/>
      <c r="S17" s="180"/>
      <c r="T17" s="180"/>
      <c r="U17" s="180"/>
      <c r="V17" s="180"/>
      <c r="W17" s="180"/>
      <c r="X17" s="181"/>
      <c r="Y17" s="181">
        <v>0.35</v>
      </c>
      <c r="Z17" s="181">
        <v>0.6</v>
      </c>
      <c r="AA17" s="181">
        <v>0.05</v>
      </c>
      <c r="AB17" s="181"/>
      <c r="AC17" s="181"/>
      <c r="AD17" s="180"/>
      <c r="AE17" s="180"/>
      <c r="AF17" s="180"/>
      <c r="AG17" s="180"/>
      <c r="AH17" s="180"/>
      <c r="AI17" s="180"/>
      <c r="AJ17" s="180">
        <v>0</v>
      </c>
      <c r="AK17" s="202">
        <v>0.54</v>
      </c>
      <c r="AL17" s="202">
        <v>0.44</v>
      </c>
      <c r="AM17" s="202">
        <v>0.02</v>
      </c>
      <c r="AN17" s="180"/>
      <c r="AO17" s="180"/>
      <c r="AP17" s="202">
        <f>SUM(AK17:AM17)</f>
        <v>1</v>
      </c>
      <c r="AQ17" s="168">
        <v>1</v>
      </c>
      <c r="AR17" s="200" t="s">
        <v>467</v>
      </c>
      <c r="AS17" s="207" t="s">
        <v>490</v>
      </c>
      <c r="AT17" s="200" t="s">
        <v>467</v>
      </c>
      <c r="AU17" s="217" t="s">
        <v>437</v>
      </c>
      <c r="AV17" s="174"/>
      <c r="AW17" s="182"/>
      <c r="AX17" s="182"/>
      <c r="XFA17" s="42" t="s">
        <v>207</v>
      </c>
    </row>
    <row r="18" spans="1:50 16381:16381" ht="162" customHeight="1">
      <c r="A18" s="110">
        <v>107</v>
      </c>
      <c r="B18" s="110"/>
      <c r="C18" s="106" t="s">
        <v>400</v>
      </c>
      <c r="D18" s="106" t="s">
        <v>425</v>
      </c>
      <c r="E18" s="97" t="s">
        <v>360</v>
      </c>
      <c r="F18" s="97" t="s">
        <v>365</v>
      </c>
      <c r="G18" s="122" t="s">
        <v>201</v>
      </c>
      <c r="H18" s="110">
        <v>25</v>
      </c>
      <c r="I18" s="122" t="s">
        <v>371</v>
      </c>
      <c r="J18" s="97" t="s">
        <v>350</v>
      </c>
      <c r="K18" s="97" t="s">
        <v>202</v>
      </c>
      <c r="L18" s="165">
        <v>5</v>
      </c>
      <c r="M18" s="165">
        <v>8</v>
      </c>
      <c r="N18" s="165">
        <v>8</v>
      </c>
      <c r="O18" s="165">
        <v>4</v>
      </c>
      <c r="P18" s="166" t="s">
        <v>347</v>
      </c>
      <c r="Q18" s="110" t="s">
        <v>349</v>
      </c>
      <c r="R18" s="123"/>
      <c r="S18" s="123"/>
      <c r="T18" s="123"/>
      <c r="U18" s="123"/>
      <c r="V18" s="123"/>
      <c r="W18" s="123"/>
      <c r="X18" s="142"/>
      <c r="Y18" s="164"/>
      <c r="Z18" s="167">
        <v>2</v>
      </c>
      <c r="AA18" s="167">
        <v>2</v>
      </c>
      <c r="AB18" s="167">
        <v>1</v>
      </c>
      <c r="AC18" s="164"/>
      <c r="AD18" s="123"/>
      <c r="AE18" s="123"/>
      <c r="AF18" s="123"/>
      <c r="AG18" s="123"/>
      <c r="AH18" s="123"/>
      <c r="AI18" s="123"/>
      <c r="AJ18" s="123">
        <v>0</v>
      </c>
      <c r="AK18" s="123">
        <v>0</v>
      </c>
      <c r="AL18" s="123">
        <v>3</v>
      </c>
      <c r="AM18" s="123">
        <v>1</v>
      </c>
      <c r="AN18" s="123"/>
      <c r="AO18" s="123"/>
      <c r="AP18" s="123">
        <f t="shared" si="0"/>
        <v>4</v>
      </c>
      <c r="AQ18" s="168">
        <f t="shared" si="1"/>
        <v>0.8</v>
      </c>
      <c r="AR18" s="199" t="s">
        <v>480</v>
      </c>
      <c r="AS18" s="206" t="s">
        <v>490</v>
      </c>
      <c r="AT18" s="199" t="s">
        <v>481</v>
      </c>
      <c r="AU18" s="198" t="s">
        <v>437</v>
      </c>
      <c r="AV18" s="97"/>
    </row>
    <row r="19" spans="1:50 16381:16381" s="42" customFormat="1" ht="186.95" customHeight="1">
      <c r="A19" s="172">
        <v>107</v>
      </c>
      <c r="B19" s="172"/>
      <c r="C19" s="173" t="s">
        <v>416</v>
      </c>
      <c r="D19" s="173" t="s">
        <v>431</v>
      </c>
      <c r="E19" s="174" t="s">
        <v>427</v>
      </c>
      <c r="F19" s="174" t="s">
        <v>428</v>
      </c>
      <c r="G19" s="175" t="s">
        <v>253</v>
      </c>
      <c r="H19" s="176">
        <v>1</v>
      </c>
      <c r="I19" s="175" t="s">
        <v>372</v>
      </c>
      <c r="J19" s="174" t="s">
        <v>429</v>
      </c>
      <c r="K19" s="174" t="s">
        <v>202</v>
      </c>
      <c r="L19" s="177">
        <v>1</v>
      </c>
      <c r="M19" s="178"/>
      <c r="N19" s="178"/>
      <c r="O19" s="178"/>
      <c r="P19" s="179" t="s">
        <v>347</v>
      </c>
      <c r="Q19" s="175" t="s">
        <v>430</v>
      </c>
      <c r="R19" s="180"/>
      <c r="S19" s="180"/>
      <c r="T19" s="180"/>
      <c r="U19" s="180"/>
      <c r="V19" s="180"/>
      <c r="W19" s="180"/>
      <c r="X19" s="143"/>
      <c r="Y19" s="181">
        <v>0.2</v>
      </c>
      <c r="Z19" s="181">
        <v>0.2</v>
      </c>
      <c r="AA19" s="181">
        <v>0.2</v>
      </c>
      <c r="AB19" s="181">
        <v>0.2</v>
      </c>
      <c r="AC19" s="181">
        <v>0.2</v>
      </c>
      <c r="AD19" s="180"/>
      <c r="AE19" s="180"/>
      <c r="AF19" s="180"/>
      <c r="AG19" s="180"/>
      <c r="AH19" s="180"/>
      <c r="AI19" s="180"/>
      <c r="AJ19" s="202">
        <v>0</v>
      </c>
      <c r="AK19" s="202">
        <v>0.2</v>
      </c>
      <c r="AL19" s="202">
        <v>0.2</v>
      </c>
      <c r="AM19" s="202">
        <v>0.2</v>
      </c>
      <c r="AN19" s="180"/>
      <c r="AO19" s="180"/>
      <c r="AP19" s="203">
        <f>SUM(AK19:AN19)</f>
        <v>0.60000000000000009</v>
      </c>
      <c r="AQ19" s="168">
        <v>0.6</v>
      </c>
      <c r="AR19" s="200" t="s">
        <v>469</v>
      </c>
      <c r="AS19" s="209" t="s">
        <v>492</v>
      </c>
      <c r="AT19" s="200" t="s">
        <v>483</v>
      </c>
      <c r="AU19" s="198" t="s">
        <v>437</v>
      </c>
      <c r="AV19" s="174"/>
      <c r="AW19" s="182"/>
      <c r="AX19" s="182"/>
    </row>
    <row r="20" spans="1:50 16381:16381" s="42" customFormat="1" ht="277.35000000000002" customHeight="1">
      <c r="A20" s="172">
        <v>107</v>
      </c>
      <c r="B20" s="172"/>
      <c r="C20" s="173" t="s">
        <v>416</v>
      </c>
      <c r="D20" s="173" t="s">
        <v>426</v>
      </c>
      <c r="E20" s="174" t="s">
        <v>427</v>
      </c>
      <c r="F20" s="174" t="s">
        <v>428</v>
      </c>
      <c r="G20" s="175" t="s">
        <v>253</v>
      </c>
      <c r="H20" s="176">
        <v>1</v>
      </c>
      <c r="I20" s="175" t="s">
        <v>372</v>
      </c>
      <c r="J20" s="174" t="s">
        <v>429</v>
      </c>
      <c r="K20" s="174" t="s">
        <v>202</v>
      </c>
      <c r="L20" s="177">
        <v>1</v>
      </c>
      <c r="M20" s="155"/>
      <c r="N20" s="155"/>
      <c r="O20" s="155"/>
      <c r="P20" s="179" t="s">
        <v>347</v>
      </c>
      <c r="Q20" s="175" t="s">
        <v>430</v>
      </c>
      <c r="R20" s="180"/>
      <c r="S20" s="180"/>
      <c r="T20" s="180"/>
      <c r="U20" s="180"/>
      <c r="V20" s="180"/>
      <c r="W20" s="180"/>
      <c r="X20" s="143"/>
      <c r="Y20" s="181">
        <v>0.2</v>
      </c>
      <c r="Z20" s="181">
        <v>0.2</v>
      </c>
      <c r="AA20" s="181">
        <v>0.2</v>
      </c>
      <c r="AB20" s="181">
        <v>0.2</v>
      </c>
      <c r="AC20" s="181">
        <v>0.2</v>
      </c>
      <c r="AD20" s="180"/>
      <c r="AE20" s="180"/>
      <c r="AF20" s="180"/>
      <c r="AG20" s="180"/>
      <c r="AH20" s="180"/>
      <c r="AI20" s="180"/>
      <c r="AJ20" s="202">
        <v>0</v>
      </c>
      <c r="AK20" s="202">
        <v>0.2</v>
      </c>
      <c r="AL20" s="202">
        <v>0.2</v>
      </c>
      <c r="AM20" s="202">
        <v>0.2</v>
      </c>
      <c r="AN20" s="180"/>
      <c r="AO20" s="180"/>
      <c r="AP20" s="203">
        <f>SUM(AK20:AN20)</f>
        <v>0.60000000000000009</v>
      </c>
      <c r="AQ20" s="168">
        <v>0.6</v>
      </c>
      <c r="AR20" s="200" t="s">
        <v>468</v>
      </c>
      <c r="AS20" s="209" t="s">
        <v>492</v>
      </c>
      <c r="AT20" s="200" t="s">
        <v>482</v>
      </c>
      <c r="AU20" s="198" t="s">
        <v>437</v>
      </c>
      <c r="AV20" s="174"/>
      <c r="AW20" s="182"/>
      <c r="AX20" s="182"/>
    </row>
    <row r="21" spans="1:50 16381:16381" s="42" customFormat="1" ht="245.1" customHeight="1">
      <c r="A21" s="172">
        <v>107</v>
      </c>
      <c r="B21" s="183"/>
      <c r="C21" s="184" t="s">
        <v>376</v>
      </c>
      <c r="D21" s="173" t="s">
        <v>357</v>
      </c>
      <c r="E21" s="174" t="s">
        <v>351</v>
      </c>
      <c r="F21" s="174" t="s">
        <v>208</v>
      </c>
      <c r="G21" s="175" t="s">
        <v>253</v>
      </c>
      <c r="H21" s="176">
        <v>1</v>
      </c>
      <c r="I21" s="175" t="s">
        <v>372</v>
      </c>
      <c r="J21" s="174" t="s">
        <v>352</v>
      </c>
      <c r="K21" s="174" t="s">
        <v>202</v>
      </c>
      <c r="L21" s="177">
        <v>1</v>
      </c>
      <c r="M21" s="177">
        <v>1</v>
      </c>
      <c r="N21" s="177">
        <v>1</v>
      </c>
      <c r="O21" s="177">
        <v>1</v>
      </c>
      <c r="P21" s="179" t="s">
        <v>347</v>
      </c>
      <c r="Q21" s="172" t="s">
        <v>349</v>
      </c>
      <c r="R21" s="180"/>
      <c r="S21" s="180"/>
      <c r="T21" s="180"/>
      <c r="U21" s="180"/>
      <c r="V21" s="180"/>
      <c r="W21" s="180"/>
      <c r="X21" s="181">
        <v>0.16</v>
      </c>
      <c r="Y21" s="181">
        <v>0.16</v>
      </c>
      <c r="Z21" s="181">
        <v>0.17</v>
      </c>
      <c r="AA21" s="181">
        <v>0.17</v>
      </c>
      <c r="AB21" s="181">
        <v>0.17</v>
      </c>
      <c r="AC21" s="181">
        <v>0.17</v>
      </c>
      <c r="AD21" s="180"/>
      <c r="AE21" s="180"/>
      <c r="AF21" s="180"/>
      <c r="AG21" s="180"/>
      <c r="AH21" s="180"/>
      <c r="AI21" s="180"/>
      <c r="AJ21" s="202">
        <v>0.16</v>
      </c>
      <c r="AK21" s="202">
        <v>0.16</v>
      </c>
      <c r="AL21" s="202">
        <v>0.17</v>
      </c>
      <c r="AM21" s="202">
        <v>0.17</v>
      </c>
      <c r="AN21" s="202"/>
      <c r="AO21" s="202"/>
      <c r="AP21" s="203">
        <f>SUM(AJ21:AO21)</f>
        <v>0.66</v>
      </c>
      <c r="AQ21" s="168">
        <v>0.66</v>
      </c>
      <c r="AR21" s="201" t="s">
        <v>470</v>
      </c>
      <c r="AS21" s="207" t="s">
        <v>493</v>
      </c>
      <c r="AT21" s="201" t="s">
        <v>485</v>
      </c>
      <c r="AU21" s="198" t="s">
        <v>437</v>
      </c>
      <c r="AV21" s="174"/>
      <c r="AW21" s="182"/>
      <c r="AX21" s="182"/>
    </row>
    <row r="22" spans="1:50 16381:16381" s="42" customFormat="1" ht="284.45" customHeight="1">
      <c r="A22" s="172">
        <v>107</v>
      </c>
      <c r="B22" s="183"/>
      <c r="C22" s="184" t="s">
        <v>386</v>
      </c>
      <c r="D22" s="173" t="s">
        <v>391</v>
      </c>
      <c r="E22" s="174" t="s">
        <v>361</v>
      </c>
      <c r="F22" s="174" t="s">
        <v>366</v>
      </c>
      <c r="G22" s="175" t="s">
        <v>201</v>
      </c>
      <c r="H22" s="172">
        <v>120</v>
      </c>
      <c r="I22" s="175" t="s">
        <v>373</v>
      </c>
      <c r="J22" s="174" t="s">
        <v>375</v>
      </c>
      <c r="K22" s="174" t="s">
        <v>202</v>
      </c>
      <c r="L22" s="155">
        <v>20</v>
      </c>
      <c r="M22" s="155">
        <v>40</v>
      </c>
      <c r="N22" s="155">
        <v>40</v>
      </c>
      <c r="O22" s="155">
        <v>20</v>
      </c>
      <c r="P22" s="179" t="s">
        <v>347</v>
      </c>
      <c r="Q22" s="172" t="s">
        <v>349</v>
      </c>
      <c r="R22" s="180"/>
      <c r="S22" s="180"/>
      <c r="T22" s="180"/>
      <c r="U22" s="180"/>
      <c r="V22" s="180"/>
      <c r="W22" s="180"/>
      <c r="X22" s="185">
        <v>7</v>
      </c>
      <c r="Y22" s="185">
        <v>1</v>
      </c>
      <c r="Z22" s="185">
        <v>3</v>
      </c>
      <c r="AA22" s="185">
        <v>4</v>
      </c>
      <c r="AB22" s="185">
        <v>4</v>
      </c>
      <c r="AC22" s="185">
        <v>1</v>
      </c>
      <c r="AD22" s="180"/>
      <c r="AE22" s="180"/>
      <c r="AF22" s="180"/>
      <c r="AG22" s="180"/>
      <c r="AH22" s="180"/>
      <c r="AI22" s="180"/>
      <c r="AJ22" s="180">
        <v>7</v>
      </c>
      <c r="AK22" s="180">
        <v>1</v>
      </c>
      <c r="AL22" s="180">
        <v>7</v>
      </c>
      <c r="AM22" s="180">
        <v>5</v>
      </c>
      <c r="AN22" s="180"/>
      <c r="AO22" s="180"/>
      <c r="AP22" s="123">
        <f t="shared" si="0"/>
        <v>20</v>
      </c>
      <c r="AQ22" s="168">
        <f t="shared" si="1"/>
        <v>1</v>
      </c>
      <c r="AR22" s="200" t="s">
        <v>472</v>
      </c>
      <c r="AS22" s="207" t="s">
        <v>495</v>
      </c>
      <c r="AT22" s="200" t="s">
        <v>484</v>
      </c>
      <c r="AU22" s="198" t="s">
        <v>437</v>
      </c>
      <c r="AV22" s="174"/>
      <c r="AW22" s="182"/>
      <c r="AX22" s="182"/>
    </row>
    <row r="23" spans="1:50 16381:16381" s="42" customFormat="1" ht="168.6" customHeight="1">
      <c r="A23" s="172">
        <v>103</v>
      </c>
      <c r="B23" s="183"/>
      <c r="C23" s="186" t="s">
        <v>420</v>
      </c>
      <c r="D23" s="173" t="s">
        <v>392</v>
      </c>
      <c r="E23" s="174" t="s">
        <v>427</v>
      </c>
      <c r="F23" s="174" t="s">
        <v>428</v>
      </c>
      <c r="G23" s="175" t="s">
        <v>253</v>
      </c>
      <c r="H23" s="176">
        <v>1</v>
      </c>
      <c r="I23" s="175" t="s">
        <v>372</v>
      </c>
      <c r="J23" s="174" t="s">
        <v>429</v>
      </c>
      <c r="K23" s="174" t="s">
        <v>202</v>
      </c>
      <c r="L23" s="177">
        <v>1</v>
      </c>
      <c r="M23" s="155"/>
      <c r="N23" s="155"/>
      <c r="O23" s="155"/>
      <c r="P23" s="179" t="s">
        <v>347</v>
      </c>
      <c r="Q23" s="175" t="s">
        <v>430</v>
      </c>
      <c r="R23" s="180"/>
      <c r="S23" s="180"/>
      <c r="T23" s="180"/>
      <c r="U23" s="180"/>
      <c r="V23" s="180"/>
      <c r="W23" s="180"/>
      <c r="X23" s="143"/>
      <c r="Y23" s="181">
        <v>0.2</v>
      </c>
      <c r="Z23" s="181">
        <v>0.2</v>
      </c>
      <c r="AA23" s="181">
        <v>0.2</v>
      </c>
      <c r="AB23" s="181">
        <v>0.2</v>
      </c>
      <c r="AC23" s="181">
        <v>0.2</v>
      </c>
      <c r="AD23" s="180"/>
      <c r="AE23" s="180"/>
      <c r="AF23" s="180"/>
      <c r="AG23" s="180"/>
      <c r="AH23" s="180"/>
      <c r="AI23" s="180"/>
      <c r="AJ23" s="180">
        <v>0</v>
      </c>
      <c r="AK23" s="202">
        <v>0.2</v>
      </c>
      <c r="AL23" s="202">
        <v>0.2</v>
      </c>
      <c r="AM23" s="202">
        <v>0.2</v>
      </c>
      <c r="AN23" s="180"/>
      <c r="AO23" s="180"/>
      <c r="AP23" s="203">
        <f>SUM(AJ23:AO23)</f>
        <v>0.60000000000000009</v>
      </c>
      <c r="AQ23" s="168">
        <v>0.6</v>
      </c>
      <c r="AR23" s="200" t="s">
        <v>473</v>
      </c>
      <c r="AS23" s="207" t="s">
        <v>496</v>
      </c>
      <c r="AT23" s="200" t="s">
        <v>473</v>
      </c>
      <c r="AU23" s="198" t="s">
        <v>437</v>
      </c>
      <c r="AV23" s="174"/>
      <c r="AW23" s="182"/>
      <c r="AX23" s="182"/>
    </row>
    <row r="24" spans="1:50 16381:16381" s="42" customFormat="1" ht="408" customHeight="1">
      <c r="A24" s="172">
        <v>103</v>
      </c>
      <c r="B24" s="183"/>
      <c r="C24" s="186" t="s">
        <v>387</v>
      </c>
      <c r="D24" s="173" t="s">
        <v>393</v>
      </c>
      <c r="E24" s="174" t="s">
        <v>380</v>
      </c>
      <c r="F24" s="174" t="s">
        <v>381</v>
      </c>
      <c r="G24" s="175" t="s">
        <v>201</v>
      </c>
      <c r="H24" s="172">
        <v>12</v>
      </c>
      <c r="I24" s="175" t="s">
        <v>382</v>
      </c>
      <c r="J24" s="174" t="s">
        <v>384</v>
      </c>
      <c r="K24" s="174" t="s">
        <v>202</v>
      </c>
      <c r="L24" s="155">
        <v>12</v>
      </c>
      <c r="M24" s="155"/>
      <c r="N24" s="155"/>
      <c r="O24" s="155"/>
      <c r="P24" s="179" t="s">
        <v>347</v>
      </c>
      <c r="Q24" s="172" t="s">
        <v>353</v>
      </c>
      <c r="R24" s="180"/>
      <c r="S24" s="180"/>
      <c r="T24" s="180"/>
      <c r="U24" s="180"/>
      <c r="V24" s="180"/>
      <c r="W24" s="180"/>
      <c r="X24" s="185">
        <v>4</v>
      </c>
      <c r="Y24" s="185">
        <v>1</v>
      </c>
      <c r="Z24" s="185">
        <v>2</v>
      </c>
      <c r="AA24" s="185">
        <v>2</v>
      </c>
      <c r="AB24" s="185">
        <v>2</v>
      </c>
      <c r="AC24" s="185">
        <v>1</v>
      </c>
      <c r="AD24" s="180"/>
      <c r="AE24" s="180"/>
      <c r="AF24" s="180"/>
      <c r="AG24" s="180"/>
      <c r="AH24" s="180"/>
      <c r="AI24" s="180"/>
      <c r="AJ24" s="180">
        <v>4</v>
      </c>
      <c r="AK24" s="180">
        <v>5</v>
      </c>
      <c r="AL24" s="180">
        <v>3</v>
      </c>
      <c r="AM24" s="180"/>
      <c r="AN24" s="180"/>
      <c r="AO24" s="180"/>
      <c r="AP24" s="123">
        <f t="shared" si="0"/>
        <v>12</v>
      </c>
      <c r="AQ24" s="168">
        <f t="shared" si="1"/>
        <v>1</v>
      </c>
      <c r="AR24" s="200" t="s">
        <v>474</v>
      </c>
      <c r="AS24" s="207" t="s">
        <v>499</v>
      </c>
      <c r="AT24" s="200" t="s">
        <v>474</v>
      </c>
      <c r="AU24" s="200" t="s">
        <v>437</v>
      </c>
      <c r="AV24" s="174"/>
      <c r="AW24" s="182"/>
      <c r="AX24" s="182"/>
    </row>
    <row r="25" spans="1:50 16381:16381" s="42" customFormat="1" ht="180.6" customHeight="1">
      <c r="A25" s="172">
        <v>103</v>
      </c>
      <c r="B25" s="183"/>
      <c r="C25" s="186" t="s">
        <v>388</v>
      </c>
      <c r="D25" s="173" t="s">
        <v>394</v>
      </c>
      <c r="E25" s="174" t="s">
        <v>210</v>
      </c>
      <c r="F25" s="174" t="s">
        <v>367</v>
      </c>
      <c r="G25" s="175" t="s">
        <v>201</v>
      </c>
      <c r="H25" s="172">
        <v>54</v>
      </c>
      <c r="I25" s="175" t="s">
        <v>374</v>
      </c>
      <c r="J25" s="174" t="s">
        <v>383</v>
      </c>
      <c r="K25" s="174" t="s">
        <v>202</v>
      </c>
      <c r="L25" s="155">
        <v>12</v>
      </c>
      <c r="M25" s="155">
        <v>17</v>
      </c>
      <c r="N25" s="155">
        <v>17</v>
      </c>
      <c r="O25" s="155">
        <v>8</v>
      </c>
      <c r="P25" s="179" t="s">
        <v>347</v>
      </c>
      <c r="Q25" s="172" t="s">
        <v>353</v>
      </c>
      <c r="R25" s="180"/>
      <c r="S25" s="180"/>
      <c r="T25" s="180"/>
      <c r="U25" s="180"/>
      <c r="V25" s="180"/>
      <c r="W25" s="180"/>
      <c r="X25" s="185">
        <v>1</v>
      </c>
      <c r="Y25" s="185">
        <v>2</v>
      </c>
      <c r="Z25" s="185">
        <v>3</v>
      </c>
      <c r="AA25" s="185">
        <v>3</v>
      </c>
      <c r="AB25" s="185">
        <v>2</v>
      </c>
      <c r="AC25" s="185">
        <v>1</v>
      </c>
      <c r="AD25" s="180"/>
      <c r="AE25" s="187"/>
      <c r="AF25" s="180"/>
      <c r="AG25" s="180"/>
      <c r="AH25" s="180"/>
      <c r="AI25" s="180"/>
      <c r="AJ25" s="180">
        <v>1</v>
      </c>
      <c r="AK25" s="180">
        <v>1</v>
      </c>
      <c r="AL25" s="180">
        <v>3</v>
      </c>
      <c r="AM25" s="180">
        <v>4</v>
      </c>
      <c r="AN25" s="180"/>
      <c r="AO25" s="180"/>
      <c r="AP25" s="123">
        <f t="shared" si="0"/>
        <v>9</v>
      </c>
      <c r="AQ25" s="168">
        <f t="shared" si="1"/>
        <v>0.75</v>
      </c>
      <c r="AR25" s="200" t="s">
        <v>457</v>
      </c>
      <c r="AS25" s="207" t="s">
        <v>498</v>
      </c>
      <c r="AT25" s="200" t="s">
        <v>461</v>
      </c>
      <c r="AU25" s="200" t="s">
        <v>437</v>
      </c>
      <c r="AV25" s="174"/>
      <c r="AW25" s="182"/>
      <c r="AX25" s="182"/>
    </row>
    <row r="26" spans="1:50 16381:16381" s="42" customFormat="1" ht="155.85" customHeight="1">
      <c r="A26" s="172">
        <v>103</v>
      </c>
      <c r="B26" s="172"/>
      <c r="C26" s="173" t="s">
        <v>385</v>
      </c>
      <c r="D26" s="173" t="s">
        <v>356</v>
      </c>
      <c r="E26" s="174" t="s">
        <v>427</v>
      </c>
      <c r="F26" s="174" t="s">
        <v>428</v>
      </c>
      <c r="G26" s="175" t="s">
        <v>253</v>
      </c>
      <c r="H26" s="176">
        <v>1</v>
      </c>
      <c r="I26" s="175" t="s">
        <v>372</v>
      </c>
      <c r="J26" s="174" t="s">
        <v>432</v>
      </c>
      <c r="K26" s="174" t="s">
        <v>202</v>
      </c>
      <c r="L26" s="177">
        <v>1</v>
      </c>
      <c r="M26" s="155"/>
      <c r="N26" s="155"/>
      <c r="O26" s="155"/>
      <c r="P26" s="179" t="s">
        <v>347</v>
      </c>
      <c r="Q26" s="175" t="s">
        <v>430</v>
      </c>
      <c r="R26" s="180"/>
      <c r="S26" s="180"/>
      <c r="T26" s="180"/>
      <c r="U26" s="180"/>
      <c r="V26" s="180"/>
      <c r="W26" s="180"/>
      <c r="X26" s="143"/>
      <c r="Y26" s="143">
        <v>0.2</v>
      </c>
      <c r="Z26" s="143">
        <v>0.2</v>
      </c>
      <c r="AA26" s="143">
        <v>0.2</v>
      </c>
      <c r="AB26" s="143">
        <v>0.2</v>
      </c>
      <c r="AC26" s="143">
        <v>0.2</v>
      </c>
      <c r="AD26" s="180"/>
      <c r="AE26" s="180"/>
      <c r="AF26" s="180"/>
      <c r="AG26" s="180"/>
      <c r="AH26" s="180"/>
      <c r="AI26" s="180"/>
      <c r="AJ26" s="202">
        <v>0</v>
      </c>
      <c r="AK26" s="202">
        <v>0.2</v>
      </c>
      <c r="AL26" s="202">
        <v>0.2</v>
      </c>
      <c r="AM26" s="202">
        <v>0.2</v>
      </c>
      <c r="AN26" s="180"/>
      <c r="AO26" s="180"/>
      <c r="AP26" s="203">
        <v>0.6</v>
      </c>
      <c r="AQ26" s="168">
        <v>0.6</v>
      </c>
      <c r="AR26" s="200" t="s">
        <v>475</v>
      </c>
      <c r="AS26" s="207" t="s">
        <v>500</v>
      </c>
      <c r="AT26" s="200" t="s">
        <v>475</v>
      </c>
      <c r="AU26" s="200" t="s">
        <v>437</v>
      </c>
      <c r="AV26" s="174"/>
      <c r="AW26" s="182"/>
      <c r="AX26" s="182"/>
    </row>
    <row r="27" spans="1:50 16381:16381" s="42" customFormat="1" ht="340.35" customHeight="1">
      <c r="A27" s="172">
        <v>103</v>
      </c>
      <c r="B27" s="172"/>
      <c r="C27" s="107"/>
      <c r="D27" s="188" t="s">
        <v>401</v>
      </c>
      <c r="E27" s="189" t="s">
        <v>409</v>
      </c>
      <c r="F27" s="190" t="s">
        <v>403</v>
      </c>
      <c r="G27" s="175" t="s">
        <v>253</v>
      </c>
      <c r="H27" s="176">
        <v>1</v>
      </c>
      <c r="I27" s="175" t="s">
        <v>372</v>
      </c>
      <c r="J27" s="174" t="s">
        <v>383</v>
      </c>
      <c r="K27" s="174" t="s">
        <v>202</v>
      </c>
      <c r="L27" s="191">
        <v>0.1</v>
      </c>
      <c r="M27" s="191">
        <v>0.3</v>
      </c>
      <c r="N27" s="191">
        <v>0.35</v>
      </c>
      <c r="O27" s="191">
        <v>0.25</v>
      </c>
      <c r="P27" s="179" t="s">
        <v>347</v>
      </c>
      <c r="Q27" s="172" t="s">
        <v>353</v>
      </c>
      <c r="R27" s="180"/>
      <c r="S27" s="180"/>
      <c r="T27" s="180"/>
      <c r="U27" s="180"/>
      <c r="V27" s="180"/>
      <c r="W27" s="180"/>
      <c r="X27" s="143">
        <v>0.01</v>
      </c>
      <c r="Y27" s="192">
        <v>1.4999999999999999E-2</v>
      </c>
      <c r="Z27" s="192">
        <v>2.5000000000000001E-2</v>
      </c>
      <c r="AA27" s="192">
        <v>2.5000000000000001E-2</v>
      </c>
      <c r="AB27" s="192">
        <v>1.4999999999999999E-2</v>
      </c>
      <c r="AC27" s="143">
        <v>0.01</v>
      </c>
      <c r="AD27" s="180"/>
      <c r="AE27" s="180"/>
      <c r="AF27" s="180"/>
      <c r="AG27" s="180"/>
      <c r="AH27" s="180"/>
      <c r="AI27" s="180"/>
      <c r="AJ27" s="202">
        <v>0.01</v>
      </c>
      <c r="AK27" s="192">
        <v>1.4999999999999999E-2</v>
      </c>
      <c r="AL27" s="220">
        <v>2.5000000000000001E-2</v>
      </c>
      <c r="AM27" s="192">
        <v>2.5000000000000001E-2</v>
      </c>
      <c r="AN27" s="180"/>
      <c r="AO27" s="180"/>
      <c r="AP27" s="203">
        <f>SUM(AJ27:AM27)</f>
        <v>7.5000000000000011E-2</v>
      </c>
      <c r="AQ27" s="168">
        <v>0.08</v>
      </c>
      <c r="AR27" s="200" t="s">
        <v>458</v>
      </c>
      <c r="AS27" s="207" t="s">
        <v>498</v>
      </c>
      <c r="AT27" s="200" t="s">
        <v>461</v>
      </c>
      <c r="AU27" s="200" t="s">
        <v>437</v>
      </c>
      <c r="AV27" s="174"/>
      <c r="AW27" s="182"/>
      <c r="AX27" s="182"/>
    </row>
    <row r="28" spans="1:50 16381:16381" s="42" customFormat="1" ht="230.1" customHeight="1">
      <c r="A28" s="172">
        <v>107</v>
      </c>
      <c r="B28" s="172"/>
      <c r="C28" s="107"/>
      <c r="D28" s="193" t="s">
        <v>402</v>
      </c>
      <c r="E28" s="189" t="s">
        <v>410</v>
      </c>
      <c r="F28" s="190" t="s">
        <v>404</v>
      </c>
      <c r="G28" s="175" t="s">
        <v>209</v>
      </c>
      <c r="H28" s="194">
        <v>4</v>
      </c>
      <c r="I28" s="175" t="s">
        <v>406</v>
      </c>
      <c r="J28" s="174" t="s">
        <v>407</v>
      </c>
      <c r="K28" s="174" t="s">
        <v>202</v>
      </c>
      <c r="L28" s="155">
        <v>4</v>
      </c>
      <c r="M28" s="155">
        <v>4</v>
      </c>
      <c r="N28" s="155">
        <v>4</v>
      </c>
      <c r="O28" s="155">
        <v>4</v>
      </c>
      <c r="P28" s="179" t="s">
        <v>347</v>
      </c>
      <c r="Q28" s="172" t="s">
        <v>408</v>
      </c>
      <c r="R28" s="180"/>
      <c r="S28" s="180"/>
      <c r="T28" s="180"/>
      <c r="U28" s="180"/>
      <c r="V28" s="180"/>
      <c r="W28" s="180"/>
      <c r="X28" s="185">
        <v>4</v>
      </c>
      <c r="Y28" s="185">
        <v>4</v>
      </c>
      <c r="Z28" s="185">
        <v>4</v>
      </c>
      <c r="AA28" s="185">
        <v>4</v>
      </c>
      <c r="AB28" s="185">
        <v>4</v>
      </c>
      <c r="AC28" s="185">
        <v>4</v>
      </c>
      <c r="AD28" s="180"/>
      <c r="AE28" s="180"/>
      <c r="AF28" s="180"/>
      <c r="AG28" s="180"/>
      <c r="AH28" s="180"/>
      <c r="AI28" s="180"/>
      <c r="AJ28" s="180">
        <v>4</v>
      </c>
      <c r="AK28" s="180">
        <v>4</v>
      </c>
      <c r="AL28" s="180">
        <v>4</v>
      </c>
      <c r="AM28" s="180">
        <v>4</v>
      </c>
      <c r="AN28" s="180"/>
      <c r="AO28" s="180"/>
      <c r="AP28" s="123">
        <v>4</v>
      </c>
      <c r="AQ28" s="159">
        <v>4</v>
      </c>
      <c r="AR28" s="200" t="s">
        <v>476</v>
      </c>
      <c r="AS28" s="207" t="s">
        <v>501</v>
      </c>
      <c r="AT28" s="200" t="s">
        <v>476</v>
      </c>
      <c r="AU28" s="200" t="s">
        <v>437</v>
      </c>
      <c r="AV28" s="174"/>
      <c r="AW28" s="182"/>
      <c r="AX28" s="182"/>
    </row>
    <row r="29" spans="1:50 16381:16381">
      <c r="A29" s="418" t="s">
        <v>181</v>
      </c>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20"/>
    </row>
    <row r="30" spans="1:50 16381:16381" ht="49.35" customHeight="1">
      <c r="A30" s="395" t="s">
        <v>211</v>
      </c>
      <c r="B30" s="394" t="s">
        <v>212</v>
      </c>
      <c r="C30" s="394"/>
      <c r="D30" s="394"/>
      <c r="E30" s="396" t="s">
        <v>405</v>
      </c>
      <c r="F30" s="396"/>
      <c r="G30" s="396"/>
      <c r="H30" s="396"/>
      <c r="I30" s="396"/>
      <c r="J30" s="396"/>
      <c r="K30" s="396"/>
      <c r="L30" s="396"/>
      <c r="M30" s="394" t="s">
        <v>212</v>
      </c>
      <c r="N30" s="394"/>
      <c r="O30" s="394"/>
      <c r="P30" s="394"/>
      <c r="Q30" s="394"/>
      <c r="R30" s="394" t="s">
        <v>212</v>
      </c>
      <c r="S30" s="394"/>
      <c r="T30" s="394"/>
      <c r="U30" s="394"/>
      <c r="V30" s="394"/>
      <c r="W30" s="394"/>
      <c r="X30" s="394"/>
      <c r="Y30" s="394"/>
      <c r="Z30" s="394" t="s">
        <v>212</v>
      </c>
      <c r="AA30" s="394"/>
      <c r="AB30" s="394"/>
      <c r="AC30" s="394"/>
      <c r="AD30" s="394"/>
      <c r="AE30" s="394"/>
      <c r="AF30" s="394"/>
      <c r="AG30" s="394"/>
      <c r="AH30" s="394"/>
      <c r="AI30" s="394"/>
      <c r="AJ30" s="394"/>
      <c r="AK30" s="394"/>
      <c r="AL30" s="396" t="s">
        <v>213</v>
      </c>
      <c r="AM30" s="396"/>
      <c r="AN30" s="396"/>
      <c r="AO30" s="396"/>
      <c r="AP30" s="394" t="s">
        <v>214</v>
      </c>
      <c r="AQ30" s="394"/>
      <c r="AR30" s="394"/>
      <c r="AS30" s="394"/>
      <c r="AT30" s="394"/>
      <c r="AU30" s="394"/>
      <c r="AV30" s="394"/>
    </row>
    <row r="31" spans="1:50 16381:16381" ht="15">
      <c r="A31" s="395"/>
      <c r="B31" s="394" t="s">
        <v>379</v>
      </c>
      <c r="C31" s="394"/>
      <c r="D31" s="394"/>
      <c r="E31" s="396"/>
      <c r="F31" s="396"/>
      <c r="G31" s="396"/>
      <c r="H31" s="396"/>
      <c r="I31" s="396"/>
      <c r="J31" s="396"/>
      <c r="K31" s="396"/>
      <c r="L31" s="396"/>
      <c r="M31" s="394" t="s">
        <v>354</v>
      </c>
      <c r="N31" s="394"/>
      <c r="O31" s="394"/>
      <c r="P31" s="394"/>
      <c r="Q31" s="394"/>
      <c r="R31" s="394" t="s">
        <v>378</v>
      </c>
      <c r="S31" s="394"/>
      <c r="T31" s="394"/>
      <c r="U31" s="394"/>
      <c r="V31" s="394"/>
      <c r="W31" s="394"/>
      <c r="X31" s="394"/>
      <c r="Y31" s="394"/>
      <c r="Z31" s="394" t="s">
        <v>215</v>
      </c>
      <c r="AA31" s="394"/>
      <c r="AB31" s="394"/>
      <c r="AC31" s="394"/>
      <c r="AD31" s="394"/>
      <c r="AE31" s="394"/>
      <c r="AF31" s="394"/>
      <c r="AG31" s="394"/>
      <c r="AH31" s="394"/>
      <c r="AI31" s="394"/>
      <c r="AJ31" s="394"/>
      <c r="AK31" s="394"/>
      <c r="AL31" s="396"/>
      <c r="AM31" s="396"/>
      <c r="AN31" s="396"/>
      <c r="AO31" s="396"/>
      <c r="AP31" s="394" t="s">
        <v>215</v>
      </c>
      <c r="AQ31" s="394"/>
      <c r="AR31" s="394"/>
      <c r="AS31" s="394"/>
      <c r="AT31" s="394"/>
      <c r="AU31" s="394"/>
      <c r="AV31" s="394"/>
    </row>
    <row r="32" spans="1:50 16381:16381" ht="16.350000000000001" customHeight="1">
      <c r="A32" s="395"/>
      <c r="B32" s="394" t="s">
        <v>440</v>
      </c>
      <c r="C32" s="394"/>
      <c r="D32" s="394"/>
      <c r="E32" s="396"/>
      <c r="F32" s="396"/>
      <c r="G32" s="396"/>
      <c r="H32" s="396"/>
      <c r="I32" s="396"/>
      <c r="J32" s="396"/>
      <c r="K32" s="396"/>
      <c r="L32" s="396"/>
      <c r="M32" s="394" t="s">
        <v>355</v>
      </c>
      <c r="N32" s="394"/>
      <c r="O32" s="394"/>
      <c r="P32" s="394"/>
      <c r="Q32" s="394"/>
      <c r="R32" s="394" t="s">
        <v>439</v>
      </c>
      <c r="S32" s="394"/>
      <c r="T32" s="394"/>
      <c r="U32" s="394"/>
      <c r="V32" s="394"/>
      <c r="W32" s="394"/>
      <c r="X32" s="394"/>
      <c r="Y32" s="394"/>
      <c r="Z32" s="394" t="s">
        <v>216</v>
      </c>
      <c r="AA32" s="394"/>
      <c r="AB32" s="394"/>
      <c r="AC32" s="394"/>
      <c r="AD32" s="394"/>
      <c r="AE32" s="394"/>
      <c r="AF32" s="394"/>
      <c r="AG32" s="394"/>
      <c r="AH32" s="394"/>
      <c r="AI32" s="394"/>
      <c r="AJ32" s="394"/>
      <c r="AK32" s="394"/>
      <c r="AL32" s="396"/>
      <c r="AM32" s="396"/>
      <c r="AN32" s="396"/>
      <c r="AO32" s="396"/>
      <c r="AP32" s="394" t="s">
        <v>217</v>
      </c>
      <c r="AQ32" s="394"/>
      <c r="AR32" s="394"/>
      <c r="AS32" s="394"/>
      <c r="AT32" s="394"/>
      <c r="AU32" s="394"/>
      <c r="AV32" s="394"/>
    </row>
  </sheetData>
  <mergeCells count="54">
    <mergeCell ref="R31:Y31"/>
    <mergeCell ref="R32:Y32"/>
    <mergeCell ref="A10:C10"/>
    <mergeCell ref="D9:AC9"/>
    <mergeCell ref="D10:AC10"/>
    <mergeCell ref="A11:C11"/>
    <mergeCell ref="H11:H12"/>
    <mergeCell ref="A29:AV29"/>
    <mergeCell ref="AP11:AQ11"/>
    <mergeCell ref="AS5:AS12"/>
    <mergeCell ref="AU5:AU12"/>
    <mergeCell ref="AV5:AV12"/>
    <mergeCell ref="AD11:AO11"/>
    <mergeCell ref="D11:D12"/>
    <mergeCell ref="E11:E12"/>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AP31:AV31"/>
    <mergeCell ref="AP30:AV30"/>
    <mergeCell ref="B31:D31"/>
    <mergeCell ref="A30:A32"/>
    <mergeCell ref="E30:L32"/>
    <mergeCell ref="Z30:AK30"/>
    <mergeCell ref="Z31:AK31"/>
    <mergeCell ref="Z32:AK32"/>
    <mergeCell ref="AP32:AV32"/>
    <mergeCell ref="AL30:AO32"/>
    <mergeCell ref="M30:Q30"/>
    <mergeCell ref="M31:Q31"/>
    <mergeCell ref="M32:Q32"/>
    <mergeCell ref="R30:Y30"/>
    <mergeCell ref="B30:D30"/>
    <mergeCell ref="B32:D32"/>
    <mergeCell ref="AU1:AV1"/>
    <mergeCell ref="AU2:AV2"/>
    <mergeCell ref="AU3:AV3"/>
    <mergeCell ref="AU4:AV4"/>
    <mergeCell ref="A1:AT1"/>
    <mergeCell ref="A2:AT2"/>
    <mergeCell ref="A3:AT4"/>
  </mergeCells>
  <conditionalFormatting sqref="D27:D28">
    <cfRule type="duplicateValues" dxfId="1" priority="2"/>
  </conditionalFormatting>
  <conditionalFormatting sqref="E27:E28">
    <cfRule type="expression" dxfId="0" priority="1">
      <formula>IF(#REF!,1,0)</formula>
    </cfRule>
  </conditionalFormatting>
  <hyperlinks>
    <hyperlink ref="AS13" r:id="rId1" xr:uid="{02DDF2DA-ECA1-0F49-B7A1-C3E727245686}"/>
    <hyperlink ref="AS14" r:id="rId2" xr:uid="{CFF91F6F-3769-0F4D-872F-ACC6691F1B2C}"/>
    <hyperlink ref="AS15" r:id="rId3" xr:uid="{CA42B8FC-4CE0-FC40-8935-69A2104B7B81}"/>
    <hyperlink ref="AS16" r:id="rId4" xr:uid="{53285C09-10D1-0743-833D-9BBA4D2517AC}"/>
    <hyperlink ref="AS19" r:id="rId5" xr:uid="{66E2E3B0-07F7-D141-B5AE-475BFBF8168C}"/>
    <hyperlink ref="AS20" r:id="rId6" xr:uid="{C523C88E-172C-4B40-B5F9-D21EE454E05C}"/>
    <hyperlink ref="AS17" r:id="rId7" xr:uid="{4618AE62-89B9-324B-B2D0-669F9677E65A}"/>
    <hyperlink ref="AS18" r:id="rId8" xr:uid="{6E453D8F-54CB-FD49-BA69-3E55C51158B7}"/>
    <hyperlink ref="AS21" r:id="rId9" xr:uid="{79B5F096-BA34-8543-A535-A3FFB78AB65C}"/>
    <hyperlink ref="AS22" r:id="rId10" xr:uid="{832C6DEC-6D58-9C41-B4E6-2351148262A4}"/>
    <hyperlink ref="AS23" r:id="rId11" xr:uid="{2BA6DEB0-EAB2-3A4C-A617-A97333034798}"/>
    <hyperlink ref="AS25" r:id="rId12" xr:uid="{27609FCA-A3F0-734D-A539-45A5551D675C}"/>
    <hyperlink ref="AS27" r:id="rId13" xr:uid="{BAD42BD9-1029-DB4C-A2D1-301CF305B4F6}"/>
    <hyperlink ref="AS24" r:id="rId14" xr:uid="{4B8397D3-CCD5-3C4E-9FB2-6DAAB593A1B0}"/>
    <hyperlink ref="AS26" r:id="rId15" xr:uid="{49611DB1-62EF-1E4E-ABD8-9057870CA514}"/>
    <hyperlink ref="AS28" r:id="rId16" xr:uid="{43627644-CB4C-FF45-BBE4-9B9BCA3B365D}"/>
  </hyperlinks>
  <pageMargins left="0.7" right="0.7" top="0.75" bottom="0.75" header="0.3" footer="0.3"/>
  <pageSetup scale="10" orientation="landscape" r:id="rId17"/>
  <legacyDrawing r:id="rId18"/>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G13:G28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zoomScaleNormal="100" workbookViewId="0">
      <selection activeCell="C14" sqref="C14:E14"/>
    </sheetView>
  </sheetViews>
  <sheetFormatPr baseColWidth="10" defaultColWidth="11.42578125" defaultRowHeight="14.25"/>
  <cols>
    <col min="1" max="1" width="21" style="72" customWidth="1"/>
    <col min="2" max="4" width="20.42578125" style="72" customWidth="1"/>
    <col min="5" max="5" width="24.28515625" style="72" customWidth="1"/>
    <col min="6" max="16384" width="11.42578125" style="72"/>
  </cols>
  <sheetData>
    <row r="1" spans="1:5" s="15" customFormat="1" ht="16.5" customHeight="1">
      <c r="A1" s="430"/>
      <c r="B1" s="433" t="s">
        <v>121</v>
      </c>
      <c r="C1" s="433"/>
      <c r="D1" s="433"/>
      <c r="E1" s="125" t="s">
        <v>122</v>
      </c>
    </row>
    <row r="2" spans="1:5" s="15" customFormat="1" ht="20.25" customHeight="1">
      <c r="A2" s="431"/>
      <c r="B2" s="434" t="s">
        <v>123</v>
      </c>
      <c r="C2" s="434"/>
      <c r="D2" s="434"/>
      <c r="E2" s="126" t="s">
        <v>124</v>
      </c>
    </row>
    <row r="3" spans="1:5" s="15" customFormat="1" ht="30" customHeight="1">
      <c r="A3" s="431"/>
      <c r="B3" s="435" t="s">
        <v>125</v>
      </c>
      <c r="C3" s="435"/>
      <c r="D3" s="435"/>
      <c r="E3" s="126" t="s">
        <v>126</v>
      </c>
    </row>
    <row r="4" spans="1:5" s="15" customFormat="1" ht="16.5" customHeight="1" thickBot="1">
      <c r="A4" s="432"/>
      <c r="B4" s="336"/>
      <c r="C4" s="336"/>
      <c r="D4" s="336"/>
      <c r="E4" s="127" t="s">
        <v>241</v>
      </c>
    </row>
    <row r="5" spans="1:5" s="15" customFormat="1" ht="9" customHeight="1" thickBot="1">
      <c r="A5" s="72"/>
      <c r="B5" s="72"/>
      <c r="C5" s="72"/>
      <c r="D5" s="72"/>
      <c r="E5" s="72"/>
    </row>
    <row r="6" spans="1:5" ht="14.25" customHeight="1">
      <c r="A6" s="425" t="s">
        <v>242</v>
      </c>
      <c r="B6" s="269"/>
      <c r="C6" s="269"/>
      <c r="D6" s="269"/>
      <c r="E6" s="426"/>
    </row>
    <row r="7" spans="1:5" ht="36.75" customHeight="1" thickBot="1">
      <c r="A7" s="128" t="s">
        <v>243</v>
      </c>
      <c r="B7" s="129" t="s">
        <v>244</v>
      </c>
      <c r="C7" s="436" t="s">
        <v>245</v>
      </c>
      <c r="D7" s="436"/>
      <c r="E7" s="437"/>
    </row>
    <row r="8" spans="1:5">
      <c r="A8" s="223">
        <v>45590</v>
      </c>
      <c r="B8" s="224" t="s">
        <v>504</v>
      </c>
      <c r="C8" s="225" t="s">
        <v>505</v>
      </c>
      <c r="D8" s="221"/>
      <c r="E8" s="222"/>
    </row>
    <row r="9" spans="1:5">
      <c r="A9" s="130"/>
      <c r="B9" s="131"/>
      <c r="C9" s="427"/>
      <c r="D9" s="428"/>
      <c r="E9" s="429"/>
    </row>
    <row r="10" spans="1:5">
      <c r="A10" s="130"/>
      <c r="B10" s="131"/>
      <c r="C10" s="427"/>
      <c r="D10" s="428"/>
      <c r="E10" s="429"/>
    </row>
    <row r="11" spans="1:5">
      <c r="A11" s="130"/>
      <c r="B11" s="131"/>
      <c r="C11" s="427"/>
      <c r="D11" s="428"/>
      <c r="E11" s="429"/>
    </row>
    <row r="12" spans="1:5">
      <c r="A12" s="130"/>
      <c r="B12" s="131"/>
      <c r="C12" s="427"/>
      <c r="D12" s="428"/>
      <c r="E12" s="429"/>
    </row>
    <row r="13" spans="1:5">
      <c r="A13" s="130"/>
      <c r="B13" s="131"/>
      <c r="C13" s="427"/>
      <c r="D13" s="428"/>
      <c r="E13" s="429"/>
    </row>
    <row r="14" spans="1:5">
      <c r="A14" s="130"/>
      <c r="B14" s="131"/>
      <c r="C14" s="427"/>
      <c r="D14" s="428"/>
      <c r="E14" s="429"/>
    </row>
    <row r="15" spans="1:5">
      <c r="A15" s="130"/>
      <c r="B15" s="131"/>
      <c r="C15" s="427"/>
      <c r="D15" s="428"/>
      <c r="E15" s="429"/>
    </row>
    <row r="16" spans="1:5">
      <c r="A16" s="130"/>
      <c r="B16" s="131"/>
      <c r="C16" s="427"/>
      <c r="D16" s="428"/>
      <c r="E16" s="429"/>
    </row>
    <row r="17" spans="1:5">
      <c r="A17" s="130"/>
      <c r="B17" s="131"/>
      <c r="C17" s="427"/>
      <c r="D17" s="428"/>
      <c r="E17" s="429"/>
    </row>
    <row r="18" spans="1:5">
      <c r="A18" s="130"/>
      <c r="B18" s="131"/>
      <c r="C18" s="427"/>
      <c r="D18" s="428"/>
      <c r="E18" s="429"/>
    </row>
    <row r="19" spans="1:5">
      <c r="A19" s="130"/>
      <c r="B19" s="131"/>
      <c r="C19" s="427"/>
      <c r="D19" s="428"/>
      <c r="E19" s="429"/>
    </row>
    <row r="20" spans="1:5">
      <c r="A20" s="130"/>
      <c r="B20" s="131"/>
      <c r="C20" s="427"/>
      <c r="D20" s="428"/>
      <c r="E20" s="429"/>
    </row>
    <row r="21" spans="1:5">
      <c r="A21" s="130"/>
      <c r="B21" s="131"/>
      <c r="C21" s="427"/>
      <c r="D21" s="428"/>
      <c r="E21" s="429"/>
    </row>
    <row r="22" spans="1:5">
      <c r="A22" s="130"/>
      <c r="B22" s="131"/>
      <c r="C22" s="427"/>
      <c r="D22" s="428"/>
      <c r="E22" s="429"/>
    </row>
    <row r="23" spans="1:5">
      <c r="A23" s="130"/>
      <c r="B23" s="131"/>
      <c r="C23" s="427"/>
      <c r="D23" s="428"/>
      <c r="E23" s="429"/>
    </row>
    <row r="24" spans="1:5">
      <c r="A24" s="130"/>
      <c r="B24" s="131"/>
      <c r="C24" s="427"/>
      <c r="D24" s="428"/>
      <c r="E24" s="429"/>
    </row>
    <row r="25" spans="1:5">
      <c r="A25" s="130"/>
      <c r="B25" s="131"/>
      <c r="C25" s="427"/>
      <c r="D25" s="428"/>
      <c r="E25" s="429"/>
    </row>
    <row r="26" spans="1:5">
      <c r="A26" s="130"/>
      <c r="B26" s="131"/>
      <c r="C26" s="427"/>
      <c r="D26" s="428"/>
      <c r="E26" s="429"/>
    </row>
    <row r="27" spans="1:5">
      <c r="A27" s="130"/>
      <c r="B27" s="131"/>
      <c r="C27" s="427"/>
      <c r="D27" s="428"/>
      <c r="E27" s="429"/>
    </row>
    <row r="28" spans="1:5">
      <c r="A28" s="130"/>
      <c r="B28" s="131"/>
      <c r="C28" s="427"/>
      <c r="D28" s="428"/>
      <c r="E28" s="429"/>
    </row>
    <row r="29" spans="1:5">
      <c r="A29" s="130"/>
      <c r="B29" s="131"/>
      <c r="C29" s="427"/>
      <c r="D29" s="428"/>
      <c r="E29" s="429"/>
    </row>
    <row r="30" spans="1:5">
      <c r="A30" s="130"/>
      <c r="B30" s="131"/>
      <c r="C30" s="427"/>
      <c r="D30" s="428"/>
      <c r="E30" s="429"/>
    </row>
    <row r="31" spans="1:5">
      <c r="A31" s="130"/>
      <c r="B31" s="131"/>
      <c r="C31" s="427"/>
      <c r="D31" s="428"/>
      <c r="E31" s="429"/>
    </row>
    <row r="32" spans="1:5">
      <c r="A32" s="130"/>
      <c r="B32" s="131"/>
      <c r="C32" s="427"/>
      <c r="D32" s="428"/>
      <c r="E32" s="429"/>
    </row>
    <row r="33" spans="1:5">
      <c r="A33" s="130"/>
      <c r="B33" s="131"/>
      <c r="C33" s="427"/>
      <c r="D33" s="428"/>
      <c r="E33" s="429"/>
    </row>
    <row r="34" spans="1:5">
      <c r="A34" s="130"/>
      <c r="B34" s="131"/>
      <c r="C34" s="427"/>
      <c r="D34" s="428"/>
      <c r="E34" s="429"/>
    </row>
    <row r="35" spans="1:5" ht="15" thickBot="1">
      <c r="A35" s="132"/>
      <c r="B35" s="133"/>
      <c r="C35" s="422"/>
      <c r="D35" s="423"/>
      <c r="E35" s="424"/>
    </row>
  </sheetData>
  <mergeCells count="33">
    <mergeCell ref="C14:E14"/>
    <mergeCell ref="A1:A4"/>
    <mergeCell ref="B1:D1"/>
    <mergeCell ref="B2:D2"/>
    <mergeCell ref="B3:D4"/>
    <mergeCell ref="C7:E7"/>
    <mergeCell ref="C9:E9"/>
    <mergeCell ref="C10:E10"/>
    <mergeCell ref="C11:E11"/>
    <mergeCell ref="C12:E12"/>
    <mergeCell ref="C13:E13"/>
    <mergeCell ref="C29:E29"/>
    <mergeCell ref="C30:E30"/>
    <mergeCell ref="C19:E19"/>
    <mergeCell ref="C20:E20"/>
    <mergeCell ref="C21:E21"/>
    <mergeCell ref="C22:E22"/>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2578125" defaultRowHeight="15"/>
  <sheetData>
    <row r="1" spans="1:2">
      <c r="A1" t="s">
        <v>218</v>
      </c>
      <c r="B1" t="s">
        <v>219</v>
      </c>
    </row>
    <row r="2" spans="1:2">
      <c r="A2" t="s">
        <v>220</v>
      </c>
      <c r="B2" t="s">
        <v>221</v>
      </c>
    </row>
    <row r="3" spans="1:2">
      <c r="A3" t="s">
        <v>222</v>
      </c>
      <c r="B3" t="s">
        <v>223</v>
      </c>
    </row>
    <row r="4" spans="1:2">
      <c r="A4" t="s">
        <v>224</v>
      </c>
    </row>
    <row r="5" spans="1:2">
      <c r="A5" t="s">
        <v>225</v>
      </c>
    </row>
    <row r="6" spans="1:2">
      <c r="A6" t="s">
        <v>226</v>
      </c>
    </row>
    <row r="7" spans="1:2">
      <c r="A7" t="s">
        <v>227</v>
      </c>
    </row>
    <row r="8" spans="1:2">
      <c r="A8" t="s">
        <v>228</v>
      </c>
    </row>
    <row r="9" spans="1:2">
      <c r="A9" t="s">
        <v>229</v>
      </c>
    </row>
    <row r="10" spans="1:2">
      <c r="A10" t="s">
        <v>230</v>
      </c>
    </row>
    <row r="11" spans="1:2">
      <c r="A11" t="s">
        <v>231</v>
      </c>
    </row>
    <row r="12" spans="1:2">
      <c r="A12" t="s">
        <v>232</v>
      </c>
    </row>
    <row r="13" spans="1:2">
      <c r="A13" t="s">
        <v>233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2578125" defaultRowHeight="15"/>
  <cols>
    <col min="1" max="1" width="15.7109375" customWidth="1"/>
    <col min="2" max="2" width="70.42578125" customWidth="1"/>
    <col min="3" max="3" width="45.7109375" customWidth="1"/>
    <col min="4" max="4" width="77.7109375" customWidth="1"/>
    <col min="5" max="5" width="15.42578125" customWidth="1"/>
    <col min="6" max="6" width="53.42578125" customWidth="1"/>
    <col min="7" max="7" width="32.7109375" style="7" customWidth="1"/>
    <col min="8" max="8" width="19" style="2" customWidth="1"/>
    <col min="9" max="9" width="29.42578125" style="2" customWidth="1"/>
    <col min="10" max="10" width="36.28515625" style="2" customWidth="1"/>
  </cols>
  <sheetData>
    <row r="1" spans="1:10" ht="25.5">
      <c r="A1" s="9" t="s">
        <v>246</v>
      </c>
      <c r="B1" s="9" t="s">
        <v>14</v>
      </c>
      <c r="C1" s="9" t="s">
        <v>247</v>
      </c>
      <c r="D1" s="9" t="s">
        <v>248</v>
      </c>
      <c r="E1" s="9" t="s">
        <v>249</v>
      </c>
      <c r="F1" s="10" t="s">
        <v>250</v>
      </c>
      <c r="G1" s="10" t="s">
        <v>86</v>
      </c>
      <c r="H1" s="10" t="s">
        <v>251</v>
      </c>
      <c r="I1" s="10" t="s">
        <v>251</v>
      </c>
      <c r="J1" s="10" t="s">
        <v>234</v>
      </c>
    </row>
    <row r="2" spans="1:10">
      <c r="A2" s="11"/>
      <c r="B2" s="11"/>
      <c r="C2" s="11"/>
      <c r="D2" s="11"/>
      <c r="E2" s="11"/>
      <c r="F2" s="12"/>
      <c r="G2" s="3" t="s">
        <v>252</v>
      </c>
      <c r="H2" s="8" t="s">
        <v>253</v>
      </c>
      <c r="I2" s="8" t="s">
        <v>254</v>
      </c>
      <c r="J2" s="8" t="s">
        <v>255</v>
      </c>
    </row>
    <row r="3" spans="1:10">
      <c r="A3" s="8" t="s">
        <v>256</v>
      </c>
      <c r="B3" s="14" t="s">
        <v>257</v>
      </c>
      <c r="C3" s="13" t="s">
        <v>258</v>
      </c>
      <c r="D3" s="8" t="s">
        <v>259</v>
      </c>
      <c r="E3" s="8" t="s">
        <v>260</v>
      </c>
      <c r="F3" s="8" t="s">
        <v>261</v>
      </c>
      <c r="G3" s="8" t="s">
        <v>262</v>
      </c>
      <c r="H3" s="8" t="s">
        <v>263</v>
      </c>
      <c r="I3" s="8" t="s">
        <v>264</v>
      </c>
      <c r="J3" s="8" t="s">
        <v>239</v>
      </c>
    </row>
    <row r="4" spans="1:10">
      <c r="A4" s="8" t="s">
        <v>134</v>
      </c>
      <c r="B4" s="14" t="s">
        <v>135</v>
      </c>
      <c r="C4" s="13" t="s">
        <v>265</v>
      </c>
      <c r="D4" s="8" t="s">
        <v>133</v>
      </c>
      <c r="E4" s="8" t="s">
        <v>266</v>
      </c>
      <c r="F4" s="8" t="s">
        <v>267</v>
      </c>
      <c r="G4" s="8" t="s">
        <v>268</v>
      </c>
      <c r="H4" s="8" t="s">
        <v>209</v>
      </c>
      <c r="I4" s="8" t="s">
        <v>269</v>
      </c>
      <c r="J4" s="8" t="s">
        <v>235</v>
      </c>
    </row>
    <row r="5" spans="1:10">
      <c r="A5" s="8" t="s">
        <v>270</v>
      </c>
      <c r="B5" s="14" t="s">
        <v>271</v>
      </c>
      <c r="C5" s="13" t="s">
        <v>272</v>
      </c>
      <c r="D5" s="8" t="s">
        <v>273</v>
      </c>
      <c r="E5" s="8" t="s">
        <v>274</v>
      </c>
      <c r="F5" s="8" t="s">
        <v>275</v>
      </c>
      <c r="G5" s="8" t="s">
        <v>276</v>
      </c>
      <c r="H5" s="8" t="s">
        <v>201</v>
      </c>
      <c r="I5" s="8" t="s">
        <v>277</v>
      </c>
      <c r="J5" s="8" t="s">
        <v>236</v>
      </c>
    </row>
    <row r="6" spans="1:10">
      <c r="A6" s="8" t="s">
        <v>278</v>
      </c>
      <c r="B6" s="14" t="s">
        <v>279</v>
      </c>
      <c r="C6" s="13" t="s">
        <v>280</v>
      </c>
      <c r="D6" s="8" t="s">
        <v>281</v>
      </c>
      <c r="E6" s="8" t="s">
        <v>282</v>
      </c>
      <c r="F6" s="8" t="s">
        <v>283</v>
      </c>
      <c r="G6" s="8" t="s">
        <v>284</v>
      </c>
      <c r="H6" s="8"/>
      <c r="I6" s="8" t="s">
        <v>285</v>
      </c>
      <c r="J6" s="8" t="s">
        <v>237</v>
      </c>
    </row>
    <row r="7" spans="1:10">
      <c r="A7" s="8"/>
      <c r="B7" s="14" t="s">
        <v>286</v>
      </c>
      <c r="C7" s="13" t="s">
        <v>287</v>
      </c>
      <c r="D7" s="8" t="s">
        <v>288</v>
      </c>
      <c r="E7" s="8" t="s">
        <v>289</v>
      </c>
      <c r="F7" s="8" t="s">
        <v>290</v>
      </c>
      <c r="G7" s="8" t="s">
        <v>291</v>
      </c>
      <c r="H7" s="8"/>
      <c r="I7" s="8" t="s">
        <v>240</v>
      </c>
      <c r="J7" s="8" t="s">
        <v>238</v>
      </c>
    </row>
    <row r="8" spans="1:10">
      <c r="A8" s="8"/>
      <c r="B8" s="14" t="s">
        <v>292</v>
      </c>
      <c r="C8" s="13" t="s">
        <v>293</v>
      </c>
      <c r="D8" s="8" t="s">
        <v>294</v>
      </c>
      <c r="E8" s="8" t="s">
        <v>295</v>
      </c>
      <c r="F8" s="8" t="s">
        <v>296</v>
      </c>
      <c r="G8" s="8" t="s">
        <v>297</v>
      </c>
      <c r="H8" s="8"/>
      <c r="I8" s="8"/>
      <c r="J8" s="8"/>
    </row>
    <row r="9" spans="1:10">
      <c r="C9" s="13" t="s">
        <v>185</v>
      </c>
      <c r="D9" s="8" t="s">
        <v>298</v>
      </c>
      <c r="E9" s="8"/>
      <c r="F9" s="8"/>
      <c r="G9" s="8" t="s">
        <v>299</v>
      </c>
    </row>
    <row r="10" spans="1:10">
      <c r="C10" s="13" t="s">
        <v>300</v>
      </c>
      <c r="D10" s="8" t="s">
        <v>301</v>
      </c>
      <c r="E10" s="8"/>
      <c r="F10" s="8"/>
      <c r="G10" s="8" t="s">
        <v>302</v>
      </c>
    </row>
    <row r="11" spans="1:10">
      <c r="C11" s="13" t="s">
        <v>303</v>
      </c>
      <c r="D11" s="8" t="s">
        <v>304</v>
      </c>
      <c r="E11" s="8"/>
      <c r="F11" s="8"/>
      <c r="G11" s="8" t="s">
        <v>305</v>
      </c>
    </row>
    <row r="12" spans="1:10">
      <c r="C12" s="13" t="s">
        <v>306</v>
      </c>
      <c r="D12" s="8" t="s">
        <v>307</v>
      </c>
      <c r="E12" s="8"/>
      <c r="F12" s="8"/>
      <c r="G12" s="8" t="s">
        <v>308</v>
      </c>
    </row>
    <row r="13" spans="1:10">
      <c r="C13" s="13" t="s">
        <v>136</v>
      </c>
      <c r="D13" s="8" t="s">
        <v>309</v>
      </c>
      <c r="E13" s="8"/>
      <c r="F13" s="8"/>
      <c r="G13" s="8" t="s">
        <v>310</v>
      </c>
    </row>
    <row r="14" spans="1:10">
      <c r="B14" s="1"/>
      <c r="C14" s="13" t="s">
        <v>311</v>
      </c>
      <c r="D14" s="8" t="s">
        <v>312</v>
      </c>
      <c r="E14" s="8"/>
      <c r="F14" s="8"/>
      <c r="G14" s="8" t="s">
        <v>313</v>
      </c>
    </row>
    <row r="15" spans="1:10">
      <c r="B15" s="1"/>
      <c r="C15" s="13" t="s">
        <v>314</v>
      </c>
      <c r="D15" s="8" t="s">
        <v>315</v>
      </c>
      <c r="E15" s="8"/>
      <c r="F15" s="8"/>
      <c r="G15" s="8" t="s">
        <v>316</v>
      </c>
    </row>
    <row r="16" spans="1:10">
      <c r="C16" s="13" t="s">
        <v>317</v>
      </c>
      <c r="D16" s="8"/>
      <c r="E16" s="1"/>
      <c r="G16" s="5"/>
    </row>
    <row r="17" spans="2:7">
      <c r="C17" s="13" t="s">
        <v>318</v>
      </c>
      <c r="D17" s="8"/>
      <c r="E17" s="1"/>
      <c r="G17" s="5"/>
    </row>
    <row r="18" spans="2:7">
      <c r="C18" s="13" t="s">
        <v>319</v>
      </c>
      <c r="D18" s="8"/>
      <c r="E18" s="1"/>
      <c r="G18" s="5"/>
    </row>
    <row r="19" spans="2:7">
      <c r="C19" s="13" t="s">
        <v>320</v>
      </c>
      <c r="D19" s="8"/>
      <c r="E19" s="1"/>
      <c r="G19" s="5"/>
    </row>
    <row r="20" spans="2:7">
      <c r="B20" s="1"/>
      <c r="C20" s="13" t="s">
        <v>321</v>
      </c>
      <c r="D20" s="8"/>
      <c r="E20" s="1"/>
      <c r="G20" s="5"/>
    </row>
    <row r="21" spans="2:7">
      <c r="E21" s="1"/>
      <c r="G21" s="5"/>
    </row>
    <row r="22" spans="2:7">
      <c r="E22" s="1"/>
      <c r="G22" s="5"/>
    </row>
    <row r="23" spans="2:7">
      <c r="G23" s="5"/>
    </row>
    <row r="24" spans="2:7">
      <c r="G24" s="6" t="s">
        <v>322</v>
      </c>
    </row>
    <row r="25" spans="2:7">
      <c r="G25" s="4" t="s">
        <v>323</v>
      </c>
    </row>
    <row r="26" spans="2:7">
      <c r="G26" s="4" t="s">
        <v>324</v>
      </c>
    </row>
    <row r="27" spans="2:7">
      <c r="G27" s="4" t="s">
        <v>325</v>
      </c>
    </row>
    <row r="28" spans="2:7">
      <c r="G28" s="4" t="s">
        <v>326</v>
      </c>
    </row>
    <row r="29" spans="2:7">
      <c r="G29" s="4" t="s">
        <v>327</v>
      </c>
    </row>
    <row r="30" spans="2:7">
      <c r="G30" s="4" t="s">
        <v>328</v>
      </c>
    </row>
    <row r="31" spans="2:7">
      <c r="G31" s="4" t="s">
        <v>329</v>
      </c>
    </row>
    <row r="32" spans="2:7">
      <c r="G32" s="4" t="s">
        <v>330</v>
      </c>
    </row>
    <row r="33" spans="7:7">
      <c r="G33" s="4" t="s">
        <v>331</v>
      </c>
    </row>
    <row r="34" spans="7:7">
      <c r="G34" s="4" t="s">
        <v>332</v>
      </c>
    </row>
    <row r="35" spans="7:7">
      <c r="G35" s="4" t="s">
        <v>333</v>
      </c>
    </row>
    <row r="36" spans="7:7">
      <c r="G36" s="4" t="s">
        <v>334</v>
      </c>
    </row>
    <row r="37" spans="7:7">
      <c r="G37" s="4" t="s">
        <v>335</v>
      </c>
    </row>
    <row r="38" spans="7:7">
      <c r="G38" s="4" t="s">
        <v>336</v>
      </c>
    </row>
    <row r="39" spans="7:7">
      <c r="G39" s="4" t="s">
        <v>337</v>
      </c>
    </row>
    <row r="40" spans="7:7">
      <c r="G40" s="4" t="s">
        <v>338</v>
      </c>
    </row>
    <row r="41" spans="7:7">
      <c r="G41" s="4" t="s">
        <v>339</v>
      </c>
    </row>
    <row r="42" spans="7:7">
      <c r="G42" s="4" t="s">
        <v>340</v>
      </c>
    </row>
    <row r="43" spans="7:7">
      <c r="G43" s="4" t="s">
        <v>341</v>
      </c>
    </row>
    <row r="44" spans="7:7">
      <c r="G44" s="4" t="s">
        <v>342</v>
      </c>
    </row>
    <row r="45" spans="7:7">
      <c r="G45" s="4" t="s">
        <v>343</v>
      </c>
    </row>
    <row r="46" spans="7:7">
      <c r="G46" s="4" t="s">
        <v>344</v>
      </c>
    </row>
    <row r="47" spans="7:7">
      <c r="G47" s="4" t="s">
        <v>345</v>
      </c>
    </row>
    <row r="48" spans="7:7">
      <c r="G48" s="4" t="s">
        <v>346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4A3DA7D-E979-406C-B7FC-6947A370A153}"/>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Instructivo</vt:lpstr>
      <vt:lpstr>META 1</vt:lpstr>
      <vt:lpstr>META 2</vt:lpstr>
      <vt:lpstr>META 3</vt:lpstr>
      <vt:lpstr>META 4</vt:lpstr>
      <vt:lpstr>Indicadores PA</vt:lpstr>
      <vt:lpstr>Control de Cambios</vt:lpstr>
      <vt:lpstr>Hoja1</vt:lpstr>
      <vt:lpstr>listas</vt:lpstr>
      <vt:lpstr>'META 1'!Área_de_impresión</vt:lpstr>
      <vt:lpstr>'META 2'!Área_de_impresión</vt:lpstr>
      <vt:lpstr>'META 3'!Área_de_impresión</vt:lpstr>
      <vt:lpstr>'META 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Liliana Andrea Hernandez Moreno</cp:lastModifiedBy>
  <cp:revision/>
  <cp:lastPrinted>2024-10-21T02:59:47Z</cp:lastPrinted>
  <dcterms:created xsi:type="dcterms:W3CDTF">2011-04-26T22:16:52Z</dcterms:created>
  <dcterms:modified xsi:type="dcterms:W3CDTF">2024-11-29T16:24:44Z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