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3.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4.bin" ContentType="application/vnd.openxmlformats-officedocument.spreadsheetml.customProperty"/>
  <Override PartName="/xl/drawings/drawing3.xml" ContentType="application/vnd.openxmlformats-officedocument.drawing+xml"/>
  <Override PartName="/xl/comments3.xml" ContentType="application/vnd.openxmlformats-officedocument.spreadsheetml.comments+xml"/>
  <Override PartName="/xl/customProperty5.bin" ContentType="application/vnd.openxmlformats-officedocument.spreadsheetml.customProperty"/>
  <Override PartName="/xl/drawings/drawing4.xml" ContentType="application/vnd.openxmlformats-officedocument.drawing+xml"/>
  <Override PartName="/xl/comments4.xml" ContentType="application/vnd.openxmlformats-officedocument.spreadsheetml.comments+xml"/>
  <Override PartName="/xl/customProperty6.bin" ContentType="application/vnd.openxmlformats-officedocument.spreadsheetml.customProperty"/>
  <Override PartName="/xl/drawings/drawing5.xml" ContentType="application/vnd.openxmlformats-officedocument.drawing+xml"/>
  <Override PartName="/xl/comments5.xml" ContentType="application/vnd.openxmlformats-officedocument.spreadsheetml.comments+xml"/>
  <Override PartName="/xl/customProperty7.bin" ContentType="application/vnd.openxmlformats-officedocument.spreadsheetml.customProperty"/>
  <Override PartName="/xl/comments6.xml" ContentType="application/vnd.openxmlformats-officedocument.spreadsheetml.comments+xml"/>
  <Override PartName="/xl/customProperty8.bin" ContentType="application/vnd.openxmlformats-officedocument.spreadsheetml.customProperty"/>
  <Override PartName="/xl/customProperty9.bin" ContentType="application/vnd.openxmlformats-officedocument.spreadsheetml.customProperty"/>
  <Override PartName="/xl/comments7.xml" ContentType="application/vnd.openxmlformats-officedocument.spreadsheetml.comments+xml"/>
  <Override PartName="/xl/customProperty10.bin" ContentType="application/vnd.openxmlformats-officedocument.spreadsheetml.customProperty"/>
  <Override PartName="/xl/drawings/drawing6.xml" ContentType="application/vnd.openxmlformats-officedocument.drawing+xml"/>
  <Override PartName="/xl/comments8.xml" ContentType="application/vnd.openxmlformats-officedocument.spreadsheetml.comments+xml"/>
  <Override PartName="/xl/customProperty1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secretariadistritald-my.sharepoint.com/personal/yesanchez_sdmujer_gov_co/Documents/SDM_2024/8210/Plan_Acción_2024/SEGUIMIENTOS PLAN ACCIÓN 2024/"/>
    </mc:Choice>
  </mc:AlternateContent>
  <xr:revisionPtr revIDLastSave="13" documentId="8_{634D8389-A840-4652-BD35-319B6EB8A577}" xr6:coauthVersionLast="47" xr6:coauthVersionMax="47" xr10:uidLastSave="{4E73B34B-5A52-4B00-8337-5245FF3D7460}"/>
  <bookViews>
    <workbookView xWindow="-120" yWindow="-120" windowWidth="29040" windowHeight="15840" activeTab="1" xr2:uid="{00000000-000D-0000-FFFF-FFFF00000000}"/>
  </bookViews>
  <sheets>
    <sheet name="Instructivo" sheetId="44" r:id="rId1"/>
    <sheet name="Meta1" sheetId="40" r:id="rId2"/>
    <sheet name="Meta 2" sheetId="45" r:id="rId3"/>
    <sheet name="Meta 3" sheetId="46" r:id="rId4"/>
    <sheet name="Meta 4" sheetId="47" r:id="rId5"/>
    <sheet name="Meta 5" sheetId="48" r:id="rId6"/>
    <sheet name="Indicadores PA" sheetId="36" r:id="rId7"/>
    <sheet name="Hoja1" sheetId="42" state="hidden" r:id="rId8"/>
    <sheet name="Territorialización PA" sheetId="37" r:id="rId9"/>
    <sheet name="Control de Cambios" sheetId="41" r:id="rId10"/>
    <sheet name="listas" sheetId="43" state="hidden" r:id="rId11"/>
  </sheets>
  <definedNames>
    <definedName name="_xlnm._FilterDatabase" localSheetId="6" hidden="1">'Indicadores PA'!$B$12:$AW$12</definedName>
    <definedName name="_xlnm.Print_Area" localSheetId="9">'Control de Cambios'!$A$1:$E$35</definedName>
    <definedName name="_xlnm.Print_Area" localSheetId="6">'Indicadores PA'!$B$1:$AW$28</definedName>
    <definedName name="_xlnm.Print_Area" localSheetId="2">'Meta 2'!$A$1:$AE$44</definedName>
    <definedName name="_xlnm.Print_Area" localSheetId="3">'Meta 3'!$A$1:$AE$46</definedName>
    <definedName name="_xlnm.Print_Area" localSheetId="4">'Meta 4'!$A$1:$AE$46</definedName>
    <definedName name="_xlnm.Print_Area" localSheetId="5">'Meta 5'!$A$1:$AE$42</definedName>
    <definedName name="_xlnm.Print_Area" localSheetId="1">Meta1!$A$1:$AE$42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Q13" i="36" l="1"/>
  <c r="AD23" i="47"/>
  <c r="AB24" i="47"/>
  <c r="AA24" i="47"/>
  <c r="Z24" i="47"/>
  <c r="Z23" i="47"/>
  <c r="X22" i="47"/>
  <c r="AB24" i="46"/>
  <c r="AA24" i="46"/>
  <c r="Z24" i="46"/>
  <c r="Y24" i="46"/>
  <c r="Z23" i="46"/>
  <c r="X22" i="46"/>
  <c r="AB24" i="45"/>
  <c r="AB24" i="40"/>
  <c r="Z23" i="40"/>
  <c r="M24" i="36"/>
  <c r="M22" i="36"/>
  <c r="M21" i="36"/>
  <c r="AR21" i="36"/>
  <c r="P36" i="47" l="1"/>
  <c r="M36" i="47"/>
  <c r="M36" i="46"/>
  <c r="M46" i="46" l="1"/>
  <c r="M44" i="46"/>
  <c r="M42" i="46"/>
  <c r="P36" i="45" l="1"/>
  <c r="AR23" i="36" l="1"/>
  <c r="AQ20" i="36"/>
  <c r="AR20" i="36" s="1"/>
  <c r="AQ19" i="36" l="1"/>
  <c r="AR19" i="36" s="1"/>
  <c r="AR13" i="36"/>
  <c r="AM18" i="36" l="1"/>
  <c r="AM17" i="36"/>
  <c r="AM16" i="36"/>
  <c r="AM15" i="36"/>
  <c r="L36" i="46" l="1"/>
  <c r="AM14" i="36" s="1"/>
  <c r="L46" i="46"/>
  <c r="L44" i="46"/>
  <c r="L42" i="46"/>
  <c r="AQ24" i="36"/>
  <c r="AR24" i="36" s="1"/>
  <c r="AQ22" i="36" l="1"/>
  <c r="AR22" i="36" s="1"/>
  <c r="AQ21" i="36"/>
  <c r="AQ16" i="36"/>
  <c r="AR16" i="36" s="1"/>
  <c r="AQ15" i="36"/>
  <c r="AR15" i="36" s="1"/>
  <c r="AK17" i="36" l="1"/>
  <c r="AQ17" i="36" s="1"/>
  <c r="AR17" i="36" s="1"/>
  <c r="AC23" i="45" l="1"/>
  <c r="AC24" i="45"/>
  <c r="AC22" i="45"/>
  <c r="AC23" i="40"/>
  <c r="AC24" i="40"/>
  <c r="AC22" i="40"/>
  <c r="Y22" i="36" l="1"/>
  <c r="P43" i="45" l="1"/>
  <c r="P41" i="45"/>
  <c r="P42" i="48" l="1"/>
  <c r="P41" i="48"/>
  <c r="P36" i="48"/>
  <c r="P35" i="48"/>
  <c r="P30" i="48"/>
  <c r="AC25" i="48"/>
  <c r="AD25" i="48" s="1"/>
  <c r="N25" i="48"/>
  <c r="O25" i="48" s="1"/>
  <c r="AC24" i="48"/>
  <c r="M24" i="48"/>
  <c r="L24" i="48"/>
  <c r="K24" i="48"/>
  <c r="J24" i="48"/>
  <c r="I24" i="48"/>
  <c r="H24" i="48"/>
  <c r="G24" i="48"/>
  <c r="F24" i="48"/>
  <c r="E24" i="48"/>
  <c r="D24" i="48"/>
  <c r="C24" i="48"/>
  <c r="B24" i="48"/>
  <c r="AC23" i="48"/>
  <c r="N23" i="48"/>
  <c r="O23" i="48" s="1"/>
  <c r="AC22" i="48"/>
  <c r="N22" i="48"/>
  <c r="P46" i="47"/>
  <c r="P45" i="47"/>
  <c r="P44" i="47"/>
  <c r="P43" i="47"/>
  <c r="P42" i="47"/>
  <c r="P41" i="47"/>
  <c r="P35" i="47"/>
  <c r="P30" i="47"/>
  <c r="AC25" i="47"/>
  <c r="N25" i="47"/>
  <c r="O25" i="47" s="1"/>
  <c r="AC24" i="47"/>
  <c r="M24" i="47"/>
  <c r="L24" i="47"/>
  <c r="K24" i="47"/>
  <c r="J24" i="47"/>
  <c r="I24" i="47"/>
  <c r="H24" i="47"/>
  <c r="G24" i="47"/>
  <c r="F24" i="47"/>
  <c r="E24" i="47"/>
  <c r="D24" i="47"/>
  <c r="C24" i="47"/>
  <c r="B24" i="47"/>
  <c r="AC23" i="47"/>
  <c r="N23" i="47"/>
  <c r="O23" i="47" s="1"/>
  <c r="AC22" i="47"/>
  <c r="N22" i="47"/>
  <c r="P46" i="46"/>
  <c r="P45" i="46"/>
  <c r="P44" i="46"/>
  <c r="P43" i="46"/>
  <c r="P42" i="46"/>
  <c r="P41" i="46"/>
  <c r="P36" i="46"/>
  <c r="P35" i="46"/>
  <c r="P30" i="46"/>
  <c r="AC25" i="46"/>
  <c r="N25" i="46"/>
  <c r="O25" i="46" s="1"/>
  <c r="AC24" i="46"/>
  <c r="M24" i="46"/>
  <c r="L24" i="46"/>
  <c r="K24" i="46"/>
  <c r="J24" i="46"/>
  <c r="I24" i="46"/>
  <c r="H24" i="46"/>
  <c r="G24" i="46"/>
  <c r="F24" i="46"/>
  <c r="E24" i="46"/>
  <c r="D24" i="46"/>
  <c r="C24" i="46"/>
  <c r="B24" i="46"/>
  <c r="AC23" i="46"/>
  <c r="AF23" i="40" s="1"/>
  <c r="N23" i="46"/>
  <c r="O23" i="46" s="1"/>
  <c r="AC22" i="46"/>
  <c r="N22" i="46"/>
  <c r="P42" i="45"/>
  <c r="P44" i="45"/>
  <c r="P30" i="45"/>
  <c r="AC25" i="45"/>
  <c r="AD25" i="45" s="1"/>
  <c r="N25" i="45"/>
  <c r="O25" i="45" s="1"/>
  <c r="M24" i="45"/>
  <c r="L24" i="45"/>
  <c r="K24" i="45"/>
  <c r="J24" i="45"/>
  <c r="I24" i="45"/>
  <c r="H24" i="45"/>
  <c r="G24" i="45"/>
  <c r="F24" i="45"/>
  <c r="E24" i="45"/>
  <c r="D24" i="45"/>
  <c r="C24" i="45"/>
  <c r="B24" i="45"/>
  <c r="AD23" i="45"/>
  <c r="N23" i="45"/>
  <c r="O23" i="45" s="1"/>
  <c r="N22" i="45"/>
  <c r="N24" i="47" l="1"/>
  <c r="AE25" i="47"/>
  <c r="N24" i="48"/>
  <c r="AE23" i="48"/>
  <c r="AD23" i="48"/>
  <c r="AE25" i="48"/>
  <c r="AE23" i="47"/>
  <c r="AD25" i="47"/>
  <c r="N24" i="46"/>
  <c r="AE25" i="46"/>
  <c r="AE23" i="46"/>
  <c r="AD23" i="46"/>
  <c r="AD25" i="46"/>
  <c r="N24" i="45"/>
  <c r="AE23" i="45"/>
  <c r="AE25" i="45"/>
  <c r="M24" i="40" l="1"/>
  <c r="L24" i="40"/>
  <c r="K24" i="40"/>
  <c r="J24" i="40"/>
  <c r="I24" i="40"/>
  <c r="H24" i="40"/>
  <c r="G24" i="40"/>
  <c r="F24" i="40"/>
  <c r="E24" i="40"/>
  <c r="D24" i="40"/>
  <c r="C24" i="40"/>
  <c r="B24" i="40"/>
  <c r="AQ18" i="36" l="1"/>
  <c r="AR18" i="36" s="1"/>
  <c r="AQ14" i="36"/>
  <c r="AR14" i="36" s="1"/>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S37" i="37"/>
  <c r="R37" i="37"/>
  <c r="AW32" i="37"/>
  <c r="AV32" i="37"/>
  <c r="AU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AC25" i="40"/>
  <c r="AD23" i="40"/>
  <c r="N25" i="40"/>
  <c r="O25" i="40" s="1"/>
  <c r="N24"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S32" i="37" l="1"/>
  <c r="AY32" i="37"/>
  <c r="R58" i="37"/>
  <c r="R32" i="37"/>
  <c r="AX32" i="37"/>
  <c r="AX58" i="37"/>
  <c r="S58" i="37"/>
  <c r="AE25" i="40"/>
  <c r="AD25" i="40"/>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1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1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1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1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1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100-000006000000}">
      <text>
        <r>
          <rPr>
            <sz val="9"/>
            <color rgb="FF000000"/>
            <rFont val="Tahoma"/>
            <family val="2"/>
          </rPr>
          <t>En este campo se diligencia el nombre de la actividad del proyecto de inversión</t>
        </r>
      </text>
    </comment>
    <comment ref="A21" authorId="0" shapeId="0" xr:uid="{00000000-0006-0000-0100-000007000000}">
      <text>
        <r>
          <rPr>
            <sz val="9"/>
            <color rgb="FF000000"/>
            <rFont val="Tahoma"/>
            <family val="2"/>
          </rPr>
          <t>Valor de la reserva constituida al inicio de la vigencia</t>
        </r>
      </text>
    </comment>
    <comment ref="AD21" authorId="0" shapeId="0" xr:uid="{00000000-0006-0000-0100-000008000000}">
      <text>
        <r>
          <rPr>
            <sz val="9"/>
            <color rgb="FF000000"/>
            <rFont val="Tahoma"/>
            <family val="2"/>
          </rPr>
          <t>Ajustar las sumatorias en las formulas de compromisos y giros según el periodo según corresponda</t>
        </r>
      </text>
    </comment>
    <comment ref="A22" authorId="0" shapeId="0" xr:uid="{00000000-0006-0000-0100-000009000000}">
      <text>
        <r>
          <rPr>
            <sz val="9"/>
            <color rgb="FF000000"/>
            <rFont val="Tahoma"/>
            <family val="2"/>
          </rPr>
          <t>Programación de acuerdo de desempleo en la ejecución de giros para cada mes de la vigencia.</t>
        </r>
      </text>
    </comment>
    <comment ref="A23" authorId="0" shapeId="0" xr:uid="{00000000-0006-0000-0100-00000A000000}">
      <text>
        <r>
          <rPr>
            <sz val="9"/>
            <color rgb="FF000000"/>
            <rFont val="Tahoma"/>
            <family val="2"/>
          </rPr>
          <t>Liberaciones de reservas realizadas en cada mes de la vigencia.</t>
        </r>
      </text>
    </comment>
    <comment ref="A24" authorId="0" shapeId="0" xr:uid="{00000000-0006-0000-0100-00000B000000}">
      <text>
        <r>
          <rPr>
            <sz val="9"/>
            <color rgb="FF000000"/>
            <rFont val="Tahoma"/>
            <family val="2"/>
          </rPr>
          <t>Reserva definitiva después de liberaciones.</t>
        </r>
      </text>
    </comment>
    <comment ref="A25" authorId="0" shapeId="0" xr:uid="{00000000-0006-0000-0100-00000C000000}">
      <text>
        <r>
          <rPr>
            <sz val="9"/>
            <color rgb="FF000000"/>
            <rFont val="Tahoma"/>
            <family val="2"/>
          </rPr>
          <t>Ejecución de los giros de la reserva para mes</t>
        </r>
      </text>
    </comment>
    <comment ref="A28" authorId="2" shapeId="0" xr:uid="{00000000-0006-0000-01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100-00000E000000}">
      <text>
        <r>
          <rPr>
            <sz val="9"/>
            <color rgb="FF000000"/>
            <rFont val="Tahoma"/>
            <family val="2"/>
          </rPr>
          <t>Se diligencia el rezago reportado al corte de diciembre de la vigencia anterior</t>
        </r>
      </text>
    </comment>
    <comment ref="A33" authorId="2" shapeId="0" xr:uid="{00000000-0006-0000-0100-00000F000000}">
      <text>
        <r>
          <rPr>
            <sz val="9"/>
            <color rgb="FF000000"/>
            <rFont val="Tahoma"/>
            <family val="2"/>
          </rPr>
          <t>En este campo se diligencia el nombre de la actividad del proyecto de inversión</t>
        </r>
      </text>
    </comment>
    <comment ref="B33" authorId="2" shapeId="0" xr:uid="{00000000-0006-0000-01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100-000011000000}">
      <text>
        <r>
          <rPr>
            <sz val="9"/>
            <color rgb="FF000000"/>
            <rFont val="Tahoma"/>
            <family val="2"/>
          </rPr>
          <t>Se diligencia la programación mensual de la actividad proyecto de inversión</t>
        </r>
      </text>
    </comment>
    <comment ref="A39" authorId="2" shapeId="0" xr:uid="{00000000-0006-0000-01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1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2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2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2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2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2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200-000006000000}">
      <text>
        <r>
          <rPr>
            <sz val="9"/>
            <color rgb="FF000000"/>
            <rFont val="Tahoma"/>
            <family val="2"/>
          </rPr>
          <t>En este campo se diligencia el nombre de la actividad del proyecto de inversión</t>
        </r>
      </text>
    </comment>
    <comment ref="A21" authorId="0" shapeId="0" xr:uid="{00000000-0006-0000-0200-000007000000}">
      <text>
        <r>
          <rPr>
            <sz val="9"/>
            <color rgb="FF000000"/>
            <rFont val="Tahoma"/>
            <family val="2"/>
          </rPr>
          <t>Valor de la reserva constituida al inicio de la vigencia</t>
        </r>
      </text>
    </comment>
    <comment ref="AD21" authorId="0" shapeId="0" xr:uid="{00000000-0006-0000-0200-000008000000}">
      <text>
        <r>
          <rPr>
            <sz val="9"/>
            <color rgb="FF000000"/>
            <rFont val="Tahoma"/>
            <family val="2"/>
          </rPr>
          <t>Ajustar las sumatorias en las formulas de compromisos y giros según el periodo según corresponda</t>
        </r>
      </text>
    </comment>
    <comment ref="A22" authorId="0" shapeId="0" xr:uid="{00000000-0006-0000-0200-000009000000}">
      <text>
        <r>
          <rPr>
            <sz val="9"/>
            <color rgb="FF000000"/>
            <rFont val="Tahoma"/>
            <family val="2"/>
          </rPr>
          <t>Programación de acuerdo de desempleo en la ejecución de giros para cada mes de la vigencia.</t>
        </r>
      </text>
    </comment>
    <comment ref="A23" authorId="0" shapeId="0" xr:uid="{00000000-0006-0000-0200-00000A000000}">
      <text>
        <r>
          <rPr>
            <sz val="9"/>
            <color rgb="FF000000"/>
            <rFont val="Tahoma"/>
            <family val="2"/>
          </rPr>
          <t>Liberaciones de reservas realizadas en cada mes de la vigencia.</t>
        </r>
      </text>
    </comment>
    <comment ref="A24" authorId="0" shapeId="0" xr:uid="{00000000-0006-0000-0200-00000B000000}">
      <text>
        <r>
          <rPr>
            <sz val="9"/>
            <color rgb="FF000000"/>
            <rFont val="Tahoma"/>
            <family val="2"/>
          </rPr>
          <t>Reserva definitiva después de liberaciones.</t>
        </r>
      </text>
    </comment>
    <comment ref="A25" authorId="0" shapeId="0" xr:uid="{00000000-0006-0000-0200-00000C000000}">
      <text>
        <r>
          <rPr>
            <sz val="9"/>
            <color rgb="FF000000"/>
            <rFont val="Tahoma"/>
            <family val="2"/>
          </rPr>
          <t>Ejecución de los giros de la reserva para mes</t>
        </r>
      </text>
    </comment>
    <comment ref="A28" authorId="2" shapeId="0" xr:uid="{00000000-0006-0000-02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200-00000E000000}">
      <text>
        <r>
          <rPr>
            <sz val="9"/>
            <color rgb="FF000000"/>
            <rFont val="Tahoma"/>
            <family val="2"/>
          </rPr>
          <t>Se diligencia el rezago reportado al corte de diciembre de la vigencia anterior</t>
        </r>
      </text>
    </comment>
    <comment ref="A33" authorId="2" shapeId="0" xr:uid="{00000000-0006-0000-0200-00000F000000}">
      <text>
        <r>
          <rPr>
            <sz val="9"/>
            <color rgb="FF000000"/>
            <rFont val="Tahoma"/>
            <family val="2"/>
          </rPr>
          <t>En este campo se diligencia el nombre de la actividad del proyecto de inversión</t>
        </r>
      </text>
    </comment>
    <comment ref="B33" authorId="2" shapeId="0" xr:uid="{00000000-0006-0000-02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200-000011000000}">
      <text>
        <r>
          <rPr>
            <sz val="9"/>
            <color rgb="FF000000"/>
            <rFont val="Tahoma"/>
            <family val="2"/>
          </rPr>
          <t>Se diligencia la programación mensual de la actividad proyecto de inversión</t>
        </r>
      </text>
    </comment>
    <comment ref="A39" authorId="2" shapeId="0" xr:uid="{00000000-0006-0000-02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2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3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3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3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3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3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300-000006000000}">
      <text>
        <r>
          <rPr>
            <sz val="9"/>
            <color rgb="FF000000"/>
            <rFont val="Tahoma"/>
            <family val="2"/>
          </rPr>
          <t>En este campo se diligencia el nombre de la actividad del proyecto de inversión</t>
        </r>
      </text>
    </comment>
    <comment ref="A21" authorId="0" shapeId="0" xr:uid="{00000000-0006-0000-0300-000007000000}">
      <text>
        <r>
          <rPr>
            <sz val="9"/>
            <color rgb="FF000000"/>
            <rFont val="Tahoma"/>
            <family val="2"/>
          </rPr>
          <t>Valor de la reserva constituida al inicio de la vigencia</t>
        </r>
      </text>
    </comment>
    <comment ref="AD21" authorId="0" shapeId="0" xr:uid="{00000000-0006-0000-0300-000008000000}">
      <text>
        <r>
          <rPr>
            <sz val="9"/>
            <color rgb="FF000000"/>
            <rFont val="Tahoma"/>
            <family val="2"/>
          </rPr>
          <t>Ajustar las sumatorias en las formulas de compromisos y giros según el periodo según corresponda</t>
        </r>
      </text>
    </comment>
    <comment ref="A22" authorId="0" shapeId="0" xr:uid="{00000000-0006-0000-0300-000009000000}">
      <text>
        <r>
          <rPr>
            <sz val="9"/>
            <color rgb="FF000000"/>
            <rFont val="Tahoma"/>
            <family val="2"/>
          </rPr>
          <t>Programación de acuerdo de desempleo en la ejecución de giros para cada mes de la vigencia.</t>
        </r>
      </text>
    </comment>
    <comment ref="A23" authorId="0" shapeId="0" xr:uid="{00000000-0006-0000-0300-00000A000000}">
      <text>
        <r>
          <rPr>
            <sz val="9"/>
            <color rgb="FF000000"/>
            <rFont val="Tahoma"/>
            <family val="2"/>
          </rPr>
          <t>Liberaciones de reservas realizadas en cada mes de la vigencia.</t>
        </r>
      </text>
    </comment>
    <comment ref="A24" authorId="0" shapeId="0" xr:uid="{00000000-0006-0000-0300-00000B000000}">
      <text>
        <r>
          <rPr>
            <sz val="9"/>
            <color rgb="FF000000"/>
            <rFont val="Tahoma"/>
            <family val="2"/>
          </rPr>
          <t>Reserva definitiva después de liberaciones.</t>
        </r>
      </text>
    </comment>
    <comment ref="A25" authorId="0" shapeId="0" xr:uid="{00000000-0006-0000-0300-00000C000000}">
      <text>
        <r>
          <rPr>
            <sz val="9"/>
            <color rgb="FF000000"/>
            <rFont val="Tahoma"/>
            <family val="2"/>
          </rPr>
          <t>Ejecución de los giros de la reserva para mes</t>
        </r>
      </text>
    </comment>
    <comment ref="A28" authorId="2" shapeId="0" xr:uid="{00000000-0006-0000-03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300-00000E000000}">
      <text>
        <r>
          <rPr>
            <sz val="9"/>
            <color rgb="FF000000"/>
            <rFont val="Tahoma"/>
            <family val="2"/>
          </rPr>
          <t>Se diligencia el rezago reportado al corte de diciembre de la vigencia anterior</t>
        </r>
      </text>
    </comment>
    <comment ref="A33" authorId="2" shapeId="0" xr:uid="{00000000-0006-0000-0300-00000F000000}">
      <text>
        <r>
          <rPr>
            <sz val="9"/>
            <color rgb="FF000000"/>
            <rFont val="Tahoma"/>
            <family val="2"/>
          </rPr>
          <t>En este campo se diligencia el nombre de la actividad del proyecto de inversión</t>
        </r>
      </text>
    </comment>
    <comment ref="B33" authorId="2" shapeId="0" xr:uid="{00000000-0006-0000-03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300-000011000000}">
      <text>
        <r>
          <rPr>
            <sz val="9"/>
            <color rgb="FF000000"/>
            <rFont val="Tahoma"/>
            <family val="2"/>
          </rPr>
          <t>Se diligencia la programación mensual de la actividad proyecto de inversión</t>
        </r>
      </text>
    </comment>
    <comment ref="A39" authorId="2" shapeId="0" xr:uid="{00000000-0006-0000-03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3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4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4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4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4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4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400-000006000000}">
      <text>
        <r>
          <rPr>
            <sz val="9"/>
            <color rgb="FF000000"/>
            <rFont val="Tahoma"/>
            <family val="2"/>
          </rPr>
          <t>En este campo se diligencia el nombre de la actividad del proyecto de inversión</t>
        </r>
      </text>
    </comment>
    <comment ref="A21" authorId="0" shapeId="0" xr:uid="{00000000-0006-0000-0400-000007000000}">
      <text>
        <r>
          <rPr>
            <sz val="9"/>
            <color rgb="FF000000"/>
            <rFont val="Tahoma"/>
            <family val="2"/>
          </rPr>
          <t>Valor de la reserva constituida al inicio de la vigencia</t>
        </r>
      </text>
    </comment>
    <comment ref="AD21" authorId="0" shapeId="0" xr:uid="{00000000-0006-0000-0400-000008000000}">
      <text>
        <r>
          <rPr>
            <sz val="9"/>
            <color rgb="FF000000"/>
            <rFont val="Tahoma"/>
            <family val="2"/>
          </rPr>
          <t>Ajustar las sumatorias en las formulas de compromisos y giros según el periodo según corresponda</t>
        </r>
      </text>
    </comment>
    <comment ref="A22" authorId="0" shapeId="0" xr:uid="{00000000-0006-0000-0400-000009000000}">
      <text>
        <r>
          <rPr>
            <sz val="9"/>
            <color rgb="FF000000"/>
            <rFont val="Tahoma"/>
            <family val="2"/>
          </rPr>
          <t>Programación de acuerdo de desempleo en la ejecución de giros para cada mes de la vigencia.</t>
        </r>
      </text>
    </comment>
    <comment ref="A23" authorId="0" shapeId="0" xr:uid="{00000000-0006-0000-0400-00000A000000}">
      <text>
        <r>
          <rPr>
            <sz val="9"/>
            <color rgb="FF000000"/>
            <rFont val="Tahoma"/>
            <family val="2"/>
          </rPr>
          <t>Liberaciones de reservas realizadas en cada mes de la vigencia.</t>
        </r>
      </text>
    </comment>
    <comment ref="A24" authorId="0" shapeId="0" xr:uid="{00000000-0006-0000-0400-00000B000000}">
      <text>
        <r>
          <rPr>
            <sz val="9"/>
            <color rgb="FF000000"/>
            <rFont val="Tahoma"/>
            <family val="2"/>
          </rPr>
          <t>Reserva definitiva después de liberaciones.</t>
        </r>
      </text>
    </comment>
    <comment ref="A25" authorId="0" shapeId="0" xr:uid="{00000000-0006-0000-0400-00000C000000}">
      <text>
        <r>
          <rPr>
            <sz val="9"/>
            <color rgb="FF000000"/>
            <rFont val="Tahoma"/>
            <family val="2"/>
          </rPr>
          <t>Ejecución de los giros de la reserva para mes</t>
        </r>
      </text>
    </comment>
    <comment ref="A28" authorId="2" shapeId="0" xr:uid="{00000000-0006-0000-04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400-00000E000000}">
      <text>
        <r>
          <rPr>
            <sz val="9"/>
            <color rgb="FF000000"/>
            <rFont val="Tahoma"/>
            <family val="2"/>
          </rPr>
          <t>Se diligencia el rezago reportado al corte de diciembre de la vigencia anterior</t>
        </r>
      </text>
    </comment>
    <comment ref="A33" authorId="2" shapeId="0" xr:uid="{00000000-0006-0000-0400-00000F000000}">
      <text>
        <r>
          <rPr>
            <sz val="9"/>
            <color rgb="FF000000"/>
            <rFont val="Tahoma"/>
            <family val="2"/>
          </rPr>
          <t>En este campo se diligencia el nombre de la actividad del proyecto de inversión</t>
        </r>
      </text>
    </comment>
    <comment ref="B33" authorId="2" shapeId="0" xr:uid="{00000000-0006-0000-04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400-000011000000}">
      <text>
        <r>
          <rPr>
            <sz val="9"/>
            <color rgb="FF000000"/>
            <rFont val="Tahoma"/>
            <family val="2"/>
          </rPr>
          <t>Se diligencia la programación mensual de la actividad proyecto de inversión</t>
        </r>
      </text>
    </comment>
    <comment ref="A39" authorId="2" shapeId="0" xr:uid="{00000000-0006-0000-04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4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5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5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5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5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5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500-000006000000}">
      <text>
        <r>
          <rPr>
            <sz val="9"/>
            <color rgb="FF000000"/>
            <rFont val="Tahoma"/>
            <family val="2"/>
          </rPr>
          <t>En este campo se diligencia el nombre de la actividad del proyecto de inversión</t>
        </r>
      </text>
    </comment>
    <comment ref="A21" authorId="0" shapeId="0" xr:uid="{00000000-0006-0000-0500-000007000000}">
      <text>
        <r>
          <rPr>
            <sz val="9"/>
            <color rgb="FF000000"/>
            <rFont val="Tahoma"/>
            <family val="2"/>
          </rPr>
          <t>Valor de la reserva constituida al inicio de la vigencia</t>
        </r>
      </text>
    </comment>
    <comment ref="AD21" authorId="0" shapeId="0" xr:uid="{00000000-0006-0000-0500-000008000000}">
      <text>
        <r>
          <rPr>
            <sz val="9"/>
            <color rgb="FF000000"/>
            <rFont val="Tahoma"/>
            <family val="2"/>
          </rPr>
          <t>Ajustar las sumatorias en las formulas de compromisos y giros según el periodo según corresponda</t>
        </r>
      </text>
    </comment>
    <comment ref="A22" authorId="0" shapeId="0" xr:uid="{00000000-0006-0000-0500-000009000000}">
      <text>
        <r>
          <rPr>
            <sz val="9"/>
            <color rgb="FF000000"/>
            <rFont val="Tahoma"/>
            <family val="2"/>
          </rPr>
          <t>Programación de acuerdo de desempeño en la ejecución de giros para cada mes de la vigencia.</t>
        </r>
      </text>
    </comment>
    <comment ref="A23" authorId="0" shapeId="0" xr:uid="{00000000-0006-0000-0500-00000A000000}">
      <text>
        <r>
          <rPr>
            <sz val="9"/>
            <color rgb="FF000000"/>
            <rFont val="Tahoma"/>
            <family val="2"/>
          </rPr>
          <t>Liberaciones de reservas realizadas en cada mes de la vigencia.</t>
        </r>
      </text>
    </comment>
    <comment ref="A24" authorId="0" shapeId="0" xr:uid="{00000000-0006-0000-0500-00000B000000}">
      <text>
        <r>
          <rPr>
            <sz val="9"/>
            <color rgb="FF000000"/>
            <rFont val="Tahoma"/>
            <family val="2"/>
          </rPr>
          <t>Reserva definitiva después de liberaciones.</t>
        </r>
      </text>
    </comment>
    <comment ref="A25" authorId="0" shapeId="0" xr:uid="{00000000-0006-0000-0500-00000C000000}">
      <text>
        <r>
          <rPr>
            <sz val="9"/>
            <color rgb="FF000000"/>
            <rFont val="Tahoma"/>
            <family val="2"/>
          </rPr>
          <t>Ejecución de los giros de la reserva para mes</t>
        </r>
      </text>
    </comment>
    <comment ref="A28" authorId="2" shapeId="0" xr:uid="{00000000-0006-0000-05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500-00000E000000}">
      <text>
        <r>
          <rPr>
            <sz val="9"/>
            <color rgb="FF000000"/>
            <rFont val="Tahoma"/>
            <family val="2"/>
          </rPr>
          <t>Se diligencia el rezago reportado al corte de diciembre de la vigencia anterior</t>
        </r>
      </text>
    </comment>
    <comment ref="A33" authorId="2" shapeId="0" xr:uid="{00000000-0006-0000-0500-00000F000000}">
      <text>
        <r>
          <rPr>
            <sz val="9"/>
            <color rgb="FF000000"/>
            <rFont val="Tahoma"/>
            <family val="2"/>
          </rPr>
          <t>En este campo se diligencia el nombre de la actividad del proyecto de inversión</t>
        </r>
      </text>
    </comment>
    <comment ref="B33" authorId="2" shapeId="0" xr:uid="{00000000-0006-0000-05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500-000011000000}">
      <text>
        <r>
          <rPr>
            <sz val="9"/>
            <color rgb="FF000000"/>
            <rFont val="Tahoma"/>
            <family val="2"/>
          </rPr>
          <t>Se diligencia la programación mensual de la actividad proyecto de inversión</t>
        </r>
      </text>
    </comment>
    <comment ref="A39" authorId="2" shapeId="0" xr:uid="{00000000-0006-0000-05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5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S5" authorId="0" shapeId="0" xr:uid="{00000000-0006-0000-0600-000001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T5" authorId="1" shapeId="0" xr:uid="{00000000-0006-0000-0600-000002000000}">
      <text>
        <r>
          <rPr>
            <sz val="10"/>
            <color rgb="FF000000"/>
            <rFont val="Tahoma"/>
            <family val="2"/>
          </rPr>
          <t>En este campo se diligencia el link o la ruta donde se puede consultar las evidencias que soportan la ejecución reportada</t>
        </r>
      </text>
    </comment>
    <comment ref="AU5" authorId="0" shapeId="0" xr:uid="{00000000-0006-0000-0600-000003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V5" authorId="0" shapeId="0" xr:uid="{00000000-0006-0000-0600-000004000000}">
      <text>
        <r>
          <rPr>
            <sz val="10"/>
            <color rgb="FF000000"/>
            <rFont val="Tahoma"/>
            <family val="2"/>
          </rPr>
          <t>Relacionar el detalle del retraso, en coherencia con la programación de cada periodo. De presentarse esta situación es obligatorio diligenciar este campo.</t>
        </r>
      </text>
    </comment>
    <comment ref="AW5" authorId="0" shapeId="0" xr:uid="{00000000-0006-0000-0600-000005000000}">
      <text>
        <r>
          <rPr>
            <sz val="10"/>
            <color rgb="FF000000"/>
            <rFont val="Tahoma"/>
            <family val="2"/>
          </rPr>
          <t xml:space="preserve">Relacionar la descripción de las alternativas de solución </t>
        </r>
      </text>
    </comment>
    <comment ref="B9" authorId="2" shapeId="0" xr:uid="{00000000-0006-0000-0600-000006000000}">
      <text>
        <r>
          <rPr>
            <sz val="10"/>
            <color rgb="FF000000"/>
            <rFont val="Tahoma"/>
            <family val="2"/>
          </rPr>
          <t>Relacionar el producto PMR asociado</t>
        </r>
      </text>
    </comment>
    <comment ref="B10" authorId="2" shapeId="0" xr:uid="{00000000-0006-0000-0600-000007000000}">
      <text>
        <r>
          <rPr>
            <sz val="10"/>
            <color rgb="FF000000"/>
            <rFont val="Tahoma"/>
            <family val="2"/>
          </rPr>
          <t>Relacionar el objetivo estratégico asociado</t>
        </r>
      </text>
    </comment>
    <comment ref="B11" authorId="0" shapeId="0" xr:uid="{00000000-0006-0000-0600-000008000000}">
      <text>
        <r>
          <rPr>
            <sz val="10"/>
            <color rgb="FF000000"/>
            <rFont val="Tahoma"/>
            <family val="2"/>
          </rPr>
          <t xml:space="preserve">Seleccionar el nivel del indicador a reportar y relacionar el código asignado del indicador a medir según: SEGPLAN, PMR, número de tarea, etc.
</t>
        </r>
      </text>
    </comment>
    <comment ref="E11" authorId="0" shapeId="0" xr:uid="{00000000-0006-0000-0600-000009000000}">
      <text>
        <r>
          <rPr>
            <sz val="10"/>
            <color rgb="FF000000"/>
            <rFont val="Tahoma"/>
            <family val="2"/>
          </rPr>
          <t xml:space="preserve">Corresponde a la meta PDD o actividad del  proyecto articulada con el indicador de tarea a medir.
</t>
        </r>
        <r>
          <rPr>
            <sz val="10"/>
            <color rgb="FF000000"/>
            <rFont val="Tahoma"/>
            <family val="2"/>
          </rPr>
          <t>Así mismo, se podrá establecer la meta para los indicadores POA.</t>
        </r>
      </text>
    </comment>
    <comment ref="F11" authorId="0" shapeId="0" xr:uid="{00000000-0006-0000-0600-00000A000000}">
      <text>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G11" authorId="2" shapeId="0" xr:uid="{00000000-0006-0000-0600-00000B000000}">
      <text>
        <r>
          <rPr>
            <sz val="10"/>
            <color rgb="FF000000"/>
            <rFont val="Tahoma"/>
            <family val="2"/>
          </rPr>
          <t>Define la representación matemática del cálculo del indicador.</t>
        </r>
      </text>
    </comment>
    <comment ref="H11" authorId="0" shapeId="0" xr:uid="{00000000-0006-0000-0600-00000C000000}">
      <text>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I11" authorId="2" shapeId="0" xr:uid="{00000000-0006-0000-0600-00000D000000}">
      <text>
        <r>
          <rPr>
            <sz val="10"/>
            <color rgb="FF000000"/>
            <rFont val="Tahoma"/>
            <family val="2"/>
          </rPr>
          <t>Valor de la meta programada de acuerdo con el indicador formulado y el parámetro de referencia para determinar la magnitud</t>
        </r>
      </text>
    </comment>
    <comment ref="J11" authorId="2" shapeId="0" xr:uid="{00000000-0006-0000-0600-00000E000000}">
      <text>
        <r>
          <rPr>
            <sz val="10"/>
            <color rgb="FF000000"/>
            <rFont val="Tahoma"/>
            <family val="2"/>
          </rPr>
          <t xml:space="preserve">Parámetro de referencia para determinar la magnitud y el tipo de unidad del indicador.  </t>
        </r>
      </text>
    </comment>
    <comment ref="K11" authorId="0" shapeId="0" xr:uid="{00000000-0006-0000-0600-00000F000000}">
      <text>
        <r>
          <rPr>
            <sz val="10"/>
            <color rgb="FF000000"/>
            <rFont val="Tahoma"/>
            <family val="2"/>
          </rPr>
          <t>Describe los pasos o el proceso para calcular el indicador</t>
        </r>
      </text>
    </comment>
    <comment ref="L11" authorId="2" shapeId="0" xr:uid="{00000000-0006-0000-0600-000010000000}">
      <text>
        <r>
          <rPr>
            <sz val="10"/>
            <color rgb="FF000000"/>
            <rFont val="Tahoma"/>
            <family val="2"/>
          </rPr>
          <t xml:space="preserve">Dependencia responsable de la medición y reporte del indicador. </t>
        </r>
      </text>
    </comment>
    <comment ref="M11" authorId="2" shapeId="0" xr:uid="{00000000-0006-0000-0600-000011000000}">
      <text>
        <r>
          <rPr>
            <sz val="10"/>
            <color rgb="FF000000"/>
            <rFont val="Tahoma"/>
            <family val="2"/>
          </rPr>
          <t>Para los indicadores POA, únicamente diligenciar la vigencia a formular.</t>
        </r>
        <r>
          <rPr>
            <sz val="9"/>
            <color rgb="FF000000"/>
            <rFont val="Tahoma"/>
            <family val="2"/>
          </rPr>
          <t xml:space="preserve">
</t>
        </r>
      </text>
    </comment>
    <comment ref="Q11" authorId="0" shapeId="0" xr:uid="{00000000-0006-0000-0600-000012000000}">
      <text>
        <r>
          <rPr>
            <sz val="10"/>
            <color rgb="FF000000"/>
            <rFont val="Tahoma"/>
            <family val="2"/>
          </rPr>
          <t xml:space="preserve">Se debe establecer la periodicidad de la medicación del indicador y del reporte del seguimiento </t>
        </r>
      </text>
    </comment>
    <comment ref="R11" authorId="2" shapeId="0" xr:uid="{00000000-0006-0000-0600-000013000000}">
      <text>
        <r>
          <rPr>
            <sz val="10"/>
            <color rgb="FF000000"/>
            <rFont val="Tahoma"/>
            <family val="2"/>
          </rPr>
          <t>Se debe especificar cuáles serán los soportes que validan los resultados del indicador, así como la fuente o sistema de información del cual provienen los datos.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00000000-0006-0000-0800-000001000000}">
      <text>
        <r>
          <rPr>
            <sz val="10"/>
            <color indexed="81"/>
            <rFont val="Tahoma"/>
            <family val="2"/>
          </rPr>
          <t>En esta sección se diligencia la programación de la territorialización</t>
        </r>
      </text>
    </comment>
    <comment ref="AG5" authorId="0" shapeId="0" xr:uid="{00000000-0006-0000-0800-000002000000}">
      <text>
        <r>
          <rPr>
            <sz val="10"/>
            <color indexed="81"/>
            <rFont val="Tahoma"/>
            <family val="2"/>
          </rPr>
          <t>En esta sección se diligencia el avance mensual a la territorialización programada</t>
        </r>
      </text>
    </comment>
    <comment ref="A7" authorId="0" shapeId="0" xr:uid="{00000000-0006-0000-0800-000003000000}">
      <text>
        <r>
          <rPr>
            <sz val="9"/>
            <color indexed="81"/>
            <rFont val="Tahoma"/>
            <family val="2"/>
          </rPr>
          <t>Se diligencia el nombre del indicador o actividad a territorializar</t>
        </r>
      </text>
    </comment>
    <comment ref="B10" authorId="1" shapeId="0" xr:uid="{00000000-0006-0000-0800-000004000000}">
      <text>
        <r>
          <rPr>
            <sz val="9"/>
            <color indexed="81"/>
            <rFont val="Tahoma"/>
            <family val="2"/>
          </rPr>
          <t xml:space="preserve">En estos campos se debe relacionar la magnitud programada de manera mensual, para cada localidad.
</t>
        </r>
      </text>
    </comment>
    <comment ref="E10" authorId="1" shapeId="0" xr:uid="{00000000-0006-0000-0800-000005000000}">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00000000-0006-0000-0800-000006000000}">
      <text>
        <r>
          <rPr>
            <sz val="9"/>
            <color indexed="81"/>
            <rFont val="Tahoma"/>
            <family val="2"/>
          </rPr>
          <t>En este campo se debe relacionar la magnitud  ejecutada de manera mensual, para cada localidad.</t>
        </r>
      </text>
    </comment>
    <comment ref="AK10" authorId="1" shapeId="0" xr:uid="{00000000-0006-0000-0800-000007000000}">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900-000001000000}">
      <text>
        <r>
          <rPr>
            <sz val="9"/>
            <color indexed="81"/>
            <rFont val="Tahoma"/>
            <family val="2"/>
          </rPr>
          <t>Fecha en la que el cambio solicitado al plan de acción es aprobado</t>
        </r>
      </text>
    </comment>
    <comment ref="B7" authorId="0" shapeId="0" xr:uid="{00000000-0006-0000-0900-000002000000}">
      <text>
        <r>
          <rPr>
            <sz val="9"/>
            <color indexed="81"/>
            <rFont val="Tahoma"/>
            <family val="2"/>
          </rPr>
          <t>Descripción de los cambios realizados en la actialización que corresponda</t>
        </r>
      </text>
    </comment>
    <comment ref="C7" authorId="0" shapeId="0" xr:uid="{00000000-0006-0000-09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<sst xmlns="http://schemas.openxmlformats.org/spreadsheetml/2006/main" count="1561" uniqueCount="532">
  <si>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</si>
  <si>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</si>
  <si>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</si>
  <si>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</si>
  <si>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</si>
  <si>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</si>
  <si>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</si>
  <si>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</si>
  <si>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</si>
  <si>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</si>
  <si>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</si>
  <si>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</si>
  <si>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</si>
  <si>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</si>
  <si>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</si>
  <si>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</si>
  <si>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</si>
  <si>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</si>
  <si>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</si>
  <si>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</si>
  <si>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</si>
  <si>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</si>
  <si>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</si>
  <si>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</si>
  <si>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</si>
  <si>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</si>
  <si>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</si>
  <si>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</si>
  <si>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</si>
  <si>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</si>
  <si>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</si>
  <si>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</si>
  <si>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</si>
  <si>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</si>
  <si>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</si>
  <si>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</si>
  <si>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</si>
  <si>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</si>
  <si>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</si>
  <si>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</si>
  <si>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</si>
  <si>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</si>
  <si>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</si>
  <si>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</si>
  <si>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</si>
  <si>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</si>
  <si>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</si>
  <si>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</si>
  <si>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</si>
  <si>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</si>
  <si>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</si>
  <si>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</si>
  <si>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</si>
  <si>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</si>
  <si>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</si>
  <si>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</si>
  <si>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</si>
  <si>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</si>
  <si>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</si>
  <si>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</si>
  <si>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</si>
  <si>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</si>
  <si>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</si>
  <si>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</si>
  <si>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</si>
  <si>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</si>
  <si>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</si>
  <si>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</si>
  <si>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</si>
  <si>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</si>
  <si>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</si>
  <si>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</si>
  <si>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</si>
  <si>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</si>
  <si>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</si>
  <si>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</si>
  <si>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</si>
  <si>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</si>
  <si>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</si>
  <si>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</si>
  <si>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</si>
  <si>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</si>
  <si>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</si>
  <si>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</si>
  <si>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</si>
  <si>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</si>
  <si>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</si>
  <si>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</si>
  <si>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</si>
  <si>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</si>
  <si>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</si>
  <si>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</si>
  <si>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</si>
  <si>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</si>
  <si>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</si>
  <si>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</si>
  <si>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</si>
  <si>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</si>
  <si>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</si>
  <si>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</si>
  <si>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</si>
  <si>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</si>
  <si>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</si>
  <si>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</si>
  <si>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</si>
  <si>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</si>
  <si>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</si>
  <si>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</si>
  <si>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</si>
  <si>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</si>
  <si>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</si>
  <si>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</si>
  <si>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</si>
  <si>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</si>
  <si>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</si>
  <si>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</si>
  <si>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</si>
  <si>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</si>
  <si>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</si>
  <si>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</si>
  <si>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</si>
  <si>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</si>
  <si>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</si>
  <si>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</si>
  <si>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</si>
  <si>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</si>
  <si>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</si>
  <si>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</si>
  <si>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SEP</t>
  </si>
  <si>
    <t>FORMULACION</t>
  </si>
  <si>
    <t>ACTUALIZACION</t>
  </si>
  <si>
    <t>SEGUIMIENTO</t>
  </si>
  <si>
    <t>X</t>
  </si>
  <si>
    <t>8210 - Consolidación de la Estrategia de Justicia de Género como mecanismo para promover los derechos de las mujeres a una vida libre de violencias en Bogotá D.C.</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</si>
  <si>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</si>
  <si>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</si>
  <si>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</si>
  <si>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t>Iniciar 3500 casos de representación jurídica asignados por el Comité Técnico de Representación Jurídica</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</si>
  <si>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</si>
  <si>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</si>
  <si>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</si>
  <si>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</si>
  <si>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</si>
  <si>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</si>
  <si>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</si>
  <si>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</si>
  <si>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</si>
  <si>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</si>
  <si>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</si>
  <si>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</si>
  <si>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</si>
  <si>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</si>
  <si>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</si>
  <si>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</si>
  <si>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</si>
  <si>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</si>
  <si>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</si>
  <si>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</si>
  <si>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</si>
  <si>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</si>
  <si>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</si>
  <si>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</si>
  <si>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 xml:space="preserve">Las mujeres pueden acceder al servicio gratuito de representación jurídica, siempre que cumplan con los criterios establecidos, favoreciendo el acceso a la justicia y el restablecimiento de sus derechos o de sus familias en caso de feminicidio. 
</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</si>
  <si>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</si>
  <si>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</si>
  <si>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</si>
  <si>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</si>
  <si>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</si>
  <si>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</si>
  <si>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</si>
  <si>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</si>
  <si>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</si>
  <si>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</si>
  <si>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</si>
  <si>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</si>
  <si>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</si>
  <si>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</si>
  <si>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</si>
  <si>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</si>
  <si>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</si>
  <si>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</si>
  <si>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</si>
  <si>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1.1. Iniciar la representación judicial y/o administrativa de casos nuevos</t>
  </si>
  <si>
    <t>*Incluir tantas filas sean necesarias</t>
  </si>
  <si>
    <t>Acompañar el 100% de los casos de representación jurídica que requieran el apoyo de psicología forense</t>
  </si>
  <si>
    <t xml:space="preserve">A la fecha se mantienen dificultades frente al registro, asociación de seguimientos y generación de reportes confiables frente a las atenciones realizadas, se continua presentando intermitencia  en el sistema SI-Misional 2.0, demoras en la migración y parametrización de los servicios, profesionales y puntos de atención.  </t>
  </si>
  <si>
    <t>2.2 Casos de representación con inicio acompañamiento Psicosocial</t>
  </si>
  <si>
    <t>x</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</si>
  <si>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</si>
  <si>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Brindar a 40000 mujeres orientación y asesoría jurídica en los espacios con presencia de la SDMujer</t>
  </si>
  <si>
    <t xml:space="preserve">Las mujeres se benefician con poder acceder al servicio de orientación y asesoría jurídica con enfoque de género y de derecho de las mujeres; adicionalmente, en los casos que la mujer manifieste su voluntariedad y se cumpla con los criterios de la Resolución 314 de 2022, pueden acceder al escalonamiento del caso para contar con abogada de representación. </t>
  </si>
  <si>
    <t>3.1  Brindar los servicios de orientación y/o asesoría jurídica al 100% de las mujeres que demandan de estos servicios de la SDMujer en Centros de Atención de Fiscalía CAF</t>
  </si>
  <si>
    <t>3.2  Brindar los servicios de orientación y/o asesoría jurídica al 100% de las mujeres que demandan de estos servicios de la SDMujer en Casas de Justicia</t>
  </si>
  <si>
    <t>3.3 Brindar los servicios de orientación y/o asesoría jurídica al 100% de las mujeres que demandan de estos servicios de la SDMujer en URIs</t>
  </si>
  <si>
    <t>Realizar a 15000 mujeres acompañamiento psicosocial en los espacios con presencia de la SDMujer</t>
  </si>
  <si>
    <t>Las ciudadanas se benefician al contar con el acompañamiento psicosocial gratuito</t>
  </si>
  <si>
    <t>4.1 Brindar los servicios de acompañamiento psicosocial al 100% de las mujeres que demandan de estos servicios de la SDMujer en Centros de Atención de fiscalías</t>
  </si>
  <si>
    <t>4.2. Brindar los servicios de acompañamiento psicosocial al 100% de las mujeres que demandan de estos servicios de la SDMujer en Casas de justicia con ruta integral</t>
  </si>
  <si>
    <t>4.3 Brindar los servicios de acompañamiento psicosocial al 100% de las mujeres que demandan de estos servicios de la SDMujer en URIs</t>
  </si>
  <si>
    <t>Gestionar 5000 activaciones de rutas y servicios de la oferta distrital para la atención integral a mujeres</t>
  </si>
  <si>
    <t xml:space="preserve">A la fecha se mantienen dificultades frente al registro, asociación de seguimientos y generación de reportes confiables frente a las atenciones realizadas, se continua presentando intermitencia  en el sistema SI-Misional 2.0. </t>
  </si>
  <si>
    <t xml:space="preserve">Las mujeres se benefician al contar con una orientación e impulso de las acciones para acceder a demás servicios de la oferta distrital en temas de carácter social, generando así una atención realmente integral, eficiente y efectiva para sus necesidades. </t>
  </si>
  <si>
    <t>5.1 Gestionar activaciones de rutas y servicios de la oferta distrital para la atención integral a mujeres</t>
  </si>
  <si>
    <t>Página 2 de 4</t>
  </si>
  <si>
    <t xml:space="preserve">PROGRAMACIÓN </t>
  </si>
  <si>
    <t>SOLUCIONES PROPUESTAS PARA RESOLVER LOS RETRASOS Y FACTORES LIMITANTES PARA EL CUMPLIMIENTO</t>
  </si>
  <si>
    <t>PRODUCTO INSTITUCIONAL (PMR):</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</si>
  <si>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</si>
  <si>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</si>
  <si>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</si>
  <si>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</si>
  <si>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</si>
  <si>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</si>
  <si>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</si>
  <si>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</si>
  <si>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Aumentar a (22) espacios interinstitucionales los servicios jurídicos y psicosociales dirigidos a mujeres víctimas de violencia fortaleciendo el modelo de ruta integral y la oferta de acompañamiento psico jurídico en los Centros de Atención de Fiscalía y URIs</t>
  </si>
  <si>
    <t>Incremento en el número de espacios interinstitucionales con servicios jurídicos y psicosociales dirigido a mujeres mantenidos</t>
  </si>
  <si>
    <t>Número de espacios interinstitucionales con servicios jurídicos y psicosociales dirigido a mujeres mantenidos</t>
  </si>
  <si>
    <t>Creciente</t>
  </si>
  <si>
    <t>número</t>
  </si>
  <si>
    <t>Se reporta el número de espacios institucionales en los que tiene presencia la SDMujer prestando los servicios jurídicos y psicosociales en el marco de la estrategia de justicia de genero, bajo la Resolución 314 de 2022</t>
  </si>
  <si>
    <t>Subsecretaria Fortalecimiento de Capacidades y Oportunidades</t>
  </si>
  <si>
    <t>Trimestral</t>
  </si>
  <si>
    <t xml:space="preserve">No se presentan retrasos en el periodo. </t>
  </si>
  <si>
    <t>Número de mujeres atendidas con perspectiva de género y derechos de las mujeres a través de los espacios donde tiene presencia los equipos de la SFCO</t>
  </si>
  <si>
    <t>Sumatoria de mujeres (se eliminan duplicados de manera acumulada) que acudan a cualquiera de estos espacios.</t>
  </si>
  <si>
    <t>suma</t>
  </si>
  <si>
    <t>Se contabilizan las mujeres que acuden a estos espacios a recibir atención; solo se cuentan una vez en la vigencia, es decir que si la mujer acude por ejemplo en 3 ocasiones, no importa el punto de atención se entiende como una mujer que recibe los servicios.</t>
  </si>
  <si>
    <t>Coordinadoras Orientación y Asesoría jurídica</t>
  </si>
  <si>
    <t>Mensual</t>
  </si>
  <si>
    <t>Reportes simisional</t>
  </si>
  <si>
    <t xml:space="preserve">A la fecha se mantienen dificultades frente al registro, asociación de seguimientos y generación de reportes confiables frente a las atenciones realizadas, se continua presentando intermitencia  en el sistema SI-Misional 2.0, demoras en la migración y parametrización de los servicios, profesionales y puntos de atención.  	
			</t>
  </si>
  <si>
    <t>Número de mujeres con atención psicosocial a través de los espacios donde tiene presencia los equipos de la SFCO</t>
  </si>
  <si>
    <t>Coordinadora Psicosocial</t>
  </si>
  <si>
    <t>Número de activaciones de rutas y servicios de la oferta distrital de las mujeres a través de los espacios donde tiene presencia los equipos de la SFCO</t>
  </si>
  <si>
    <t>Coordinadora Dinamizadoras</t>
  </si>
  <si>
    <t xml:space="preserve">Asegurar que el 100% de los casos de representación jurídica ejercida por la SDMUJER que requieran servicios de psicología forense y acompañamiento psicosocial accedan a los mismos </t>
  </si>
  <si>
    <t>Relación entre casos en representación que requieren atención psicosocial con los casos que reciben el acompañamiento</t>
  </si>
  <si>
    <t>Casos con seguimiento psicosocial indican decisión de voluntad de mujer para el servicio psicosocial/ casos de representación que en seguimiento se evidencie articulación con atención psicosocial</t>
  </si>
  <si>
    <t xml:space="preserve">Constante </t>
  </si>
  <si>
    <t>Porcentaje</t>
  </si>
  <si>
    <t>Mide los casos de representación en los que se acepta y se brinda el acompañamiento psicosocial y/o de perito forense</t>
  </si>
  <si>
    <t>Coordinadoras litigio - Coordinadora Psicosocial</t>
  </si>
  <si>
    <t xml:space="preserve">A la fecha se mantienen dificultades frente al registro, asociación de seguimientos y generación de reportes confiables frente a las atenciones realizadas, se continua presentando intermitencia  en el sistema SI-Misional 2.0, demoras en la migración y parametrización de los servicios, profesionales y puntos de atención.  
			</t>
  </si>
  <si>
    <t>creciente</t>
  </si>
  <si>
    <t>Iniciar la representación judicial y/o administrativa de casos nuevos</t>
  </si>
  <si>
    <t>Casos con representación iniciada por el equipo de litigio de la sdmujer.</t>
  </si>
  <si>
    <t>Sumatoria de casos de representación registrados</t>
  </si>
  <si>
    <t>Suma</t>
  </si>
  <si>
    <t xml:space="preserve">Se contabilizan las atenciones reportadas como REPRESENTACIÓN en el simisional, mensualmente </t>
  </si>
  <si>
    <t>Coordinadoras litigio</t>
  </si>
  <si>
    <t>decreciente</t>
  </si>
  <si>
    <t>Inicio de casos de representación en procesos penales</t>
  </si>
  <si>
    <t>Casos iniciados de representación en procesos penales</t>
  </si>
  <si>
    <t>Sumatoria de casos iniciados en representación en procesos penales/ total de procesos penales asignados</t>
  </si>
  <si>
    <t>A demanda</t>
  </si>
  <si>
    <t>Sumatoria de casos de representación en procesos penales</t>
  </si>
  <si>
    <t>constante</t>
  </si>
  <si>
    <t>Inicio de casos de representación en procesos administrativos</t>
  </si>
  <si>
    <t>Casos de representación en procesos administrativos</t>
  </si>
  <si>
    <t>Sumatoria de casos de representación iniciados en procesos administrativos/ total de procesos administrativos asignados</t>
  </si>
  <si>
    <t>Sumatoria de casos de representación en procesos administrativos</t>
  </si>
  <si>
    <t>Realizar en cada uno de los espacios institucionales, el escalonamiento  de casos para una posible representación</t>
  </si>
  <si>
    <t>Casos escalonados por espacio institucional</t>
  </si>
  <si>
    <t>Sumatoria de casos de escalonados registrados</t>
  </si>
  <si>
    <t>Secretaría técnica comité de representación</t>
  </si>
  <si>
    <t>Casos asignados para representación por asignación directa de acuerdo con Res. 314 de 2022</t>
  </si>
  <si>
    <t xml:space="preserve">Casos asignados para representación por asignación directa </t>
  </si>
  <si>
    <t>Sumatoria de casos asignados por representación directa URI + Sumatoria de casos asignación directa Ruta Integral</t>
  </si>
  <si>
    <t xml:space="preserve">Participar en espacios de articulación intrainstitucional  e interinstitucional, en el marco de Justicia de Género. </t>
  </si>
  <si>
    <t>Espacios de articulación intrainstitucional  e interinstitucional, en el marco de Justicia de Género realizados</t>
  </si>
  <si>
    <t>(Número de comités + reuniones de articulación en los que se participa /Número de comités  + reuniones de espacios de articulación programados)*100</t>
  </si>
  <si>
    <t>Suma la participación en los Comité directivos de Justicia de Genero, mas reuniones de articulaciones con Fiscalía, Seguridad, en el marco de los convenios en relación con las solicitudes y/o programación de asistencia a estos espacios de articulación</t>
  </si>
  <si>
    <t>Coordinadoras espacios</t>
  </si>
  <si>
    <t>Realizar las acciones para dinamizar los servicios en Casas de Justicia con Ruta Integral</t>
  </si>
  <si>
    <t>Acciones para dinamizar los servicios en Casas de Justicia con Ruta Integral</t>
  </si>
  <si>
    <t>Sumatoria acciones de articulación por espacio en Ruta integral</t>
  </si>
  <si>
    <t>Suma las acciones de articulación con diferentes actores, organizaciones y/o entidades de incidencia local en el territorio.</t>
  </si>
  <si>
    <t xml:space="preserve">Desde la dinamización de la ruta integral se realizaron 28 procesos de articulación en los territorios con el fin de identificar los actores, organizaciones y/o entidades de incidencia local, logrando el reconocimiento de la ruta integral en los distintos barrios y dando a conocer los servicios en las localidades de Ciudad Bolívar, Barrios Unidos, Suba, Bosa, Kennedy, Fontibón, y San Cristóbal. </t>
  </si>
  <si>
    <t>ELABORÓ</t>
  </si>
  <si>
    <t>Firma:</t>
  </si>
  <si>
    <t>APROBÓ (Según aplique Gerenta de proyecto, Líder técnica y responsable de proceso)</t>
  </si>
  <si>
    <t>REVISÓ OFICINA ASESORA DE PLANEACIÓN</t>
  </si>
  <si>
    <t xml:space="preserve">VoBo. </t>
  </si>
  <si>
    <t xml:space="preserve">Nombre: Beatriz Helena Zamora G </t>
  </si>
  <si>
    <t>Nombre: JULIANA CORTÉS GUERRA</t>
  </si>
  <si>
    <t>Nombre:</t>
  </si>
  <si>
    <t>Cargo: Contratistas Instrumentos Planeación / Financiera</t>
  </si>
  <si>
    <t>Cargo: GERENTA PROYECTO DE INVERSIÓN</t>
  </si>
  <si>
    <t xml:space="preserve">Cargo: </t>
  </si>
  <si>
    <t>Cargo: Contratista Lideresa Técnica del Proyecto 8210</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</si>
  <si>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</si>
  <si>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</si>
  <si>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</si>
  <si>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</si>
  <si>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</si>
  <si>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</si>
  <si>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</si>
  <si>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</si>
  <si>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</si>
  <si>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</si>
  <si>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</si>
  <si>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</si>
  <si>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</si>
  <si>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</si>
  <si>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</si>
  <si>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</si>
  <si>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</si>
  <si>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</si>
  <si>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</si>
  <si>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</si>
  <si>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</si>
  <si>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</si>
  <si>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</si>
  <si>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</si>
  <si>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</si>
  <si>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</si>
  <si>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</si>
  <si>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</si>
  <si>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</si>
  <si>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</si>
  <si>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</si>
  <si>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</si>
  <si>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</si>
  <si>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</si>
  <si>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</si>
  <si>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</si>
  <si>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</si>
  <si>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</si>
  <si>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</si>
  <si>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</si>
  <si>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</si>
  <si>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</si>
  <si>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hgh</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</si>
  <si>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</si>
  <si>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</si>
  <si>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</si>
  <si>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</si>
  <si>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</si>
  <si>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</si>
  <si>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</si>
  <si>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</si>
  <si>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</si>
  <si>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</si>
  <si>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</si>
  <si>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</si>
  <si>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</si>
  <si>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</si>
  <si>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</si>
  <si>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</si>
  <si>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</si>
  <si>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</si>
  <si>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</si>
  <si>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</si>
  <si>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</si>
  <si>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</si>
  <si>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</si>
  <si>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</si>
  <si>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</si>
  <si>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</si>
  <si>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</si>
  <si>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Se realiza reduccion de la meta: Iniciar 3500 casos de representación jurídica asignados por el Comité Técnico de Representación Jurídica.</t>
  </si>
  <si>
    <t>Se modifica la meta por Ahorro del 10% para reducción del gasto en contratos de prestación de servicios profesionales y de apoyo a la gestión, en valor de $48.109.933</t>
  </si>
  <si>
    <t>Se realiza reduccion de la meta:  Acompañar el 100% de los casos de representación jurídica que requiran el apoyo de psicología forense</t>
  </si>
  <si>
    <t>Se modifica la meta por Ahorro del 10% para reducción del gasto en contratos de prestación de servicios profesionales y de apoyo a la gestión, en valor de $1.089.000</t>
  </si>
  <si>
    <t>Se realiza reduccion de la meta:  Brindar a 40000 mujeres orientación y asesoría jurídica en los espacios con presencia de la SDMujer</t>
  </si>
  <si>
    <t>Se modifica la meta por Ahorro del 10% para reducción del gasto en contratos de prestación de servicios profesionales y de apoyo a la gestión, en valor de $78.349.133</t>
  </si>
  <si>
    <t>Se realiza reduccion de la meta:  Realizar a 15000 mujeres acompañamiento psicosocial en los espacios con presencia de la SDMujer</t>
  </si>
  <si>
    <t>Se modifica la meta por Ahorro del 10% para reducción del gasto en contratos de prestación de servicios profesionales y de apoyo a la gestión, en valor de $79.736.869</t>
  </si>
  <si>
    <t>Se realiza reduccion de la meta: Gestionar 5000 activaciones de rutas y servicios de la oferta distrital para la atención integral a mujeres</t>
  </si>
  <si>
    <t>Se modifica la meta por Ahorro del 10% para reducción del gasto en contratos de prestación de servicios profesionales y de apoyo a la gestión, en valor de $4.635.000</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</si>
  <si>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</si>
  <si>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</si>
  <si>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</si>
  <si>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</si>
  <si>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</si>
  <si>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</si>
  <si>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</si>
  <si>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</si>
  <si>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</si>
  <si>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</si>
  <si>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</si>
  <si>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</si>
  <si>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</si>
  <si>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</si>
  <si>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</si>
  <si>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</si>
  <si>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</si>
  <si>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</si>
  <si>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</si>
  <si>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</si>
  <si>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</si>
  <si>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</si>
  <si>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</si>
  <si>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</si>
  <si>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</si>
  <si>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</si>
  <si>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</si>
  <si>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</si>
  <si>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</si>
  <si>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</si>
  <si>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</si>
  <si>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</si>
  <si>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</si>
  <si>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</si>
  <si>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</si>
  <si>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</si>
  <si>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</si>
  <si>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</si>
  <si>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</si>
  <si>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</si>
  <si>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</si>
  <si>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</si>
  <si>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</si>
  <si>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</si>
  <si>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</si>
  <si>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</si>
  <si>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</si>
  <si>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</si>
  <si>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</si>
  <si>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</si>
  <si>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</si>
  <si>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</si>
  <si>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</si>
  <si>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</si>
  <si>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</si>
  <si>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</si>
  <si>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</si>
  <si>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</si>
  <si>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</si>
  <si>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</si>
  <si>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</si>
  <si>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</si>
  <si>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</si>
  <si>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</si>
  <si>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</si>
  <si>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</si>
  <si>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</si>
  <si>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</si>
  <si>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</si>
  <si>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</si>
  <si>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</si>
  <si>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</si>
  <si>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</si>
  <si>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</si>
  <si>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</si>
  <si>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</si>
  <si>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</si>
  <si>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</si>
  <si>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</si>
  <si>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</si>
  <si>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</si>
  <si>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</si>
  <si>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</si>
  <si>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</si>
  <si>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</si>
  <si>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</si>
  <si>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</si>
  <si>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</si>
  <si>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</si>
  <si>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</si>
  <si>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</si>
  <si>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</si>
  <si>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</si>
  <si>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</si>
  <si>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</si>
  <si>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</si>
  <si>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</si>
  <si>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</si>
  <si>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</si>
  <si>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</si>
  <si>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 xml:space="preserve">En el trimestre se consolidan 5 espacios de articulación. </t>
  </si>
  <si>
    <t>https://secretariadistritald.sharepoint.com/:b:/s/InstrumentosdePlaneacin-SubsecretaraFCO/EdyPA9O0iodMvM6Z-xaRGggBdEsqbPptYoxBF_f9aitgtw?e=5pb8Z4</t>
  </si>
  <si>
    <t>Se mantiene la articulación con Fiscalía General de la Nación, Personería y Procuraduría con miras a fortalecer y luchar en contra de los obstáculos que a diario se presentan en litigio.
En el mes de julio se dio inicio a 120 Representaciones, de las cuales 23 en procesos penales, 2 en familia y 95 en procesos administrativos. En el mes de agosto se dió inicio a 17 Representaciones, de las cuales 5 en procesos penales, 2 en procesos de familia y 10 en procesos administrativos. 
En el mes de septiembre se dió inicio a 53 representaciones, 43 en procesos administrativos, y 10 en procesos penales. 
En el mes de octubre se deio inició a 145 representaciones, 112 en materia administrativa, 32 en materia penal y 1 en materia familiar. 
Para un avance total de la meta por los meses de julio, agosto y septiembre de 190 representaciones.</t>
  </si>
  <si>
    <t xml:space="preserve">A la fecha se mantienen dificultades frente al registro, asociación de seguimientos y generación de reportes confiables frente a las atenciones realizadas, se continua presentando intermitencia  en el sistema SI-Misional 2.0, demoras en la migración y parametrización de los servicios, profesionales y puntos de atención.  Al inicio del mes aún no se tiene opción de reportes para representación, por lo que se encuentra información de representaciones creadas en los reportes de atenciones y en los reportes de escalonamientos. Por lo tanto, la cifra de casos de representación es indicativa en el entendido que aún puede presentar cambio la información registrada. La cifra correcta se obtendrá una vez estabilizado el sistema. </t>
  </si>
  <si>
    <t xml:space="preserve">En el mes de julio de los 120 casos de representación, se evidencia que en 58 se realizó contacto efectivo para iniciar y/o continuar con el proceso de acompañamiento psicosocial.
En el mes de agosto de los 17 casos de representación, se evidencia que se realizó contacto efectivo para iniciar y/o continuar con el proceso de acompañamiento psicosocial.
En el mes de septiembre se evidencia que se inició el acompañamiento psicosocial a 13 mujeres que se encuentran en representación; así mismo, se evidencia la realizacion de seguimiento psicosocial a 5 mujeres que ya venian con proceso de acompañamiento psicosocial y que ahora estan siendo representadas por el equipo de litigio.
Para el mes de octubre, de los 145 casos de representación 42 cuentan con acompañamiento psicosocial y 20 con seguimiento, de los cuales, 9 corresponden a acompañamientos iniciados antes de octubre de 2024. </t>
  </si>
  <si>
    <t xml:space="preserve">En el periodo de julio a octubre de los 335 casos de Representación se evidencia que en la atención de 190 mujeres se realizó contacto efectivo para iniciar y/o continuar con el proceso de acompañamiento psicosocial.
Se cuenta con el equipo de 2 peritos forenses y de 3 profesionales en psicología para acompañar en los casos que cuenten con la voluntariedad de la ciudadana. 
</t>
  </si>
  <si>
    <t>Entre julio y septiembre acudieron 296 personas al CAF para recibir atención jurídica, por primera vez a este espacio. 
En el mes de octubre se atendieron por primera vez a 169 personas, para un total acumulado de julio a octubre de 465. (No se cuentan duplicados)</t>
  </si>
  <si>
    <t xml:space="preserve">En julio acudieron 1185 personas a las casas de justicia específicamente, en Casas de justicia con ruta integral 795 y en casas modelo tradicional 390. 
En agosto acudieron 650 personas a las casas de justicia específicamente, en Casas de justicia con ruta integral 482 y en casas modelo tradicional 168. 
En septiembre acudieron 861 personas a las casas de justicia específicamente, en Casas de justicia con ruta integral 651 y en casas modelo tradicional 210. 
En octubre acudieron 1020 personas a las casas de justicia específicamente, en Casas de justicia con ruta integral 774  y en casas modelo tradicional 246 . </t>
  </si>
  <si>
    <t xml:space="preserve">Entre julio y septiembre fueron remitidas desde la estrategia URI  531 personas  para recibir atención jurídica, por primera vez a este espacio. ( No se cuentan duplicados)
En octubre fueron atendidas por primera vez en URI 281 mujeres. </t>
  </si>
  <si>
    <t>Se cuenta con el equipo de abogadas de orientación y asesoría para atender a las mujeres que ingresan a alguna de las 5 URI, al CAF (Caivas y Capiv) y a las 7 Casas de Justicia con Ruta Integral o a las 8 Casas de Justicia con el modelo de atención tradicional.
En julio acudieron 112 personas al CAF para recibir atención jurídica, por primera vez a este espacio; 1185 personas a las casas de justicia específicamente, en Casas de justicia con ruta integral 795 y en casas modelo tradicional 390 y en relación con URI 255 personas.
En agosto acudieron 87 personas al CAF para recibir atención jurídica, por primera vez a este espacio; 650 personas a las casas de justicia específicamente, en Casas de justicia con ruta integral 482 y en casas modelo tradicional 168 y en relación con URI 27 personas.
En septiembre acudieron 97 personas al CAF para recibir atención jurídica, por primera vez a este espacio; 861 personas a las casas de justicia específicamente, en Casas de justicia con ruta integral 651 y en casas modelo tradicional 210 y en relación con URI 249 personas.
En octubre acudieron 169 personas al CAF para recibir atención jurídica, por primera vez a este espacio; 1020 personas a las casas de justicia específicamente, en Casas de justicia con ruta integral 774 y en casas modelo tradicional 246 y en relación con URI 281 personas.</t>
  </si>
  <si>
    <t>En octubre 73 mujeres recibieron acompañamiento psicosocial en CAF. (No se cuentan duplicados)</t>
  </si>
  <si>
    <t xml:space="preserve">En octubre 357 mujeres recibieron acompañamiento psicosocial en las Casas de Justicia . (No se cuentan duplicados). Específicamente, en Casas de Justicia con Ruta Integral 254  y en Casas Modelo Tradicional 103. </t>
  </si>
  <si>
    <t>En octubre fueron remitas desde la estrategia URI 285 mujeres para recibir acompañamiento psicosocial. ( No se cuentan duplicados)</t>
  </si>
  <si>
    <t>Se cuenta con el equipo psicosocial para atender a las mujeres que ingresan a alguna de las 5 URI, al CAF (Caivas y Capiv) y a las 7 casas de justicia con ruta integral o a las 8 casas de justicia con el modelo de atención tradicional.
En julio  760 mujeres recibieron acompañamiento psicosocial en el marco de la estrategia de justicia de género en los espacios institucionales (No se cuentan duplicados)
En agosto 349 mujeres recibieron acompañamiento psicosocial en el marco de la estrategia de justicia de género en los espacios institucionales (No se cuentan duplicados) 
En septiembre 619 mujeres recibieron acompañamiento psicosocial en el marco de la estrategia de justicia de género en los espacios institucionales (No se cuentan duplicados) Para un total de 1728 mujeres con acompañamiento psicosocial.
En octubre 715 mujeres recibieron acompañamiento psicosocial en el marco de la estrategia de justicia de género en los espacios institucionales (No se cuentan duplicados) Para un total de 2443 mujeres con acompañamiento psicosocial.</t>
  </si>
  <si>
    <t>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
En lo transcurrido de los meses de julio a octubre 2443  mujeres recibieron acompañamiento psicosocial en el marco de la estrategia de justicia de género en los espacios institucionales.</t>
  </si>
  <si>
    <t xml:space="preserve">Desde el proceso de dinamización, en el mes de octubre  a 299 mujeres se les activó ruta social, (una mujer puede tener mas de una activación de ruta) evidenciando la labor constante y pertinente de los equipos en la atención integral, real y efectiva a la ciudadanía. Así mismo, se registraron 550 seguimientos efectivos a 460 mujeres en relación al avance del trámite de la ruta social activada. </t>
  </si>
  <si>
    <t xml:space="preserve">En el mes de julio desde el proceso de dinamización, a 231 mujeres se les activó ruta social, (una mujer puede tener mas de una activación de ruta), en el mes de agosto se activó la ruta a 152 mujeres, en el mes de septiembre a 271 mujeres, y en el mes de octubre de 299 mujeres evidenciando la labor constante y pertinente de los equipos en la atención integral, real y efectiva a la ciudadanía. Así mismo, se registraron 678 seguimientos efectivos a 535 mujeres en julio, 324 seguimientos efectivos a 284 mujeres en agosto; 551 seguimientos efectivos a 427 mujeres en septiembre, y 550 seguimientos efectivos a 460 mujeres relacionados con el avance del trámite de la ruta social activada. 
Para un total de 953 activaciones de ruta social y 2103 seguimientos efectivos. </t>
  </si>
  <si>
    <t xml:space="preserve">Se cuenta con el equipo de dinamizadoras para cada una de las 7 casas de justicia con ruta integral. Desde el proceso de dinamización, de julio a octubre a 953 mujeres se les activó ruta social, (una mujer puede tener mas de una activación de ruta) evidenciando la labor constante y pertinente de los equipos en la atención integral, real y efectiva a la ciudadanía. Así mismo, se registraron 2103 seguimientos efectivos. </t>
  </si>
  <si>
    <t>Se cuenta con el equipo de abogadas de orientación y asesoría para atender a las mujeres que ingresan a alguna de las 5 URI, al CAF (Caivas y Capiv) y a las 7 Casas de Justicia con Ruta Integral o a las 8 Casas de Justicia con el modelo de atención tradicional.
En octubre acudieron 169 personas al CAF para recibir atención jurídica, por primera vez a este espacio; 1020 personas a las casas de justicia específicamente, en Casas de justicia con ruta integral 774 y en casas modelo tradicional 246 y en relación con URI 281 personas.</t>
  </si>
  <si>
    <t>Se cuenta con el equipo psicosocial para atender a las mujeres que ingresan a alguna de las 5 URI, al CAF (Caivas y Capiv) y a las 7 casas de justicia con ruta integral o a las 8 casas de justicia con el modelo de atención tradicional.
En octubre 715 mujeres recibieron acompañamiento psicosocial en el marco de la estrategia de justicia de género en los espacios institucionales (No se cuentan duplicados) Para un total de 2443 mujeres con acompañamiento psicosocial.</t>
  </si>
  <si>
    <t xml:space="preserve">En lo transcurrido de los meses de julio a octubre 2443  mujeres recibieron acompañamiento psicosocial en el marco de la estrategia de justicia de género en los espacios institucionales.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
</t>
  </si>
  <si>
    <t xml:space="preserve">En el periodo de julio a octubre de los 335 casos de Representación se evidencia que en la atención de 190 mujeres se realizó contacto efectivo para iniciar y/o continuar con el proceso de acompañamiento psicosocial.
Se cuenta con el equipo de 2 peritos forenses y de 3 profesionales en psicología para acompañar en los casos que cuenten con la voluntariedad de la ciudadana. </t>
  </si>
  <si>
    <t>En lo transcurrido para los meses de julio a septiembre de 2024 se dio inicio a 335 representaciones, de las cuales se discriminan de la siguiente forma 260 en procesos administrativos, 70 en procesos penales, y 5 en procesos de familia. 
Se cuenta con el equipo de abogadas de litigio para atender los casos que son por asignación directa (URI y Ruta Integral), así como con el equipo de litigio en procesos administrativos (Medidas de Protección) y en procesos penales.</t>
  </si>
  <si>
    <t xml:space="preserve">Del total de casos asignados para representar en procesos penales, se evidencia el inicio de representación de los 32 casos. </t>
  </si>
  <si>
    <t>Del total de casos asignados para representar en procesos penales para los meses de julio a octubre, se evidencia el inicio de representación.</t>
  </si>
  <si>
    <t>Del total de casos asignados para representar en procesos administrativos, se evidencia el inicio de representación de 112 casos .</t>
  </si>
  <si>
    <t>Del total de casos asignados para representar en procesos administrativos para los meses de julio a octubre, se evidencia el inicio de representación.</t>
  </si>
  <si>
    <t>Para el mes de octubre del 2024 fueron escalonados 182 casos y quedaron 4 pendientes, a los cuales se les dio el siguiente tramite:
Asignaciones por comité: 38. 
Asignaciones directas: 48.
Asignaciones de URI: 23. 
Asignaciones de Ruta integral: 61
Devoluciones: 12
Casos pendientes para el próximo comité: 4</t>
  </si>
  <si>
    <t>Se lleva un avance total de la meta de 534 casos escalonados de acuerdo a los reportes de los meses de julio a septiembre.</t>
  </si>
  <si>
    <t>En el mes de septiembre se asignaron 48 caso de manera Directa</t>
  </si>
  <si>
    <t>Se registra una asignación de 176 casos de manera Directa de acuerdo a los reportes de lo meses de julio a octubre.</t>
  </si>
  <si>
    <t>Se lleva un total de 101 procesos de articulación realizados en los meses de julio a octubre.</t>
  </si>
  <si>
    <t>https://secretariadistritald.sharepoint.com/:x:/s/InstrumentosdePlaneacin-SubsecretaraFCO/EfcxFfu8EHFOvWyM0lDLTZAB7mKsfxznoDEDveQP_3k3Qg?e=S70scp</t>
  </si>
  <si>
    <t>https://secretariadistritald.sharepoint.com/:x:/s/InstrumentosdePlaneacin-SubsecretaraFCO/ESoqEnGGJGlHrT3gjeI1tP0BZwgkDbeT1p_Uap-gu2DlXg?e=6jCmoB</t>
  </si>
  <si>
    <t>https://secretariadistritald.sharepoint.com/:x:/s/InstrumentosdePlaneacin-SubsecretaraFCO/ETOyPE-G341Lid6fsI0V9sIBHqiKSYqVqrx2-zy3et08wQ?e=VzuyA4</t>
  </si>
  <si>
    <t>https://secretariadistritald.sharepoint.com/:x:/s/InstrumentosdePlaneacin-SubsecretaraFCO/EUzRLIpNh5RNmKO-SlJdyhIBgO7joZxzbfsRtRZkMdJFIw?e=7UUfml</t>
  </si>
  <si>
    <t>https://secretariadistritald.sharepoint.com/:x:/s/InstrumentosdePlaneacin-SubsecretaraFCO/ERX0JMX8pqdGj70uCMG4NlwBuwK2gaBwmVRIlNpvpbE10Q?e=MKbyeJ</t>
  </si>
  <si>
    <t>https://secretariadistritald.sharepoint.com/:x:/s/InstrumentosdePlaneacin-SubsecretaraFCO/EVFufqWIgaRGlPoIcLlMt3UBBxRIF5K439JO08HTAsDylQ?e=Z8VRbh</t>
  </si>
  <si>
    <t>https://secretariadistritald.sharepoint.com/:x:/s/InstrumentosdePlaneacin-SubsecretaraFCO/ETyj035z-nJHgh8aI_OMsbsBkPLlCUuksOWgv48-9YLPDQ?e=kq7upR</t>
  </si>
  <si>
    <t>https://secretariadistritald.sharepoint.com/:x:/s/InstrumentosdePlaneacin-SubsecretaraFCO/EfHmpkI7kHNKm_5IcsJ2pYIBux5TNwRASZpElI64GMP-WQ?e=b4gwML</t>
  </si>
  <si>
    <t>https://secretariadistritald.sharepoint.com/:x:/s/InstrumentosdePlaneacin-SubsecretaraFCO/Ea__JUrA_4NDkzzo9ontOUEBX5IV_LbGUQB2eaRIqhi8Pg?e=R8tnDY</t>
  </si>
  <si>
    <t xml:space="preserve">https://secretariadistritald.sharepoint.com/:x:/s/InstrumentosdePlaneacin-SubsecretaraFCO/EUzRLIpNh5RNmKO-SlJdyhIBgO7joZxzbfsRtRZkMdJFIw?e=7UUfml
https://secretariadistritald.sharepoint.com/:x:/s/InstrumentosdePlaneacin-SubsecretaraFCO/EVFufqWIgaRGlPoIcLlMt3UBBxRIF5K439JO08HTAsDylQ?e=Z8VRbh
https://secretariadistritald.sharepoint.com/:x:/s/InstrumentosdePlaneacin-SubsecretaraFCO/ERX0JMX8pqdGj70uCMG4NlwBuwK2gaBwmVRIlNpvpbE10Q?e=MKbyeJ
</t>
  </si>
  <si>
    <t xml:space="preserve">https://secretariadistritald.sharepoint.com/:x:/s/InstrumentosdePlaneacin-SubsecretaraFCO/EVFufqWIgaRGlPoIcLlMt3UBBxRIF5K439JO08HTAsDylQ?e=Z8VRbh
https://secretariadistritald.sharepoint.com/:x:/s/InstrumentosdePlaneacin-SubsecretaraFCO/ETyj035z-nJHgh8aI_OMsbsBkPLlCUuksOWgv48-9YLPDQ?e=kq7upR
https://secretariadistritald.sharepoint.com/:x:/s/InstrumentosdePlaneacin-SubsecretaraFCO/EfHmpkI7kHNKm_5IcsJ2pYIBux5TNwRASZpElI64GMP-WQ?e=b4gwML
</t>
  </si>
  <si>
    <t>En el mes de octubre de 299 mujeres evidenciando la labor constante y pertinente de los equipos en la atención integral, real y efectiva a la ciudadanía. Así mismo, se registraron 550 seguimientos efectivos a 460 mujeres relacionados con el avance del trámite de la ruta social activada.</t>
  </si>
  <si>
    <t>https://secretariadistritald.sharepoint.com/:x:/s/InstrumentosdePlaneacin-SubsecretaraFCO/Efpco93vWkdAg5te_tlgZLcBt2J-MQP6FmgCwea6VK2P-w?e=DSyuGb</t>
  </si>
  <si>
    <t>https://secretariadistritald.sharepoint.com/:x:/s/InstrumentosdePlaneacin-SubsecretaraFCO/ESgX0U72xu1Agl2H4INAsHYBqGk6e46PAwnHIxkBErFOtQ?e=EPhndB</t>
  </si>
  <si>
    <t xml:space="preserve">Se cuenta con el equipo de abogadas de orientación y asesoría para atender a las mujeres que ingresan a alguna de las 5 URI, al CAF (Caivas y Capiv) y a las 7 casas de justicia con ruta integral o a las 8 casas de justicia con el modelo de atención tradicional.
En lo transcurrido de los meses de julio a octubre acudieron 465 personas al CAF para recibir atención jurídica, por primera vez en este espacio;  3716 personas a las casas de justicia específicamente, en Casas de Justicia con Ruta Integral 2702 y en casas modelo tradicional 1014 y en relación con URI 812 personas.	
			</t>
  </si>
  <si>
    <t xml:space="preserve">Se cuenta con el equipo de 2 peritos forenses y de 3 profesionales en psicología para acompañar en los casos que cuenten con la voluntariedad de la ciudadana. 
En el mes de octubre de los 145 casos de representación 42 cuentan con acompañamiento psicosocial y 20 con seguimiento, de los cuales, 9 corresponden a acompañamientos iniciados antes de octubre de 2024. </t>
  </si>
  <si>
    <t xml:space="preserve">Se mantiene la articulación con Fiscalía General de la Nación, Personería y Procuraduría con miras a fortalecer y luchar en contra de los obstáculos que a diario se presentan en litigio.
En el mes de octubre se dio inició a 145 representaciones, 112 en materia administrativa, 32 en materia penal y 1 en materia familiar. 
</t>
  </si>
  <si>
    <t xml:space="preserve">En el periodo de julio a septiembre se asistieron a los espacios de articulación intrainstitucional  e interinstitucional, en el marco de Justicia de Género, así: 
1. Con Fiscalía: 1. 14-08-2024: Reunión revisión Convenio; 2. 20-09-2024: Estrategias para articulación; 23-09-2024: 3. Articulación Fiscalía y URI Kennedy. 
2. URI: 1. 18-09-2024: Articulación intrainstitucional URI Kennedy. 
3. Reunión interinstitucional sobre VBG:05-09-2024. </t>
  </si>
  <si>
    <t>Nombre: Lina Tatiana Carrillo Cruz</t>
  </si>
  <si>
    <t>Se mantiene la articulación con Fiscalía General de la Nación, Personería y Procuraduría con miras a fortalecer y luchar en contra de los obstáculos que a diario se presentan en litigio.
En el mes de Julio se dio inicio a 120 representaciones, de las cuales 23 en procesos penales, 2 en familia y 95 en procesos administrativo.
En el mes de agosto se dio inicio a 17 representaciones, de las cuales 5 en procesos penales, 2 en procesos de familia y 10 en procesos administrativos. 
En el mes de septiembre se dio inicio a 53 representaciones, 43 en procesos administrativos, y 10 en procesos penales. 
En el mes de octubre se dio inició a 145 representaciones, 112 en materia administrativa, 32 en materia penal y 1 en materia familiar. 
Para un avance total de la meta por los meses de julio a octubre de 331 representaciones.</t>
  </si>
  <si>
    <t xml:space="preserve">En lo transcurrido para los meses de julio a octubre de 2024 se dio inicio a 335 representaciones, de las cuales se discriminan de la siguiente forma 260 en procesos administrativos, 70 en procesos penales, y 5 en procesos de familia. 
Se cuenta con el equipo de abogadas de litigio para atender los casos que son por asignación directa (URI y Ruta Integral), así como con el equipo de litigio en procesos administrativos (Medidas de Protección) y en procesos penales.
</t>
  </si>
  <si>
    <t xml:space="preserve">Se cuenta con el equipo de 2 peritos forenses y de 3 profesionales en psicología para acompañar en los casos que cuenten con la voluntariedad de la ciudadana. 
En el mes de julio de los 120 casos de representación, se evidencia que en 58 se realizó contacto efectivo para iniciar y/o continuar con el proceso de acompañamiento psicosocial.
En el mes de agosto de los 17 casos de representación, se evidencia que se realizó contacto efectivo para iniciar y/o continuar con el proceso de acompañamiento psicosocial.
En el mes de septiembre se evidencia que se inició el acompañamiento psicosocial a 13 mujeres de las 53 que se encuentran en representación; así mismo, se evidencia la realización de seguimiento psicosocial a 5 mujeres que ya venían con proceso de acompañamiento psicosocial y que ahora están siendo representadas por el equipo de litigio.
En el mes de octubre de los 145 casos de representación 42 cuentan con acompañamiento psicosocial y 20 con seguimiento, de los cuales, 9 corresponden a acompañamientos iniciados antes de octubre de 2024. </t>
  </si>
  <si>
    <t>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t>
  </si>
  <si>
    <t>2.1  Casos de representación con inicio de acompañamiento Psicología Forense</t>
  </si>
  <si>
    <t>Se cuenta con el equipo de abogadas de orientación y asesoría para atender a las mujeres que ingresan a alguna de las 5 URI, al CAF (Caivas y Capiv) y a las 7 casas de justicia con ruta integral o a las 8 casas de justicia con el modelo de atención tradicional.
En lo transcurrido de los meses de julio a octubre acudieron 465 personas al CAF para recibir atención jurídica, por primera vez en este espacio;  3716 personas a las casas de justicia específicamente, en Casas de Justicia con Ruta Integral 2702 y en casas modelo tradicional 1014 y en relación con URI 812 personas.</t>
  </si>
  <si>
    <t xml:space="preserve">Se cuenta con el equipo de 2 peritos forenses. Para el momento de la medición,  no se identifican registros por las peritos forenses en SIMISIONAL 2,0. Entre julio a septiembre se han realizado 19 actuaciones, así: 
1. Evaluaciones: 4 en julio, 3 en agosto, 3 en septiembre y 5 en octubre para un total de 15. 
2. Conceptos: 1 en agosto y 2 en septiembre, para un total de 3. 
3. Preparaciones: 1 en agosto, 5 en septiembre y 2 en octubre, para un total de 8.
En el mes de octubre adicionalmente se llevo a cabo 1 citación o asistencia a audiencia,  1 reunión con abogadas para asesoría, y 1 articulación con el equipo psicosocial. 
 </t>
  </si>
  <si>
    <t>https://secretariadistritald.sharepoint.com/:x:/s/InstrumentosdePlaneacin-SubsecretaraFCO/ERIsvZy4X6xFuLHefVnaSdEBH07BHVYrnOQ8jf8BcaSneA?e=cdd7qu</t>
  </si>
  <si>
    <t xml:space="preserve">A octubre de 2024 se encuentran en operación 13 espacios establecidos por la Subsecretaría para la prestación de los servicios jurídicos y psicosociales de manera integral </t>
  </si>
  <si>
    <t xml:space="preserve">Los 13 espacios para prestar los servicios son: 7 Casas de Justicia con Ruta Integral, y 5 URI´s que cuentan con las duplas y 1 Centro de Atención de la Fiscalía. Se incluye como evidencia presentación en donde se relacionan los espacios en donde contamos con el servicio psicosocial.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</si>
</sst>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48"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0"/>
      <color rgb="FF000000"/>
      <name val="Arial"/>
      <family val="2"/>
    </font>
    <font>
      <sz val="9"/>
      <color rgb="FF000000"/>
      <name val="Tahoma"/>
      <family val="2"/>
    </font>
    <font>
      <sz val="10"/>
      <color rgb="FF000000"/>
      <name val="Tahoma"/>
      <family val="2"/>
    </font>
    <font>
      <sz val="10"/>
      <color theme="1"/>
      <name val="Arial"/>
      <family val="2"/>
    </font>
    <font>
      <strike/>
      <sz val="10"/>
      <color theme="1"/>
      <name val="Arial"/>
      <family val="2"/>
    </font>
    <font>
      <sz val="10"/>
      <color rgb="FFFF0000"/>
      <name val="Arial"/>
      <family val="2"/>
    </font>
    <font>
      <u/>
      <sz val="11"/>
      <color theme="10"/>
      <name val="Calibri"/>
      <family val="2"/>
      <scheme val="minor"/>
    </font>
    <font>
      <sz val="11"/>
      <color theme="0"/>
      <name val="Arial"/>
      <family val="2"/>
    </font>
    <font>
      <sz val="11"/>
      <color rgb="FF000000"/>
      <name val="Arial"/>
      <family val="2"/>
    </font>
  </fonts>
  <fills count="22">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bgColor indexed="64"/>
      </patternFill>
    </fill>
    <fill>
      <patternFill patternType="solid">
        <fgColor theme="6" tint="0.39997558519241921"/>
        <bgColor indexed="64"/>
      </patternFill>
    </fill>
  </fills>
  <borders count="71">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35">
    <xf numFmtId="0" fontId="0" fillId="0" borderId="0"/>
    <xf numFmtId="0" fontId="7" fillId="3" borderId="62" applyNumberFormat="0" applyAlignment="0" applyProtection="0"/>
    <xf numFmtId="49" fontId="9" fillId="0" borderId="0" applyFill="0" applyBorder="0" applyProtection="0">
      <alignment horizontal="left" vertical="center"/>
    </xf>
    <xf numFmtId="0" fontId="10" fillId="4" borderId="63" applyNumberFormat="0" applyFont="0" applyFill="0" applyAlignment="0"/>
    <xf numFmtId="0" fontId="10" fillId="4" borderId="64" applyNumberFormat="0" applyFont="0" applyFill="0" applyAlignment="0"/>
    <xf numFmtId="0" fontId="12" fillId="5" borderId="0" applyNumberFormat="0" applyProtection="0">
      <alignment horizontal="left" wrapText="1" indent="4"/>
    </xf>
    <xf numFmtId="0" fontId="13" fillId="5" borderId="0" applyNumberFormat="0" applyProtection="0">
      <alignment horizontal="left" wrapText="1" indent="4"/>
    </xf>
    <xf numFmtId="0" fontId="11" fillId="6" borderId="0" applyNumberFormat="0" applyBorder="0" applyAlignment="0" applyProtection="0"/>
    <xf numFmtId="16" fontId="14" fillId="0" borderId="0" applyFont="0" applyFill="0" applyBorder="0" applyAlignment="0">
      <alignment horizontal="left"/>
    </xf>
    <xf numFmtId="0" fontId="15" fillId="7" borderId="0" applyNumberFormat="0" applyBorder="0" applyProtection="0">
      <alignment horizontal="center" vertical="center"/>
    </xf>
    <xf numFmtId="169" fontId="7" fillId="0" borderId="0" applyFont="0" applyFill="0" applyBorder="0" applyAlignment="0" applyProtection="0"/>
    <xf numFmtId="168" fontId="7" fillId="0" borderId="0" applyFont="0" applyFill="0" applyBorder="0" applyAlignment="0" applyProtection="0"/>
    <xf numFmtId="41" fontId="7" fillId="0" borderId="0" applyFont="0" applyFill="0" applyBorder="0" applyAlignment="0" applyProtection="0"/>
    <xf numFmtId="169" fontId="3"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171" fontId="2" fillId="0" borderId="0" applyFont="0" applyFill="0" applyBorder="0" applyAlignment="0" applyProtection="0"/>
    <xf numFmtId="170" fontId="7" fillId="0" borderId="0" applyFont="0" applyFill="0" applyBorder="0" applyAlignment="0" applyProtection="0"/>
    <xf numFmtId="164" fontId="1" fillId="0" borderId="0" applyFont="0" applyFill="0" applyBorder="0" applyAlignment="0" applyProtection="0"/>
    <xf numFmtId="165" fontId="10" fillId="0" borderId="0" applyFont="0" applyFill="0" applyBorder="0" applyAlignment="0" applyProtection="0"/>
    <xf numFmtId="0" fontId="16" fillId="8" borderId="0" applyNumberFormat="0" applyBorder="0" applyAlignment="0" applyProtection="0"/>
    <xf numFmtId="0" fontId="2" fillId="0" borderId="0"/>
    <xf numFmtId="0" fontId="2" fillId="0" borderId="0"/>
    <xf numFmtId="0" fontId="10" fillId="0" borderId="0"/>
    <xf numFmtId="0" fontId="4" fillId="0" borderId="0"/>
    <xf numFmtId="0" fontId="3" fillId="0" borderId="0"/>
    <xf numFmtId="0" fontId="2" fillId="0" borderId="0"/>
    <xf numFmtId="9" fontId="7"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3" fillId="0" borderId="0" applyFill="0" applyBorder="0">
      <alignment wrapText="1"/>
    </xf>
    <xf numFmtId="0" fontId="8" fillId="0" borderId="0"/>
    <xf numFmtId="0" fontId="17" fillId="5" borderId="0" applyNumberFormat="0" applyBorder="0" applyProtection="0">
      <alignment horizontal="left" indent="1"/>
    </xf>
    <xf numFmtId="0" fontId="45" fillId="0" borderId="0" applyNumberFormat="0" applyFill="0" applyBorder="0" applyAlignment="0" applyProtection="0"/>
  </cellStyleXfs>
  <cellXfs count="453">
    <xf numFmtId="0" fontId="0" fillId="0" borderId="0" xfId="0"/>
    <xf numFmtId="0" fontId="0" fillId="0" borderId="0" xfId="0" applyAlignment="1">
      <alignment vertical="center"/>
    </xf>
    <xf numFmtId="0" fontId="18" fillId="0" borderId="0" xfId="0" applyFont="1" applyAlignment="1">
      <alignment vertical="center"/>
    </xf>
    <xf numFmtId="0" fontId="20" fillId="0" borderId="6" xfId="0" applyFont="1" applyBorder="1" applyAlignment="1">
      <alignment vertical="center"/>
    </xf>
    <xf numFmtId="0" fontId="18" fillId="0" borderId="6" xfId="0" applyFont="1" applyBorder="1" applyAlignment="1">
      <alignment horizontal="left" vertical="center"/>
    </xf>
    <xf numFmtId="0" fontId="19" fillId="0" borderId="0" xfId="0" applyFont="1" applyAlignment="1">
      <alignment horizontal="left" vertical="center"/>
    </xf>
    <xf numFmtId="0" fontId="19" fillId="10" borderId="6" xfId="0" applyFont="1" applyFill="1" applyBorder="1" applyAlignment="1">
      <alignment vertical="center"/>
    </xf>
    <xf numFmtId="0" fontId="18" fillId="0" borderId="0" xfId="0" applyFont="1" applyAlignment="1">
      <alignment horizontal="left" vertical="center"/>
    </xf>
    <xf numFmtId="0" fontId="0" fillId="0" borderId="6" xfId="0" applyBorder="1"/>
    <xf numFmtId="0" fontId="22" fillId="18" borderId="58" xfId="0" applyFont="1" applyFill="1" applyBorder="1" applyAlignment="1">
      <alignment horizontal="center" vertical="center"/>
    </xf>
    <xf numFmtId="0" fontId="22" fillId="18" borderId="69" xfId="0" applyFont="1" applyFill="1" applyBorder="1" applyAlignment="1">
      <alignment horizontal="left" vertical="center" wrapText="1"/>
    </xf>
    <xf numFmtId="0" fontId="22" fillId="0" borderId="6" xfId="0" applyFont="1" applyBorder="1" applyAlignment="1">
      <alignment horizontal="center" vertical="center"/>
    </xf>
    <xf numFmtId="0" fontId="22" fillId="0" borderId="6" xfId="0" applyFont="1" applyBorder="1" applyAlignment="1">
      <alignment horizontal="left" vertical="center" wrapText="1"/>
    </xf>
    <xf numFmtId="0" fontId="23" fillId="0" borderId="6" xfId="0" applyFont="1" applyBorder="1"/>
    <xf numFmtId="0" fontId="0" fillId="0" borderId="12" xfId="0" applyBorder="1" applyAlignment="1">
      <alignment vertical="center"/>
    </xf>
    <xf numFmtId="0" fontId="28" fillId="0" borderId="0" xfId="0" applyFont="1" applyAlignment="1">
      <alignment vertical="center"/>
    </xf>
    <xf numFmtId="0" fontId="26" fillId="0" borderId="5" xfId="22" applyFont="1" applyBorder="1" applyAlignment="1">
      <alignment horizontal="center" vertical="center" wrapText="1"/>
    </xf>
    <xf numFmtId="0" fontId="26" fillId="9" borderId="65" xfId="22" applyFont="1" applyFill="1" applyBorder="1" applyAlignment="1">
      <alignment vertical="center" wrapText="1"/>
    </xf>
    <xf numFmtId="0" fontId="26" fillId="9" borderId="67" xfId="22" applyFont="1" applyFill="1" applyBorder="1" applyAlignment="1">
      <alignment vertical="center" wrapText="1"/>
    </xf>
    <xf numFmtId="0" fontId="26" fillId="9" borderId="68" xfId="22" applyFont="1" applyFill="1" applyBorder="1" applyAlignment="1">
      <alignment vertical="center" wrapText="1"/>
    </xf>
    <xf numFmtId="0" fontId="26" fillId="9" borderId="0" xfId="22" applyFont="1" applyFill="1" applyAlignment="1">
      <alignment vertical="center" wrapText="1"/>
    </xf>
    <xf numFmtId="0" fontId="30" fillId="9" borderId="0" xfId="22" applyFont="1" applyFill="1" applyAlignment="1">
      <alignment vertical="center" wrapText="1"/>
    </xf>
    <xf numFmtId="0" fontId="25" fillId="9" borderId="0" xfId="22" applyFont="1" applyFill="1" applyAlignment="1">
      <alignment vertical="center" wrapText="1"/>
    </xf>
    <xf numFmtId="0" fontId="25" fillId="9" borderId="2" xfId="22" applyFont="1" applyFill="1" applyBorder="1" applyAlignment="1">
      <alignment vertical="center" wrapText="1"/>
    </xf>
    <xf numFmtId="0" fontId="26" fillId="9" borderId="1" xfId="22" applyFont="1" applyFill="1" applyBorder="1" applyAlignment="1">
      <alignment vertical="center" wrapText="1"/>
    </xf>
    <xf numFmtId="0" fontId="26" fillId="0" borderId="1" xfId="22" applyFont="1" applyBorder="1" applyAlignment="1">
      <alignment vertical="center" wrapText="1"/>
    </xf>
    <xf numFmtId="0" fontId="26" fillId="0" borderId="0" xfId="22" applyFont="1" applyAlignment="1">
      <alignment vertical="center" wrapText="1"/>
    </xf>
    <xf numFmtId="0" fontId="26" fillId="0" borderId="0" xfId="22" applyFont="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wrapText="1"/>
    </xf>
    <xf numFmtId="0" fontId="28" fillId="0" borderId="0" xfId="0" applyFont="1" applyAlignment="1">
      <alignment horizontal="center" vertical="center"/>
    </xf>
    <xf numFmtId="0" fontId="30" fillId="0" borderId="0" xfId="22" applyFont="1" applyAlignment="1">
      <alignment vertical="center" wrapText="1"/>
    </xf>
    <xf numFmtId="0" fontId="25" fillId="0" borderId="0" xfId="22" applyFont="1" applyAlignment="1">
      <alignment vertical="center" wrapText="1"/>
    </xf>
    <xf numFmtId="0" fontId="25" fillId="0" borderId="2" xfId="22" applyFont="1" applyBorder="1" applyAlignment="1">
      <alignment vertical="center" wrapText="1"/>
    </xf>
    <xf numFmtId="0" fontId="26" fillId="0" borderId="2" xfId="22" applyFont="1" applyBorder="1" applyAlignment="1">
      <alignment horizontal="center" vertical="center" wrapText="1"/>
    </xf>
    <xf numFmtId="0" fontId="26" fillId="9" borderId="1" xfId="22" applyFont="1" applyFill="1" applyBorder="1" applyAlignment="1">
      <alignment horizontal="center" vertical="center" wrapText="1"/>
    </xf>
    <xf numFmtId="0" fontId="26" fillId="9" borderId="66" xfId="22" applyFont="1" applyFill="1" applyBorder="1" applyAlignment="1">
      <alignment horizontal="center" vertical="center" wrapText="1"/>
    </xf>
    <xf numFmtId="0" fontId="34" fillId="9" borderId="0" xfId="22" applyFont="1" applyFill="1" applyAlignment="1">
      <alignment horizontal="center" vertical="center" wrapText="1"/>
    </xf>
    <xf numFmtId="0" fontId="26" fillId="9" borderId="0" xfId="22" applyFont="1" applyFill="1" applyAlignment="1">
      <alignment horizontal="center" vertical="center" wrapText="1"/>
    </xf>
    <xf numFmtId="0" fontId="34" fillId="0" borderId="0" xfId="22" applyFont="1" applyAlignment="1">
      <alignment horizontal="center" vertical="center" wrapText="1"/>
    </xf>
    <xf numFmtId="0" fontId="26"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4" fontId="28" fillId="0" borderId="0" xfId="0" applyNumberFormat="1" applyFont="1" applyAlignment="1">
      <alignment vertical="center"/>
    </xf>
    <xf numFmtId="0" fontId="26" fillId="13" borderId="18" xfId="22" applyFont="1" applyFill="1" applyBorder="1" applyAlignment="1">
      <alignment horizontal="center" vertical="center" wrapText="1"/>
    </xf>
    <xf numFmtId="0" fontId="26" fillId="13" borderId="24" xfId="22" applyFont="1" applyFill="1" applyBorder="1" applyAlignment="1">
      <alignment horizontal="center" vertical="center" wrapText="1"/>
    </xf>
    <xf numFmtId="0" fontId="26" fillId="13" borderId="25" xfId="22" applyFont="1" applyFill="1" applyBorder="1" applyAlignment="1">
      <alignment horizontal="center" vertical="center" wrapText="1"/>
    </xf>
    <xf numFmtId="0" fontId="26" fillId="13" borderId="26" xfId="22" applyFont="1" applyFill="1" applyBorder="1" applyAlignment="1">
      <alignment horizontal="center" vertical="center" wrapText="1"/>
    </xf>
    <xf numFmtId="0" fontId="26" fillId="12" borderId="0" xfId="22" applyFont="1" applyFill="1" applyAlignment="1">
      <alignment vertical="center" wrapText="1"/>
    </xf>
    <xf numFmtId="0" fontId="26" fillId="13" borderId="19" xfId="22" applyFont="1" applyFill="1" applyBorder="1" applyAlignment="1">
      <alignment horizontal="center" vertical="center" wrapText="1"/>
    </xf>
    <xf numFmtId="0" fontId="26" fillId="13" borderId="31" xfId="22" applyFont="1" applyFill="1" applyBorder="1" applyAlignment="1">
      <alignment horizontal="center" vertical="center" wrapText="1"/>
    </xf>
    <xf numFmtId="174" fontId="28" fillId="0" borderId="0" xfId="14" applyNumberFormat="1" applyFont="1" applyBorder="1" applyAlignment="1">
      <alignment vertical="center"/>
    </xf>
    <xf numFmtId="0" fontId="26" fillId="13" borderId="20" xfId="22" applyFont="1" applyFill="1" applyBorder="1" applyAlignment="1">
      <alignment vertical="center" wrapText="1"/>
    </xf>
    <xf numFmtId="172" fontId="28" fillId="0" borderId="14" xfId="10" applyNumberFormat="1" applyFont="1" applyBorder="1" applyAlignment="1">
      <alignment vertical="center"/>
    </xf>
    <xf numFmtId="172" fontId="28" fillId="0" borderId="4" xfId="10" applyNumberFormat="1" applyFont="1" applyBorder="1" applyAlignment="1">
      <alignment vertical="center"/>
    </xf>
    <xf numFmtId="172" fontId="28" fillId="0" borderId="15" xfId="10" applyNumberFormat="1" applyFont="1" applyBorder="1" applyAlignment="1">
      <alignment vertical="center"/>
    </xf>
    <xf numFmtId="172" fontId="28" fillId="0" borderId="20" xfId="10" applyNumberFormat="1" applyFont="1" applyBorder="1" applyAlignment="1">
      <alignment vertical="center"/>
    </xf>
    <xf numFmtId="172" fontId="28" fillId="0" borderId="21" xfId="10" applyNumberFormat="1" applyFont="1" applyBorder="1" applyAlignment="1">
      <alignment vertical="center"/>
    </xf>
    <xf numFmtId="172" fontId="28" fillId="0" borderId="22" xfId="10" applyNumberFormat="1" applyFont="1" applyBorder="1" applyAlignment="1">
      <alignment vertical="center"/>
    </xf>
    <xf numFmtId="0" fontId="26" fillId="13" borderId="13" xfId="22" applyFont="1" applyFill="1" applyBorder="1" applyAlignment="1">
      <alignment vertical="center" wrapText="1"/>
    </xf>
    <xf numFmtId="172" fontId="28" fillId="0" borderId="13" xfId="10" applyNumberFormat="1" applyFont="1" applyBorder="1" applyAlignment="1">
      <alignment vertical="center"/>
    </xf>
    <xf numFmtId="172" fontId="28" fillId="0" borderId="6" xfId="10" applyNumberFormat="1" applyFont="1" applyBorder="1" applyAlignment="1">
      <alignment vertical="center"/>
    </xf>
    <xf numFmtId="9" fontId="28" fillId="0" borderId="12" xfId="28" applyFont="1" applyBorder="1" applyAlignment="1">
      <alignment vertical="center"/>
    </xf>
    <xf numFmtId="9" fontId="28" fillId="0" borderId="16" xfId="28" applyFont="1" applyBorder="1" applyAlignment="1">
      <alignment vertical="center"/>
    </xf>
    <xf numFmtId="172" fontId="28" fillId="0" borderId="12" xfId="10" applyNumberFormat="1" applyFont="1" applyBorder="1" applyAlignment="1">
      <alignment vertical="center"/>
    </xf>
    <xf numFmtId="172" fontId="28" fillId="0" borderId="16" xfId="10" applyNumberFormat="1" applyFont="1" applyBorder="1" applyAlignment="1">
      <alignment vertical="center"/>
    </xf>
    <xf numFmtId="0" fontId="26" fillId="13" borderId="23" xfId="22" applyFont="1" applyFill="1" applyBorder="1" applyAlignment="1">
      <alignment vertical="center" wrapText="1"/>
    </xf>
    <xf numFmtId="172" fontId="28" fillId="0" borderId="23" xfId="10" applyNumberFormat="1" applyFont="1" applyBorder="1" applyAlignment="1">
      <alignment vertical="center"/>
    </xf>
    <xf numFmtId="172" fontId="28" fillId="0" borderId="5" xfId="10" applyNumberFormat="1" applyFont="1" applyBorder="1" applyAlignment="1">
      <alignment vertical="center"/>
    </xf>
    <xf numFmtId="172" fontId="28" fillId="0" borderId="27" xfId="10" applyNumberFormat="1" applyFont="1" applyBorder="1" applyAlignment="1">
      <alignment vertical="center"/>
    </xf>
    <xf numFmtId="9" fontId="28" fillId="0" borderId="28" xfId="28" applyFont="1" applyBorder="1" applyAlignment="1">
      <alignment vertical="center"/>
    </xf>
    <xf numFmtId="0" fontId="28" fillId="0" borderId="0" xfId="0" applyFont="1"/>
    <xf numFmtId="0" fontId="26" fillId="13" borderId="6" xfId="22" applyFont="1" applyFill="1" applyBorder="1" applyAlignment="1">
      <alignment horizontal="center" vertical="center" wrapText="1"/>
    </xf>
    <xf numFmtId="0" fontId="25" fillId="0" borderId="23" xfId="22" applyFont="1" applyBorder="1" applyAlignment="1">
      <alignment horizontal="left" vertical="center" wrapText="1"/>
    </xf>
    <xf numFmtId="168" fontId="26" fillId="0" borderId="5" xfId="11" applyFont="1" applyFill="1" applyBorder="1" applyAlignment="1" applyProtection="1">
      <alignment horizontal="center" vertical="center" wrapText="1"/>
    </xf>
    <xf numFmtId="0" fontId="25" fillId="0" borderId="1" xfId="22" applyFont="1" applyBorder="1" applyAlignment="1">
      <alignment horizontal="left" vertical="center" wrapText="1"/>
    </xf>
    <xf numFmtId="3" fontId="26" fillId="0" borderId="0" xfId="22" applyNumberFormat="1" applyFont="1" applyAlignment="1">
      <alignment horizontal="center" vertical="center" wrapText="1"/>
    </xf>
    <xf numFmtId="168" fontId="26" fillId="0" borderId="0" xfId="11" applyFont="1" applyFill="1" applyBorder="1" applyAlignment="1" applyProtection="1">
      <alignment horizontal="center" vertical="center" wrapText="1"/>
    </xf>
    <xf numFmtId="166" fontId="28" fillId="0" borderId="0" xfId="15" applyFont="1" applyAlignment="1">
      <alignment vertical="center"/>
    </xf>
    <xf numFmtId="0" fontId="26" fillId="0" borderId="3" xfId="22" applyFont="1" applyBorder="1" applyAlignment="1">
      <alignment horizontal="center" vertical="center" wrapText="1"/>
    </xf>
    <xf numFmtId="0" fontId="26" fillId="0" borderId="4" xfId="22" applyFont="1" applyBorder="1" applyAlignment="1">
      <alignment horizontal="left" vertical="center" wrapText="1"/>
    </xf>
    <xf numFmtId="169" fontId="26" fillId="0" borderId="3" xfId="10" applyFont="1" applyFill="1" applyBorder="1" applyAlignment="1" applyProtection="1">
      <alignment horizontal="center" vertical="center" wrapText="1"/>
    </xf>
    <xf numFmtId="0" fontId="26" fillId="10" borderId="5" xfId="22" applyFont="1" applyFill="1" applyBorder="1" applyAlignment="1">
      <alignment horizontal="left" vertical="center" wrapText="1"/>
    </xf>
    <xf numFmtId="173" fontId="26" fillId="10" borderId="5" xfId="28" applyNumberFormat="1" applyFont="1" applyFill="1" applyBorder="1" applyAlignment="1" applyProtection="1">
      <alignment vertical="center" wrapText="1"/>
    </xf>
    <xf numFmtId="166" fontId="33" fillId="0" borderId="0" xfId="15" applyFont="1" applyAlignment="1">
      <alignment vertical="center"/>
    </xf>
    <xf numFmtId="0" fontId="26" fillId="0" borderId="6" xfId="22" applyFont="1" applyBorder="1" applyAlignment="1">
      <alignment horizontal="left" vertical="center" wrapText="1"/>
    </xf>
    <xf numFmtId="9" fontId="25" fillId="0" borderId="6" xfId="29" applyFont="1" applyFill="1" applyBorder="1" applyAlignment="1" applyProtection="1">
      <alignment horizontal="center" vertical="center" wrapText="1"/>
      <protection locked="0"/>
    </xf>
    <xf numFmtId="9" fontId="26" fillId="0" borderId="6" xfId="22" applyNumberFormat="1" applyFont="1" applyBorder="1" applyAlignment="1">
      <alignment horizontal="center" vertical="center" wrapText="1"/>
    </xf>
    <xf numFmtId="0" fontId="33" fillId="0" borderId="0" xfId="0" applyFont="1" applyAlignment="1">
      <alignment vertical="center"/>
    </xf>
    <xf numFmtId="0" fontId="26" fillId="10" borderId="6" xfId="22" applyFont="1" applyFill="1" applyBorder="1" applyAlignment="1">
      <alignment horizontal="left" vertical="center" wrapText="1"/>
    </xf>
    <xf numFmtId="9" fontId="25" fillId="10" borderId="6" xfId="28" applyFont="1" applyFill="1" applyBorder="1" applyAlignment="1" applyProtection="1">
      <alignment horizontal="center" vertical="center" wrapText="1"/>
      <protection locked="0"/>
    </xf>
    <xf numFmtId="0" fontId="28" fillId="0" borderId="0" xfId="0" applyFont="1" applyAlignment="1">
      <alignment horizontal="left" vertical="center"/>
    </xf>
    <xf numFmtId="0" fontId="33" fillId="14" borderId="6" xfId="0" applyFont="1" applyFill="1" applyBorder="1" applyAlignment="1">
      <alignment horizontal="left" vertical="center"/>
    </xf>
    <xf numFmtId="0" fontId="33" fillId="14" borderId="6" xfId="0" applyFont="1" applyFill="1" applyBorder="1" applyAlignment="1">
      <alignment horizontal="center" vertical="center"/>
    </xf>
    <xf numFmtId="0" fontId="33" fillId="0" borderId="6" xfId="0" applyFont="1" applyBorder="1" applyAlignment="1">
      <alignment horizontal="left" vertical="center"/>
    </xf>
    <xf numFmtId="0" fontId="28" fillId="0" borderId="3" xfId="0" applyFont="1" applyBorder="1" applyAlignment="1">
      <alignment horizontal="left" vertical="center"/>
    </xf>
    <xf numFmtId="0" fontId="36" fillId="0" borderId="3" xfId="0" applyFont="1" applyBorder="1" applyAlignment="1">
      <alignment horizontal="left" vertical="center" wrapText="1"/>
    </xf>
    <xf numFmtId="0" fontId="28" fillId="0" borderId="6" xfId="0" applyFont="1" applyBorder="1" applyAlignment="1">
      <alignment vertical="center" wrapText="1"/>
    </xf>
    <xf numFmtId="0" fontId="28" fillId="0" borderId="4" xfId="0" applyFont="1" applyBorder="1" applyAlignment="1">
      <alignment vertical="center" wrapText="1"/>
    </xf>
    <xf numFmtId="0" fontId="33" fillId="16" borderId="6" xfId="0" applyFont="1" applyFill="1" applyBorder="1" applyAlignment="1">
      <alignment horizontal="left" vertical="center"/>
    </xf>
    <xf numFmtId="0" fontId="28" fillId="16" borderId="4" xfId="0" applyFont="1" applyFill="1" applyBorder="1" applyAlignment="1">
      <alignment vertical="center" wrapText="1"/>
    </xf>
    <xf numFmtId="0" fontId="28" fillId="0" borderId="4" xfId="0" applyFont="1" applyBorder="1" applyAlignment="1">
      <alignment horizontal="left" vertical="center" wrapText="1"/>
    </xf>
    <xf numFmtId="0" fontId="28" fillId="16" borderId="4" xfId="0" applyFont="1" applyFill="1" applyBorder="1" applyAlignment="1">
      <alignment horizontal="left" vertical="center" wrapText="1"/>
    </xf>
    <xf numFmtId="0" fontId="33" fillId="0" borderId="6" xfId="0" applyFont="1" applyBorder="1" applyAlignment="1">
      <alignment horizontal="left" vertical="center" wrapText="1"/>
    </xf>
    <xf numFmtId="0" fontId="33" fillId="16" borderId="6" xfId="0" applyFont="1" applyFill="1" applyBorder="1" applyAlignment="1">
      <alignment horizontal="left" vertical="center" wrapText="1"/>
    </xf>
    <xf numFmtId="0" fontId="33" fillId="0" borderId="6" xfId="0" applyFont="1" applyBorder="1" applyAlignment="1">
      <alignment vertical="center" wrapText="1"/>
    </xf>
    <xf numFmtId="0" fontId="28" fillId="0" borderId="6" xfId="0" applyFont="1" applyBorder="1" applyAlignment="1">
      <alignment horizontal="left" vertical="center" wrapText="1"/>
    </xf>
    <xf numFmtId="0" fontId="25" fillId="9" borderId="6" xfId="0" applyFont="1" applyFill="1" applyBorder="1" applyAlignment="1">
      <alignment horizontal="left" vertical="center" wrapText="1"/>
    </xf>
    <xf numFmtId="0" fontId="33" fillId="10" borderId="6" xfId="0" applyFont="1" applyFill="1" applyBorder="1" applyAlignment="1">
      <alignment horizontal="center" vertical="center" wrapText="1"/>
    </xf>
    <xf numFmtId="0" fontId="33" fillId="0" borderId="6" xfId="0" applyFont="1" applyBorder="1" applyAlignment="1">
      <alignment horizontal="center" vertical="center" wrapText="1"/>
    </xf>
    <xf numFmtId="0" fontId="28" fillId="0" borderId="6" xfId="0" applyFont="1" applyBorder="1" applyAlignment="1">
      <alignment horizontal="center" vertical="center"/>
    </xf>
    <xf numFmtId="0" fontId="28" fillId="0" borderId="29" xfId="0" applyFont="1" applyBorder="1" applyAlignment="1">
      <alignment horizontal="center" vertical="center"/>
    </xf>
    <xf numFmtId="0" fontId="33" fillId="10" borderId="29" xfId="0" applyFont="1" applyFill="1" applyBorder="1" applyAlignment="1">
      <alignment vertical="center"/>
    </xf>
    <xf numFmtId="0" fontId="33" fillId="10" borderId="7" xfId="0" applyFont="1" applyFill="1" applyBorder="1" applyAlignment="1">
      <alignment vertical="center"/>
    </xf>
    <xf numFmtId="0" fontId="33" fillId="10" borderId="8" xfId="0" applyFont="1" applyFill="1" applyBorder="1" applyAlignment="1">
      <alignment vertical="center"/>
    </xf>
    <xf numFmtId="0" fontId="28" fillId="0" borderId="30" xfId="0" applyFont="1" applyBorder="1" applyAlignment="1">
      <alignment horizontal="center" vertical="center"/>
    </xf>
    <xf numFmtId="0" fontId="33" fillId="10" borderId="30" xfId="0" applyFont="1" applyFill="1" applyBorder="1" applyAlignment="1">
      <alignment vertical="center"/>
    </xf>
    <xf numFmtId="0" fontId="33" fillId="10" borderId="0" xfId="0" applyFont="1" applyFill="1" applyAlignment="1">
      <alignment vertical="center"/>
    </xf>
    <xf numFmtId="0" fontId="33" fillId="10" borderId="9" xfId="0" applyFont="1" applyFill="1" applyBorder="1" applyAlignment="1">
      <alignment vertical="center"/>
    </xf>
    <xf numFmtId="0" fontId="28" fillId="0" borderId="15" xfId="0" applyFont="1" applyBorder="1" applyAlignment="1">
      <alignment horizontal="center" vertical="center"/>
    </xf>
    <xf numFmtId="0" fontId="33" fillId="10" borderId="15" xfId="0" applyFont="1" applyFill="1" applyBorder="1" applyAlignment="1">
      <alignment vertical="center"/>
    </xf>
    <xf numFmtId="0" fontId="33" fillId="10" borderId="10" xfId="0" applyFont="1" applyFill="1" applyBorder="1" applyAlignment="1">
      <alignment vertical="center"/>
    </xf>
    <xf numFmtId="0" fontId="33" fillId="10" borderId="11" xfId="0" applyFont="1" applyFill="1" applyBorder="1" applyAlignment="1">
      <alignment vertical="center"/>
    </xf>
    <xf numFmtId="0" fontId="26" fillId="10" borderId="3" xfId="0" applyFont="1" applyFill="1" applyBorder="1" applyAlignment="1">
      <alignment horizontal="center" vertical="center" wrapText="1"/>
    </xf>
    <xf numFmtId="9" fontId="33" fillId="10" borderId="6" xfId="28" applyFont="1" applyFill="1" applyBorder="1" applyAlignment="1">
      <alignment horizontal="center" vertical="center" wrapText="1"/>
    </xf>
    <xf numFmtId="9" fontId="28" fillId="0" borderId="0" xfId="28" applyFont="1" applyAlignment="1">
      <alignment vertical="center"/>
    </xf>
    <xf numFmtId="0" fontId="26" fillId="13" borderId="6" xfId="0" applyFont="1" applyFill="1" applyBorder="1" applyAlignment="1">
      <alignment horizontal="left" vertical="center" wrapText="1"/>
    </xf>
    <xf numFmtId="0" fontId="26" fillId="13" borderId="6" xfId="0" applyFont="1" applyFill="1" applyBorder="1" applyAlignment="1">
      <alignment vertical="center" wrapText="1"/>
    </xf>
    <xf numFmtId="0" fontId="37" fillId="9" borderId="0" xfId="0" applyFont="1" applyFill="1" applyAlignment="1">
      <alignment vertical="center"/>
    </xf>
    <xf numFmtId="0" fontId="37" fillId="9" borderId="0" xfId="0" applyFont="1" applyFill="1" applyAlignment="1">
      <alignment horizontal="center" vertical="center"/>
    </xf>
    <xf numFmtId="0" fontId="26" fillId="10" borderId="12" xfId="0" applyFont="1" applyFill="1" applyBorder="1" applyAlignment="1">
      <alignment horizontal="center" vertical="center" wrapText="1"/>
    </xf>
    <xf numFmtId="0" fontId="38" fillId="10" borderId="17" xfId="0" applyFont="1" applyFill="1" applyBorder="1" applyAlignment="1">
      <alignment horizontal="center" vertical="center" wrapText="1"/>
    </xf>
    <xf numFmtId="0" fontId="38" fillId="10" borderId="4" xfId="0" applyFont="1" applyFill="1" applyBorder="1" applyAlignment="1">
      <alignment horizontal="center" vertical="center" wrapText="1"/>
    </xf>
    <xf numFmtId="49" fontId="26" fillId="10" borderId="3" xfId="0" applyNumberFormat="1" applyFont="1" applyFill="1" applyBorder="1" applyAlignment="1">
      <alignment horizontal="center" vertical="center" wrapText="1"/>
    </xf>
    <xf numFmtId="0" fontId="38" fillId="10" borderId="3" xfId="0" applyFont="1" applyFill="1" applyBorder="1" applyAlignment="1">
      <alignment horizontal="center" vertical="center" wrapText="1"/>
    </xf>
    <xf numFmtId="49" fontId="38" fillId="10" borderId="3" xfId="0" applyNumberFormat="1" applyFont="1" applyFill="1" applyBorder="1" applyAlignment="1">
      <alignment horizontal="center" vertical="center" wrapText="1"/>
    </xf>
    <xf numFmtId="0" fontId="37" fillId="0" borderId="6" xfId="0" applyFont="1" applyBorder="1" applyAlignment="1">
      <alignment vertical="center"/>
    </xf>
    <xf numFmtId="176" fontId="37" fillId="0" borderId="6" xfId="14" applyNumberFormat="1" applyFont="1" applyBorder="1" applyAlignment="1">
      <alignment vertical="center"/>
    </xf>
    <xf numFmtId="0" fontId="37" fillId="12" borderId="6" xfId="0" applyFont="1" applyFill="1" applyBorder="1" applyAlignment="1">
      <alignment horizontal="center" vertical="center"/>
    </xf>
    <xf numFmtId="175" fontId="36" fillId="11" borderId="6" xfId="15" applyNumberFormat="1" applyFont="1" applyFill="1" applyBorder="1" applyAlignment="1">
      <alignment horizontal="center" vertical="center"/>
    </xf>
    <xf numFmtId="175" fontId="36" fillId="0" borderId="6" xfId="15" applyNumberFormat="1" applyFont="1" applyFill="1" applyBorder="1" applyAlignment="1">
      <alignment horizontal="center" vertical="center"/>
    </xf>
    <xf numFmtId="0" fontId="36" fillId="0" borderId="6" xfId="0" applyFont="1" applyBorder="1" applyAlignment="1">
      <alignment vertical="center"/>
    </xf>
    <xf numFmtId="0" fontId="36" fillId="0" borderId="6" xfId="0" applyFont="1" applyBorder="1" applyAlignment="1">
      <alignment vertical="center" wrapText="1"/>
    </xf>
    <xf numFmtId="0" fontId="36" fillId="11" borderId="6" xfId="0" applyFont="1" applyFill="1" applyBorder="1" applyAlignment="1">
      <alignment horizontal="left" vertical="center"/>
    </xf>
    <xf numFmtId="0" fontId="36" fillId="11" borderId="6" xfId="0" applyFont="1" applyFill="1" applyBorder="1" applyAlignment="1">
      <alignment horizontal="center" vertical="center"/>
    </xf>
    <xf numFmtId="176" fontId="36" fillId="11" borderId="6" xfId="14" applyNumberFormat="1" applyFont="1" applyFill="1" applyBorder="1" applyAlignment="1">
      <alignment horizontal="center" vertical="center"/>
    </xf>
    <xf numFmtId="0" fontId="36" fillId="12" borderId="6" xfId="0" applyFont="1" applyFill="1" applyBorder="1" applyAlignment="1">
      <alignment horizontal="center" vertical="center"/>
    </xf>
    <xf numFmtId="175" fontId="36" fillId="11" borderId="6" xfId="0" applyNumberFormat="1" applyFont="1" applyFill="1" applyBorder="1" applyAlignment="1">
      <alignment horizontal="center" vertical="center"/>
    </xf>
    <xf numFmtId="0" fontId="27" fillId="0" borderId="22" xfId="0" applyFont="1" applyBorder="1" applyAlignment="1">
      <alignment horizontal="left" vertical="center" wrapText="1"/>
    </xf>
    <xf numFmtId="0" fontId="27" fillId="0" borderId="16" xfId="0" applyFont="1" applyBorder="1" applyAlignment="1">
      <alignment horizontal="left" vertical="center" wrapText="1"/>
    </xf>
    <xf numFmtId="0" fontId="29" fillId="0" borderId="28" xfId="0" applyFont="1" applyBorder="1" applyAlignment="1">
      <alignment horizontal="left" vertical="center" wrapText="1"/>
    </xf>
    <xf numFmtId="0" fontId="26" fillId="13" borderId="23" xfId="22" applyFont="1" applyFill="1" applyBorder="1" applyAlignment="1">
      <alignment horizontal="center" vertical="center" wrapText="1"/>
    </xf>
    <xf numFmtId="0" fontId="26" fillId="13" borderId="5" xfId="22" applyFont="1" applyFill="1" applyBorder="1" applyAlignment="1">
      <alignment horizontal="center" vertical="center" wrapText="1"/>
    </xf>
    <xf numFmtId="0" fontId="28" fillId="0" borderId="13" xfId="0" applyFont="1" applyBorder="1"/>
    <xf numFmtId="0" fontId="28" fillId="0" borderId="6" xfId="0" applyFont="1" applyBorder="1"/>
    <xf numFmtId="0" fontId="28" fillId="0" borderId="23" xfId="0" applyFont="1" applyBorder="1"/>
    <xf numFmtId="0" fontId="28" fillId="0" borderId="5" xfId="0" applyFont="1" applyBorder="1"/>
    <xf numFmtId="0" fontId="25" fillId="0" borderId="0" xfId="0" applyFont="1" applyAlignment="1">
      <alignment vertical="center"/>
    </xf>
    <xf numFmtId="0" fontId="25" fillId="0" borderId="0" xfId="22" applyFont="1" applyAlignment="1">
      <alignment horizontal="center" vertical="center" wrapText="1"/>
    </xf>
    <xf numFmtId="0" fontId="25" fillId="0" borderId="2" xfId="22" applyFont="1" applyBorder="1" applyAlignment="1">
      <alignment horizontal="center" vertical="center" wrapText="1"/>
    </xf>
    <xf numFmtId="166" fontId="25" fillId="0" borderId="0" xfId="15" applyFont="1" applyAlignment="1">
      <alignment vertical="center"/>
    </xf>
    <xf numFmtId="9" fontId="25" fillId="10" borderId="5" xfId="30" applyFont="1" applyFill="1" applyBorder="1" applyAlignment="1" applyProtection="1">
      <alignment vertical="center" wrapText="1"/>
    </xf>
    <xf numFmtId="9" fontId="26" fillId="0" borderId="3" xfId="22" applyNumberFormat="1" applyFont="1" applyBorder="1" applyAlignment="1">
      <alignment horizontal="center" vertical="center" wrapText="1"/>
    </xf>
    <xf numFmtId="0" fontId="39" fillId="0" borderId="6" xfId="0" applyFont="1" applyBorder="1" applyAlignment="1">
      <alignment vertical="center" wrapText="1"/>
    </xf>
    <xf numFmtId="0" fontId="42" fillId="0" borderId="6" xfId="0" applyFont="1" applyBorder="1" applyAlignment="1">
      <alignment vertical="center" wrapText="1"/>
    </xf>
    <xf numFmtId="0" fontId="42" fillId="0" borderId="6" xfId="0" applyFont="1" applyBorder="1" applyAlignment="1">
      <alignment horizontal="center" vertical="center"/>
    </xf>
    <xf numFmtId="0" fontId="42" fillId="0" borderId="12" xfId="0" applyFont="1" applyBorder="1" applyAlignment="1">
      <alignment horizontal="center" vertical="center"/>
    </xf>
    <xf numFmtId="0" fontId="42" fillId="0" borderId="6" xfId="0" applyFont="1" applyBorder="1" applyAlignment="1">
      <alignment horizontal="center" vertical="center" wrapText="1"/>
    </xf>
    <xf numFmtId="168" fontId="42" fillId="0" borderId="6" xfId="11" applyFont="1" applyBorder="1" applyAlignment="1">
      <alignment horizontal="center" vertical="center" wrapText="1"/>
    </xf>
    <xf numFmtId="0" fontId="42" fillId="0" borderId="6" xfId="0" applyFont="1" applyBorder="1" applyAlignment="1">
      <alignment vertical="center"/>
    </xf>
    <xf numFmtId="9" fontId="42" fillId="0" borderId="6" xfId="28" applyFont="1" applyBorder="1" applyAlignment="1">
      <alignment vertical="center"/>
    </xf>
    <xf numFmtId="0" fontId="42" fillId="0" borderId="0" xfId="0" applyFont="1"/>
    <xf numFmtId="0" fontId="42" fillId="0" borderId="0" xfId="0" applyFont="1" applyAlignment="1">
      <alignment vertical="center"/>
    </xf>
    <xf numFmtId="0" fontId="43" fillId="0" borderId="6" xfId="0" applyFont="1" applyBorder="1" applyAlignment="1">
      <alignment horizontal="center" vertical="center"/>
    </xf>
    <xf numFmtId="0" fontId="2" fillId="0" borderId="3" xfId="22" applyBorder="1" applyAlignment="1">
      <alignment horizontal="center" vertical="center" wrapText="1"/>
    </xf>
    <xf numFmtId="0" fontId="44" fillId="0" borderId="6" xfId="0" applyFont="1" applyBorder="1" applyAlignment="1">
      <alignment vertical="center" wrapText="1"/>
    </xf>
    <xf numFmtId="9" fontId="42" fillId="0" borderId="6" xfId="0" applyNumberFormat="1" applyFont="1" applyBorder="1" applyAlignment="1">
      <alignment horizontal="center" vertical="center"/>
    </xf>
    <xf numFmtId="9" fontId="42" fillId="0" borderId="6" xfId="0" applyNumberFormat="1" applyFont="1" applyBorder="1" applyAlignment="1">
      <alignment vertical="center"/>
    </xf>
    <xf numFmtId="1" fontId="26" fillId="10" borderId="5" xfId="28" applyNumberFormat="1" applyFont="1" applyFill="1" applyBorder="1" applyAlignment="1" applyProtection="1">
      <alignment horizontal="center" vertical="center" wrapText="1"/>
    </xf>
    <xf numFmtId="173" fontId="26" fillId="10" borderId="5" xfId="28" applyNumberFormat="1" applyFont="1" applyFill="1" applyBorder="1" applyAlignment="1" applyProtection="1">
      <alignment horizontal="center" vertical="center" wrapText="1"/>
    </xf>
    <xf numFmtId="1" fontId="26" fillId="10" borderId="6" xfId="28" applyNumberFormat="1" applyFont="1" applyFill="1" applyBorder="1" applyAlignment="1" applyProtection="1">
      <alignment horizontal="center" vertical="center" wrapText="1"/>
      <protection locked="0"/>
    </xf>
    <xf numFmtId="0" fontId="46" fillId="0" borderId="0" xfId="0" applyFont="1" applyAlignment="1">
      <alignment vertical="center"/>
    </xf>
    <xf numFmtId="9" fontId="42" fillId="0" borderId="6" xfId="28" applyFont="1" applyBorder="1" applyAlignment="1">
      <alignment vertical="center" wrapText="1"/>
    </xf>
    <xf numFmtId="0" fontId="42" fillId="0" borderId="6" xfId="28" applyNumberFormat="1" applyFont="1" applyBorder="1" applyAlignment="1">
      <alignment vertical="center" wrapText="1"/>
    </xf>
    <xf numFmtId="0" fontId="45" fillId="0" borderId="6" xfId="34" applyNumberFormat="1" applyBorder="1" applyAlignment="1">
      <alignment vertical="center" wrapText="1"/>
    </xf>
    <xf numFmtId="9" fontId="45" fillId="0" borderId="6" xfId="34" applyNumberFormat="1" applyBorder="1" applyAlignment="1">
      <alignment vertical="center" wrapText="1"/>
    </xf>
    <xf numFmtId="9" fontId="42" fillId="0" borderId="6" xfId="28" applyFont="1" applyFill="1" applyBorder="1" applyAlignment="1">
      <alignment vertical="center"/>
    </xf>
    <xf numFmtId="43" fontId="28" fillId="0" borderId="0" xfId="0" applyNumberFormat="1" applyFont="1"/>
    <xf numFmtId="0" fontId="26" fillId="10" borderId="5" xfId="28" applyNumberFormat="1" applyFont="1" applyFill="1" applyBorder="1" applyAlignment="1" applyProtection="1">
      <alignment horizontal="center" vertical="center" wrapText="1"/>
    </xf>
    <xf numFmtId="0" fontId="39" fillId="9" borderId="6" xfId="0" applyFont="1" applyFill="1" applyBorder="1" applyAlignment="1">
      <alignment vertical="center" wrapText="1"/>
    </xf>
    <xf numFmtId="1" fontId="42" fillId="0" borderId="6" xfId="0" applyNumberFormat="1" applyFont="1" applyBorder="1" applyAlignment="1">
      <alignment vertical="center"/>
    </xf>
    <xf numFmtId="0" fontId="28" fillId="20" borderId="12" xfId="0" applyFont="1" applyFill="1" applyBorder="1" applyAlignment="1">
      <alignment horizontal="justify" vertical="top"/>
    </xf>
    <xf numFmtId="16" fontId="28" fillId="20" borderId="14" xfId="0" applyNumberFormat="1" applyFont="1" applyFill="1" applyBorder="1" applyAlignment="1">
      <alignment horizontal="center" vertical="center"/>
    </xf>
    <xf numFmtId="172" fontId="47" fillId="0" borderId="21" xfId="0" applyNumberFormat="1" applyFont="1" applyBorder="1" applyAlignment="1">
      <alignment vertical="center"/>
    </xf>
    <xf numFmtId="172" fontId="47" fillId="0" borderId="43" xfId="0" applyNumberFormat="1" applyFont="1" applyBorder="1" applyAlignment="1">
      <alignment vertical="center"/>
    </xf>
    <xf numFmtId="172" fontId="47" fillId="0" borderId="4" xfId="0" applyNumberFormat="1" applyFont="1" applyBorder="1" applyAlignment="1">
      <alignment vertical="center"/>
    </xf>
    <xf numFmtId="172" fontId="47" fillId="0" borderId="11" xfId="0" applyNumberFormat="1" applyFont="1" applyBorder="1" applyAlignment="1">
      <alignment vertical="center"/>
    </xf>
    <xf numFmtId="172" fontId="47" fillId="0" borderId="19" xfId="0" applyNumberFormat="1" applyFont="1" applyBorder="1" applyAlignment="1">
      <alignment vertical="center"/>
    </xf>
    <xf numFmtId="172" fontId="47" fillId="0" borderId="46" xfId="0" applyNumberFormat="1" applyFont="1" applyBorder="1" applyAlignment="1">
      <alignment vertical="center"/>
    </xf>
    <xf numFmtId="1" fontId="26" fillId="21" borderId="5" xfId="28" applyNumberFormat="1" applyFont="1" applyFill="1" applyBorder="1" applyAlignment="1" applyProtection="1">
      <alignment horizontal="center" vertical="center" wrapText="1"/>
    </xf>
    <xf numFmtId="9" fontId="25" fillId="21" borderId="6" xfId="28" applyFont="1" applyFill="1" applyBorder="1" applyAlignment="1" applyProtection="1">
      <alignment horizontal="center" vertical="center" wrapText="1"/>
      <protection locked="0"/>
    </xf>
    <xf numFmtId="0" fontId="37" fillId="9" borderId="6" xfId="0" applyFont="1" applyFill="1" applyBorder="1" applyAlignment="1">
      <alignment vertical="center"/>
    </xf>
    <xf numFmtId="176" fontId="37" fillId="9" borderId="6" xfId="14" applyNumberFormat="1" applyFont="1" applyFill="1" applyBorder="1" applyAlignment="1">
      <alignment vertical="center"/>
    </xf>
    <xf numFmtId="0" fontId="25" fillId="9" borderId="12" xfId="0" applyFont="1" applyFill="1" applyBorder="1" applyAlignment="1">
      <alignment horizontal="left" vertical="center" wrapText="1"/>
    </xf>
    <xf numFmtId="0" fontId="25" fillId="9" borderId="39" xfId="0" applyFont="1" applyFill="1" applyBorder="1" applyAlignment="1">
      <alignment horizontal="left" vertical="center" wrapText="1"/>
    </xf>
    <xf numFmtId="0" fontId="35" fillId="17" borderId="12" xfId="0" applyFont="1" applyFill="1" applyBorder="1" applyAlignment="1">
      <alignment horizontal="center" vertical="center"/>
    </xf>
    <xf numFmtId="0" fontId="35" fillId="17" borderId="39" xfId="0" applyFont="1" applyFill="1" applyBorder="1" applyAlignment="1">
      <alignment horizontal="center" vertical="center"/>
    </xf>
    <xf numFmtId="0" fontId="33" fillId="15" borderId="12" xfId="0" applyFont="1" applyFill="1" applyBorder="1" applyAlignment="1">
      <alignment horizontal="left" vertical="center" wrapText="1"/>
    </xf>
    <xf numFmtId="0" fontId="33" fillId="15" borderId="39" xfId="0" applyFont="1" applyFill="1" applyBorder="1" applyAlignment="1">
      <alignment horizontal="left" vertical="center" wrapText="1"/>
    </xf>
    <xf numFmtId="0" fontId="33" fillId="19" borderId="12" xfId="0" applyFont="1" applyFill="1" applyBorder="1" applyAlignment="1">
      <alignment horizontal="center" vertical="center"/>
    </xf>
    <xf numFmtId="0" fontId="33" fillId="19" borderId="39" xfId="0" applyFont="1" applyFill="1" applyBorder="1" applyAlignment="1">
      <alignment horizontal="center" vertical="center"/>
    </xf>
    <xf numFmtId="0" fontId="26" fillId="0" borderId="58" xfId="22" applyFont="1" applyBorder="1" applyAlignment="1">
      <alignment horizontal="center" vertical="center" wrapText="1"/>
    </xf>
    <xf numFmtId="0" fontId="26" fillId="0" borderId="18" xfId="22" applyFont="1" applyBorder="1" applyAlignment="1">
      <alignment horizontal="center" vertical="center" wrapText="1"/>
    </xf>
    <xf numFmtId="9" fontId="26" fillId="0" borderId="3" xfId="22" applyNumberFormat="1" applyFont="1" applyBorder="1" applyAlignment="1">
      <alignment horizontal="center" vertical="center" wrapText="1"/>
    </xf>
    <xf numFmtId="0" fontId="26" fillId="0" borderId="19" xfId="22" applyFont="1" applyBorder="1" applyAlignment="1">
      <alignment horizontal="center" vertical="center" wrapText="1"/>
    </xf>
    <xf numFmtId="0" fontId="26" fillId="13" borderId="20" xfId="22" applyFont="1" applyFill="1" applyBorder="1" applyAlignment="1">
      <alignment horizontal="center" vertical="center" wrapText="1"/>
    </xf>
    <xf numFmtId="0" fontId="26" fillId="13" borderId="13" xfId="22" applyFont="1" applyFill="1" applyBorder="1" applyAlignment="1">
      <alignment horizontal="center" vertical="center" wrapText="1"/>
    </xf>
    <xf numFmtId="0" fontId="26" fillId="13" borderId="21" xfId="22" applyFont="1" applyFill="1" applyBorder="1" applyAlignment="1">
      <alignment horizontal="center" vertical="center" wrapText="1"/>
    </xf>
    <xf numFmtId="0" fontId="26" fillId="13" borderId="6" xfId="22" applyFont="1" applyFill="1" applyBorder="1" applyAlignment="1">
      <alignment horizontal="center" vertical="center" wrapText="1"/>
    </xf>
    <xf numFmtId="2" fontId="25" fillId="0" borderId="13" xfId="22" applyNumberFormat="1" applyFont="1" applyBorder="1" applyAlignment="1">
      <alignment vertical="center" wrapText="1"/>
    </xf>
    <xf numFmtId="9" fontId="25" fillId="0" borderId="6" xfId="28" applyFont="1" applyBorder="1" applyAlignment="1">
      <alignment horizontal="center" vertical="center" wrapText="1"/>
    </xf>
    <xf numFmtId="0" fontId="26" fillId="0" borderId="35" xfId="22" applyFont="1" applyBorder="1" applyAlignment="1">
      <alignment horizontal="center" vertical="center" wrapText="1"/>
    </xf>
    <xf numFmtId="0" fontId="26" fillId="0" borderId="36" xfId="22" applyFont="1" applyBorder="1" applyAlignment="1">
      <alignment horizontal="center" vertical="center" wrapText="1"/>
    </xf>
    <xf numFmtId="0" fontId="26" fillId="0" borderId="37" xfId="22" applyFont="1" applyBorder="1" applyAlignment="1">
      <alignment horizontal="center" vertical="center" wrapText="1"/>
    </xf>
    <xf numFmtId="0" fontId="26" fillId="13" borderId="12" xfId="22" applyFont="1" applyFill="1" applyBorder="1" applyAlignment="1">
      <alignment horizontal="center" vertical="center" wrapText="1"/>
    </xf>
    <xf numFmtId="0" fontId="26" fillId="13" borderId="38" xfId="22" applyFont="1" applyFill="1" applyBorder="1" applyAlignment="1">
      <alignment horizontal="center" vertical="center" wrapText="1"/>
    </xf>
    <xf numFmtId="0" fontId="26" fillId="13" borderId="39" xfId="22" applyFont="1" applyFill="1" applyBorder="1" applyAlignment="1">
      <alignment horizontal="center" vertical="center" wrapText="1"/>
    </xf>
    <xf numFmtId="0" fontId="26" fillId="13" borderId="40" xfId="22" applyFont="1" applyFill="1" applyBorder="1" applyAlignment="1">
      <alignment horizontal="center" vertical="center" wrapText="1"/>
    </xf>
    <xf numFmtId="0" fontId="26" fillId="13" borderId="4" xfId="22" applyFont="1" applyFill="1" applyBorder="1" applyAlignment="1">
      <alignment horizontal="center" vertical="center" wrapText="1"/>
    </xf>
    <xf numFmtId="0" fontId="26" fillId="13" borderId="41" xfId="22" applyFont="1" applyFill="1" applyBorder="1" applyAlignment="1">
      <alignment horizontal="center" vertical="center" wrapText="1"/>
    </xf>
    <xf numFmtId="0" fontId="26" fillId="13" borderId="42" xfId="22" applyFont="1" applyFill="1" applyBorder="1" applyAlignment="1">
      <alignment horizontal="center" vertical="center" wrapText="1"/>
    </xf>
    <xf numFmtId="0" fontId="26" fillId="13" borderId="43" xfId="22" applyFont="1" applyFill="1" applyBorder="1" applyAlignment="1">
      <alignment horizontal="center" vertical="center" wrapText="1"/>
    </xf>
    <xf numFmtId="9" fontId="25" fillId="0" borderId="6" xfId="30" applyFont="1" applyFill="1" applyBorder="1" applyAlignment="1" applyProtection="1">
      <alignment horizontal="left" vertical="center" wrapText="1"/>
    </xf>
    <xf numFmtId="9" fontId="25" fillId="0" borderId="16" xfId="30" applyFont="1" applyFill="1" applyBorder="1" applyAlignment="1" applyProtection="1">
      <alignment horizontal="left" vertical="center" wrapText="1"/>
    </xf>
    <xf numFmtId="9" fontId="25" fillId="0" borderId="5" xfId="30" applyFont="1" applyFill="1" applyBorder="1" applyAlignment="1" applyProtection="1">
      <alignment horizontal="left" vertical="center" wrapText="1"/>
    </xf>
    <xf numFmtId="9" fontId="25" fillId="0" borderId="28" xfId="30" applyFont="1" applyFill="1" applyBorder="1" applyAlignment="1" applyProtection="1">
      <alignment horizontal="left" vertical="center" wrapText="1"/>
    </xf>
    <xf numFmtId="0" fontId="26" fillId="13" borderId="22" xfId="22" applyFont="1" applyFill="1" applyBorder="1" applyAlignment="1">
      <alignment horizontal="center" vertical="center" wrapText="1"/>
    </xf>
    <xf numFmtId="0" fontId="26" fillId="13" borderId="52" xfId="22" applyFont="1" applyFill="1" applyBorder="1" applyAlignment="1">
      <alignment horizontal="center" vertical="center" wrapText="1"/>
    </xf>
    <xf numFmtId="0" fontId="26" fillId="9" borderId="20" xfId="22" applyFont="1" applyFill="1" applyBorder="1" applyAlignment="1">
      <alignment horizontal="center" vertical="center" wrapText="1"/>
    </xf>
    <xf numFmtId="0" fontId="26" fillId="9" borderId="21" xfId="22" applyFont="1" applyFill="1" applyBorder="1" applyAlignment="1">
      <alignment horizontal="center" vertical="center" wrapText="1"/>
    </xf>
    <xf numFmtId="0" fontId="26" fillId="9" borderId="22" xfId="22" applyFont="1" applyFill="1" applyBorder="1" applyAlignment="1">
      <alignment horizontal="center" vertical="center" wrapText="1"/>
    </xf>
    <xf numFmtId="0" fontId="26" fillId="13" borderId="16" xfId="22" applyFont="1" applyFill="1" applyBorder="1" applyAlignment="1">
      <alignment horizontal="center" vertical="center" wrapText="1"/>
    </xf>
    <xf numFmtId="0" fontId="25" fillId="13" borderId="6" xfId="22" applyFont="1" applyFill="1" applyBorder="1" applyAlignment="1">
      <alignment horizontal="center" vertical="center" wrapText="1"/>
    </xf>
    <xf numFmtId="0" fontId="26" fillId="13" borderId="35" xfId="22" applyFont="1" applyFill="1" applyBorder="1" applyAlignment="1">
      <alignment horizontal="left" vertical="center" wrapText="1"/>
    </xf>
    <xf numFmtId="0" fontId="26" fillId="13" borderId="37" xfId="22" applyFont="1" applyFill="1" applyBorder="1" applyAlignment="1">
      <alignment horizontal="left" vertical="center" wrapText="1"/>
    </xf>
    <xf numFmtId="0" fontId="26" fillId="13" borderId="1" xfId="22" applyFont="1" applyFill="1" applyBorder="1" applyAlignment="1">
      <alignment horizontal="left" vertical="center" wrapText="1"/>
    </xf>
    <xf numFmtId="0" fontId="26" fillId="13" borderId="2" xfId="22" applyFont="1" applyFill="1" applyBorder="1" applyAlignment="1">
      <alignment horizontal="left" vertical="center" wrapText="1"/>
    </xf>
    <xf numFmtId="0" fontId="26" fillId="13" borderId="47" xfId="22" applyFont="1" applyFill="1" applyBorder="1" applyAlignment="1">
      <alignment horizontal="left" vertical="center" wrapText="1"/>
    </xf>
    <xf numFmtId="0" fontId="26" fillId="13" borderId="48" xfId="22" applyFont="1" applyFill="1" applyBorder="1" applyAlignment="1">
      <alignment horizontal="left" vertical="center" wrapText="1"/>
    </xf>
    <xf numFmtId="0" fontId="26" fillId="13" borderId="36" xfId="22" applyFont="1" applyFill="1" applyBorder="1" applyAlignment="1">
      <alignment horizontal="left" vertical="center" wrapText="1"/>
    </xf>
    <xf numFmtId="0" fontId="26" fillId="13" borderId="0" xfId="22" applyFont="1" applyFill="1" applyAlignment="1">
      <alignment horizontal="left" vertical="center" wrapText="1"/>
    </xf>
    <xf numFmtId="0" fontId="26" fillId="13" borderId="45" xfId="22" applyFont="1" applyFill="1" applyBorder="1" applyAlignment="1">
      <alignment horizontal="left" vertical="center" wrapText="1"/>
    </xf>
    <xf numFmtId="0" fontId="26" fillId="13" borderId="32" xfId="22" applyFont="1" applyFill="1" applyBorder="1" applyAlignment="1">
      <alignment horizontal="left" vertical="center" wrapText="1"/>
    </xf>
    <xf numFmtId="0" fontId="26" fillId="13" borderId="34" xfId="22" applyFont="1" applyFill="1" applyBorder="1" applyAlignment="1">
      <alignment horizontal="left" vertical="center" wrapText="1"/>
    </xf>
    <xf numFmtId="0" fontId="28" fillId="0" borderId="49" xfId="0" applyFont="1" applyBorder="1" applyAlignment="1">
      <alignment horizontal="center" vertical="center"/>
    </xf>
    <xf numFmtId="0" fontId="28" fillId="0" borderId="50" xfId="0" applyFont="1" applyBorder="1" applyAlignment="1">
      <alignment horizontal="center" vertical="center"/>
    </xf>
    <xf numFmtId="0" fontId="26" fillId="0" borderId="1" xfId="22" applyFont="1" applyBorder="1" applyAlignment="1">
      <alignment horizontal="center" vertical="center" wrapText="1"/>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0" fontId="26" fillId="0" borderId="47" xfId="22" applyFont="1" applyBorder="1" applyAlignment="1">
      <alignment horizontal="center" vertical="center" wrapText="1"/>
    </xf>
    <xf numFmtId="0" fontId="26" fillId="0" borderId="45" xfId="22" applyFont="1" applyBorder="1" applyAlignment="1">
      <alignment horizontal="center" vertical="center" wrapText="1"/>
    </xf>
    <xf numFmtId="0" fontId="26" fillId="0" borderId="48" xfId="22" applyFont="1" applyBorder="1" applyAlignment="1">
      <alignment horizontal="center" vertical="center" wrapText="1"/>
    </xf>
    <xf numFmtId="0" fontId="34" fillId="0" borderId="32" xfId="22" applyFont="1" applyBorder="1" applyAlignment="1">
      <alignment horizontal="center" vertical="center" wrapText="1"/>
    </xf>
    <xf numFmtId="0" fontId="34" fillId="0" borderId="33" xfId="22" applyFont="1" applyBorder="1" applyAlignment="1">
      <alignment horizontal="center" vertical="center" wrapText="1"/>
    </xf>
    <xf numFmtId="0" fontId="34" fillId="0" borderId="34" xfId="22" applyFont="1" applyBorder="1" applyAlignment="1">
      <alignment horizontal="center" vertical="center" wrapText="1"/>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0" fontId="28" fillId="0" borderId="53" xfId="0" applyFont="1" applyBorder="1" applyAlignment="1">
      <alignment horizontal="center" vertical="center"/>
    </xf>
    <xf numFmtId="0" fontId="28" fillId="0" borderId="54" xfId="0" applyFont="1" applyBorder="1" applyAlignment="1">
      <alignment horizontal="center" vertical="center"/>
    </xf>
    <xf numFmtId="0" fontId="33" fillId="0" borderId="53" xfId="0" applyFont="1" applyBorder="1" applyAlignment="1">
      <alignment horizontal="center" vertical="center" wrapText="1"/>
    </xf>
    <xf numFmtId="0" fontId="33" fillId="0" borderId="54" xfId="0" applyFont="1" applyBorder="1" applyAlignment="1">
      <alignment horizontal="center" vertical="center" wrapText="1"/>
    </xf>
    <xf numFmtId="14" fontId="32" fillId="0" borderId="35" xfId="0" applyNumberFormat="1" applyFont="1" applyBorder="1" applyAlignment="1">
      <alignment horizontal="center" vertical="center"/>
    </xf>
    <xf numFmtId="0" fontId="32" fillId="0" borderId="37" xfId="0"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47" xfId="0" applyFont="1" applyBorder="1" applyAlignment="1">
      <alignment horizontal="center" vertical="center"/>
    </xf>
    <xf numFmtId="0" fontId="32" fillId="0" borderId="48" xfId="0" applyFont="1" applyBorder="1" applyAlignment="1">
      <alignment horizontal="center" vertical="center"/>
    </xf>
    <xf numFmtId="0" fontId="26" fillId="13" borderId="32" xfId="22" applyFont="1" applyFill="1" applyBorder="1" applyAlignment="1">
      <alignment horizontal="center" vertical="center" wrapText="1"/>
    </xf>
    <xf numFmtId="0" fontId="26" fillId="13" borderId="34" xfId="22" applyFont="1" applyFill="1" applyBorder="1" applyAlignment="1">
      <alignment horizontal="center" vertical="center" wrapText="1"/>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31" fillId="0" borderId="57" xfId="0" applyFont="1" applyBorder="1" applyAlignment="1">
      <alignment horizontal="center" vertical="center"/>
    </xf>
    <xf numFmtId="0" fontId="33" fillId="0" borderId="51" xfId="0" applyFont="1" applyBorder="1" applyAlignment="1">
      <alignment horizontal="center" vertical="center" wrapText="1"/>
    </xf>
    <xf numFmtId="0" fontId="33" fillId="0" borderId="52" xfId="0" applyFont="1" applyBorder="1" applyAlignment="1">
      <alignment horizontal="center" vertical="center" wrapText="1"/>
    </xf>
    <xf numFmtId="0" fontId="25" fillId="0" borderId="35" xfId="22" applyFont="1" applyBorder="1" applyAlignment="1">
      <alignment horizontal="center" vertical="center" wrapText="1"/>
    </xf>
    <xf numFmtId="0" fontId="25" fillId="0" borderId="1" xfId="22" applyFont="1" applyBorder="1" applyAlignment="1">
      <alignment horizontal="center" vertical="center" wrapText="1"/>
    </xf>
    <xf numFmtId="0" fontId="25" fillId="0" borderId="47" xfId="22" applyFont="1" applyBorder="1" applyAlignment="1">
      <alignment horizontal="center" vertical="center" wrapText="1"/>
    </xf>
    <xf numFmtId="0" fontId="26" fillId="0" borderId="24" xfId="22" applyFont="1" applyBorder="1" applyAlignment="1">
      <alignment horizontal="center" vertical="center"/>
    </xf>
    <xf numFmtId="0" fontId="26" fillId="0" borderId="25" xfId="22" applyFont="1" applyBorder="1" applyAlignment="1">
      <alignment horizontal="center" vertical="center"/>
    </xf>
    <xf numFmtId="0" fontId="26" fillId="0" borderId="26" xfId="22" applyFont="1" applyBorder="1" applyAlignment="1">
      <alignment horizontal="center" vertical="center"/>
    </xf>
    <xf numFmtId="0" fontId="26" fillId="0" borderId="20" xfId="22" applyFont="1" applyBorder="1" applyAlignment="1">
      <alignment horizontal="center" vertical="center" wrapText="1"/>
    </xf>
    <xf numFmtId="0" fontId="26" fillId="0" borderId="21" xfId="22" applyFont="1" applyBorder="1" applyAlignment="1">
      <alignment horizontal="center" vertical="center" wrapText="1"/>
    </xf>
    <xf numFmtId="0" fontId="26" fillId="0" borderId="22" xfId="22" applyFont="1" applyBorder="1" applyAlignment="1">
      <alignment horizontal="center" vertical="center" wrapText="1"/>
    </xf>
    <xf numFmtId="0" fontId="26" fillId="0" borderId="23"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0" borderId="32" xfId="0" applyFont="1" applyBorder="1" applyAlignment="1">
      <alignment horizontal="left" vertical="center" wrapTex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9" fillId="0" borderId="32" xfId="0" applyFont="1" applyBorder="1" applyAlignment="1">
      <alignment horizontal="left" vertical="center" wrapText="1"/>
    </xf>
    <xf numFmtId="0" fontId="29" fillId="0" borderId="33" xfId="0" applyFont="1" applyBorder="1" applyAlignment="1">
      <alignment horizontal="left" vertical="center" wrapText="1"/>
    </xf>
    <xf numFmtId="0" fontId="29" fillId="0" borderId="34" xfId="0" applyFont="1" applyBorder="1" applyAlignment="1">
      <alignment horizontal="left" vertical="center" wrapText="1"/>
    </xf>
    <xf numFmtId="0" fontId="26" fillId="0" borderId="32" xfId="22" applyFont="1" applyBorder="1" applyAlignment="1">
      <alignment horizontal="center" vertical="center" wrapText="1"/>
    </xf>
    <xf numFmtId="0" fontId="26" fillId="0" borderId="33" xfId="22" applyFont="1" applyBorder="1" applyAlignment="1">
      <alignment horizontal="center" vertical="center" wrapText="1"/>
    </xf>
    <xf numFmtId="0" fontId="26" fillId="0" borderId="34" xfId="22" applyFont="1" applyBorder="1" applyAlignment="1">
      <alignment horizontal="center" vertical="center" wrapText="1"/>
    </xf>
    <xf numFmtId="0" fontId="25" fillId="0" borderId="5" xfId="22" applyFont="1" applyBorder="1" applyAlignment="1">
      <alignment horizontal="center" vertical="center" wrapText="1"/>
    </xf>
    <xf numFmtId="0" fontId="25" fillId="0" borderId="28" xfId="22" applyFont="1" applyBorder="1" applyAlignment="1">
      <alignment horizontal="center" vertical="center" wrapText="1"/>
    </xf>
    <xf numFmtId="0" fontId="26" fillId="13" borderId="47" xfId="22" applyFont="1" applyFill="1" applyBorder="1" applyAlignment="1">
      <alignment horizontal="center" vertical="center" wrapText="1"/>
    </xf>
    <xf numFmtId="0" fontId="26" fillId="13" borderId="45" xfId="22" applyFont="1" applyFill="1" applyBorder="1" applyAlignment="1">
      <alignment horizontal="center" vertical="center" wrapText="1"/>
    </xf>
    <xf numFmtId="0" fontId="26" fillId="13" borderId="48" xfId="22" applyFont="1" applyFill="1" applyBorder="1" applyAlignment="1">
      <alignment horizontal="center" vertical="center" wrapText="1"/>
    </xf>
    <xf numFmtId="0" fontId="26" fillId="13" borderId="33" xfId="22" applyFont="1" applyFill="1" applyBorder="1" applyAlignment="1">
      <alignment horizontal="center" vertical="center" wrapText="1"/>
    </xf>
    <xf numFmtId="0" fontId="26" fillId="0" borderId="24" xfId="22" applyFont="1" applyBorder="1" applyAlignment="1">
      <alignment horizontal="center" vertical="center" wrapText="1"/>
    </xf>
    <xf numFmtId="0" fontId="26" fillId="0" borderId="25" xfId="22" applyFont="1" applyBorder="1" applyAlignment="1">
      <alignment horizontal="center" vertical="center" wrapText="1"/>
    </xf>
    <xf numFmtId="0" fontId="26" fillId="0" borderId="26" xfId="22" applyFont="1" applyBorder="1" applyAlignment="1">
      <alignment horizontal="center" vertical="center" wrapText="1"/>
    </xf>
    <xf numFmtId="3" fontId="26" fillId="0" borderId="5" xfId="22" applyNumberFormat="1" applyFont="1" applyBorder="1" applyAlignment="1">
      <alignment horizontal="center" vertical="center" wrapText="1"/>
    </xf>
    <xf numFmtId="0" fontId="26" fillId="9" borderId="45" xfId="22" applyFont="1" applyFill="1" applyBorder="1" applyAlignment="1">
      <alignment horizontal="left" vertical="center" wrapText="1"/>
    </xf>
    <xf numFmtId="9" fontId="25" fillId="0" borderId="6" xfId="30" applyFont="1" applyFill="1" applyBorder="1" applyAlignment="1" applyProtection="1">
      <alignment horizontal="center" vertical="center" wrapText="1"/>
    </xf>
    <xf numFmtId="9" fontId="25" fillId="0" borderId="16" xfId="30" applyFont="1" applyFill="1" applyBorder="1" applyAlignment="1" applyProtection="1">
      <alignment horizontal="center" vertical="center" wrapText="1"/>
    </xf>
    <xf numFmtId="9" fontId="25" fillId="0" borderId="5" xfId="30" applyFont="1" applyFill="1" applyBorder="1" applyAlignment="1" applyProtection="1">
      <alignment horizontal="center" vertical="center" wrapText="1"/>
    </xf>
    <xf numFmtId="9" fontId="25" fillId="0" borderId="28" xfId="30" applyFont="1" applyFill="1" applyBorder="1" applyAlignment="1" applyProtection="1">
      <alignment horizontal="center" vertical="center" wrapText="1"/>
    </xf>
    <xf numFmtId="9" fontId="25" fillId="0" borderId="29" xfId="30" applyFont="1" applyFill="1" applyBorder="1" applyAlignment="1" applyProtection="1">
      <alignment horizontal="left" vertical="center" wrapText="1"/>
    </xf>
    <xf numFmtId="9" fontId="25" fillId="0" borderId="7" xfId="30" applyFont="1" applyFill="1" applyBorder="1" applyAlignment="1" applyProtection="1">
      <alignment horizontal="left" vertical="center" wrapText="1"/>
    </xf>
    <xf numFmtId="9" fontId="25" fillId="0" borderId="8" xfId="30" applyFont="1" applyFill="1" applyBorder="1" applyAlignment="1" applyProtection="1">
      <alignment horizontal="left" vertical="center" wrapText="1"/>
    </xf>
    <xf numFmtId="9" fontId="25" fillId="0" borderId="44" xfId="30" applyFont="1" applyFill="1" applyBorder="1" applyAlignment="1" applyProtection="1">
      <alignment horizontal="left" vertical="center" wrapText="1"/>
    </xf>
    <xf numFmtId="9" fontId="25" fillId="0" borderId="45" xfId="30" applyFont="1" applyFill="1" applyBorder="1" applyAlignment="1" applyProtection="1">
      <alignment horizontal="left" vertical="center" wrapText="1"/>
    </xf>
    <xf numFmtId="9" fontId="25" fillId="0" borderId="46" xfId="30" applyFont="1" applyFill="1" applyBorder="1" applyAlignment="1" applyProtection="1">
      <alignment horizontal="left" vertical="center" wrapText="1"/>
    </xf>
    <xf numFmtId="9" fontId="25" fillId="0" borderId="29" xfId="22" applyNumberFormat="1" applyFont="1" applyBorder="1" applyAlignment="1">
      <alignment horizontal="left" vertical="center" wrapText="1"/>
    </xf>
    <xf numFmtId="9" fontId="25" fillId="0" borderId="7" xfId="22" applyNumberFormat="1" applyFont="1" applyBorder="1" applyAlignment="1">
      <alignment horizontal="left" vertical="center" wrapText="1"/>
    </xf>
    <xf numFmtId="9" fontId="25" fillId="0" borderId="8" xfId="22" applyNumberFormat="1" applyFont="1" applyBorder="1" applyAlignment="1">
      <alignment horizontal="left" vertical="center" wrapText="1"/>
    </xf>
    <xf numFmtId="9" fontId="25" fillId="0" borderId="15" xfId="22" applyNumberFormat="1" applyFont="1" applyBorder="1" applyAlignment="1">
      <alignment horizontal="left" vertical="center" wrapText="1"/>
    </xf>
    <xf numFmtId="9" fontId="25" fillId="0" borderId="10" xfId="22" applyNumberFormat="1" applyFont="1" applyBorder="1" applyAlignment="1">
      <alignment horizontal="left" vertical="center" wrapText="1"/>
    </xf>
    <xf numFmtId="9" fontId="25" fillId="0" borderId="11" xfId="22" applyNumberFormat="1" applyFont="1" applyBorder="1" applyAlignment="1">
      <alignment horizontal="left" vertical="center" wrapText="1"/>
    </xf>
    <xf numFmtId="9" fontId="45" fillId="0" borderId="29" xfId="34" applyNumberFormat="1" applyBorder="1" applyAlignment="1">
      <alignment horizontal="center" vertical="center" wrapText="1"/>
    </xf>
    <xf numFmtId="9" fontId="25" fillId="0" borderId="7" xfId="22" applyNumberFormat="1" applyFont="1" applyBorder="1" applyAlignment="1">
      <alignment horizontal="center" vertical="center" wrapText="1"/>
    </xf>
    <xf numFmtId="9" fontId="25" fillId="0" borderId="59" xfId="22" applyNumberFormat="1" applyFont="1" applyBorder="1" applyAlignment="1">
      <alignment horizontal="center" vertical="center" wrapText="1"/>
    </xf>
    <xf numFmtId="9" fontId="25" fillId="0" borderId="15" xfId="22" applyNumberFormat="1" applyFont="1" applyBorder="1" applyAlignment="1">
      <alignment horizontal="center" vertical="center" wrapText="1"/>
    </xf>
    <xf numFmtId="9" fontId="25" fillId="0" borderId="10" xfId="22" applyNumberFormat="1" applyFont="1" applyBorder="1" applyAlignment="1">
      <alignment horizontal="center" vertical="center" wrapText="1"/>
    </xf>
    <xf numFmtId="9" fontId="25" fillId="0" borderId="60" xfId="22" applyNumberFormat="1" applyFont="1" applyBorder="1" applyAlignment="1">
      <alignment horizontal="center" vertical="center" wrapText="1"/>
    </xf>
    <xf numFmtId="0" fontId="45" fillId="0" borderId="29" xfId="34" applyNumberFormat="1" applyBorder="1" applyAlignment="1">
      <alignment horizontal="center" vertical="center" wrapText="1"/>
    </xf>
    <xf numFmtId="0" fontId="25" fillId="0" borderId="7" xfId="22" applyFont="1" applyBorder="1" applyAlignment="1">
      <alignment horizontal="center" vertical="center" wrapText="1"/>
    </xf>
    <xf numFmtId="0" fontId="25" fillId="0" borderId="59" xfId="22" applyFont="1" applyBorder="1" applyAlignment="1">
      <alignment horizontal="center" vertical="center" wrapText="1"/>
    </xf>
    <xf numFmtId="0" fontId="25" fillId="0" borderId="15" xfId="22" applyFont="1" applyBorder="1" applyAlignment="1">
      <alignment horizontal="center" vertical="center" wrapText="1"/>
    </xf>
    <xf numFmtId="0" fontId="25" fillId="0" borderId="10" xfId="22" applyFont="1" applyBorder="1" applyAlignment="1">
      <alignment horizontal="center" vertical="center" wrapText="1"/>
    </xf>
    <xf numFmtId="0" fontId="25" fillId="0" borderId="60" xfId="22" applyFont="1" applyBorder="1" applyAlignment="1">
      <alignment horizontal="center" vertical="center" wrapText="1"/>
    </xf>
    <xf numFmtId="0" fontId="28" fillId="9" borderId="49" xfId="0" applyFont="1" applyFill="1" applyBorder="1" applyAlignment="1">
      <alignment horizontal="center" vertical="center"/>
    </xf>
    <xf numFmtId="0" fontId="28" fillId="9" borderId="50" xfId="0" applyFont="1" applyFill="1" applyBorder="1" applyAlignment="1">
      <alignment horizontal="center" vertical="center"/>
    </xf>
    <xf numFmtId="9" fontId="25" fillId="9" borderId="29" xfId="30" applyFont="1" applyFill="1" applyBorder="1" applyAlignment="1" applyProtection="1">
      <alignment horizontal="left" vertical="center" wrapText="1"/>
    </xf>
    <xf numFmtId="9" fontId="25" fillId="9" borderId="7" xfId="30" applyFont="1" applyFill="1" applyBorder="1" applyAlignment="1" applyProtection="1">
      <alignment horizontal="left" vertical="center" wrapText="1"/>
    </xf>
    <xf numFmtId="9" fontId="25" fillId="9" borderId="8" xfId="30" applyFont="1" applyFill="1" applyBorder="1" applyAlignment="1" applyProtection="1">
      <alignment horizontal="left" vertical="center" wrapText="1"/>
    </xf>
    <xf numFmtId="9" fontId="25" fillId="9" borderId="44" xfId="30" applyFont="1" applyFill="1" applyBorder="1" applyAlignment="1" applyProtection="1">
      <alignment horizontal="left" vertical="center" wrapText="1"/>
    </xf>
    <xf numFmtId="9" fontId="25" fillId="9" borderId="45" xfId="30" applyFont="1" applyFill="1" applyBorder="1" applyAlignment="1" applyProtection="1">
      <alignment horizontal="left" vertical="center" wrapText="1"/>
    </xf>
    <xf numFmtId="9" fontId="25" fillId="9" borderId="46" xfId="30" applyFont="1" applyFill="1" applyBorder="1" applyAlignment="1" applyProtection="1">
      <alignment horizontal="left" vertical="center" wrapText="1"/>
    </xf>
    <xf numFmtId="0" fontId="26" fillId="0" borderId="43" xfId="0" applyFont="1" applyBorder="1" applyAlignment="1">
      <alignment horizontal="left" vertical="center" wrapText="1"/>
    </xf>
    <xf numFmtId="0" fontId="26" fillId="0" borderId="21" xfId="0" applyFont="1" applyBorder="1" applyAlignment="1">
      <alignment horizontal="left" vertical="center" wrapText="1"/>
    </xf>
    <xf numFmtId="0" fontId="27" fillId="0" borderId="70" xfId="0" applyFont="1" applyBorder="1" applyAlignment="1">
      <alignment horizontal="left" vertical="center" wrapText="1"/>
    </xf>
    <xf numFmtId="0" fontId="33" fillId="0" borderId="6" xfId="0" applyFont="1" applyBorder="1" applyAlignment="1">
      <alignment horizontal="left" vertical="center" wrapText="1"/>
    </xf>
    <xf numFmtId="0" fontId="33" fillId="0" borderId="15"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3" fillId="0" borderId="38" xfId="0" applyFont="1" applyBorder="1" applyAlignment="1">
      <alignment horizontal="center" vertical="center"/>
    </xf>
    <xf numFmtId="0" fontId="33" fillId="0" borderId="39" xfId="0" applyFont="1" applyBorder="1" applyAlignment="1">
      <alignment horizontal="center" vertical="center"/>
    </xf>
    <xf numFmtId="0" fontId="33" fillId="0" borderId="29"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26" fillId="9" borderId="6" xfId="22" applyFont="1" applyFill="1" applyBorder="1" applyAlignment="1">
      <alignment horizontal="left" vertical="center" wrapText="1"/>
    </xf>
    <xf numFmtId="0" fontId="33" fillId="12" borderId="6" xfId="22" applyFont="1" applyFill="1" applyBorder="1" applyAlignment="1">
      <alignment horizontal="center" vertical="center" wrapText="1"/>
    </xf>
    <xf numFmtId="0" fontId="26" fillId="12" borderId="6" xfId="22" applyFont="1" applyFill="1" applyBorder="1" applyAlignment="1">
      <alignment horizontal="center" vertical="center" wrapText="1"/>
    </xf>
    <xf numFmtId="0" fontId="26" fillId="9" borderId="6" xfId="22" applyFont="1" applyFill="1" applyBorder="1" applyAlignment="1">
      <alignment horizontal="left" vertical="center"/>
    </xf>
    <xf numFmtId="0" fontId="33" fillId="10" borderId="29" xfId="0" applyFont="1" applyFill="1" applyBorder="1" applyAlignment="1">
      <alignment horizontal="center" vertical="center"/>
    </xf>
    <xf numFmtId="0" fontId="33" fillId="10" borderId="7" xfId="0" applyFont="1" applyFill="1" applyBorder="1" applyAlignment="1">
      <alignment horizontal="center" vertical="center"/>
    </xf>
    <xf numFmtId="0" fontId="33" fillId="10" borderId="8" xfId="0" applyFont="1" applyFill="1" applyBorder="1" applyAlignment="1">
      <alignment horizontal="center" vertical="center"/>
    </xf>
    <xf numFmtId="0" fontId="33" fillId="10" borderId="30" xfId="0" applyFont="1" applyFill="1" applyBorder="1" applyAlignment="1">
      <alignment horizontal="center" vertical="center"/>
    </xf>
    <xf numFmtId="0" fontId="33" fillId="10" borderId="0" xfId="0" applyFont="1" applyFill="1" applyAlignment="1">
      <alignment horizontal="center" vertical="center"/>
    </xf>
    <xf numFmtId="0" fontId="33" fillId="10" borderId="9" xfId="0" applyFont="1" applyFill="1" applyBorder="1" applyAlignment="1">
      <alignment horizontal="center" vertical="center"/>
    </xf>
    <xf numFmtId="0" fontId="33" fillId="10" borderId="15" xfId="0" applyFont="1" applyFill="1" applyBorder="1" applyAlignment="1">
      <alignment horizontal="center" vertical="center"/>
    </xf>
    <xf numFmtId="0" fontId="33" fillId="10" borderId="10" xfId="0" applyFont="1" applyFill="1" applyBorder="1" applyAlignment="1">
      <alignment horizontal="center" vertical="center"/>
    </xf>
    <xf numFmtId="0" fontId="33" fillId="10" borderId="11" xfId="0" applyFont="1" applyFill="1" applyBorder="1" applyAlignment="1">
      <alignment horizontal="center" vertical="center"/>
    </xf>
    <xf numFmtId="0" fontId="33" fillId="10" borderId="3"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33" fillId="10" borderId="12" xfId="0" applyFont="1" applyFill="1" applyBorder="1" applyAlignment="1">
      <alignment horizontal="center" vertical="center"/>
    </xf>
    <xf numFmtId="0" fontId="33" fillId="10" borderId="38" xfId="0" applyFont="1" applyFill="1" applyBorder="1" applyAlignment="1">
      <alignment horizontal="center" vertical="center"/>
    </xf>
    <xf numFmtId="0" fontId="33" fillId="10" borderId="39" xfId="0" applyFont="1" applyFill="1" applyBorder="1" applyAlignment="1">
      <alignment horizontal="center" vertical="center"/>
    </xf>
    <xf numFmtId="0" fontId="33" fillId="10" borderId="6" xfId="0" applyFont="1" applyFill="1" applyBorder="1" applyAlignment="1">
      <alignment horizontal="center" vertical="center" wrapText="1"/>
    </xf>
    <xf numFmtId="0" fontId="33" fillId="10" borderId="12" xfId="0" applyFont="1" applyFill="1" applyBorder="1" applyAlignment="1">
      <alignment horizontal="center" vertical="center" wrapText="1"/>
    </xf>
    <xf numFmtId="0" fontId="33" fillId="10" borderId="38" xfId="0" applyFont="1" applyFill="1" applyBorder="1" applyAlignment="1">
      <alignment horizontal="center" vertical="center" wrapText="1"/>
    </xf>
    <xf numFmtId="0" fontId="28" fillId="0" borderId="6" xfId="0" applyFont="1" applyBorder="1" applyAlignment="1">
      <alignment horizontal="left" vertical="center"/>
    </xf>
    <xf numFmtId="0" fontId="28" fillId="0" borderId="12" xfId="0" applyFont="1" applyBorder="1" applyAlignment="1">
      <alignment horizontal="left" vertical="center"/>
    </xf>
    <xf numFmtId="0" fontId="28" fillId="0" borderId="38" xfId="0" applyFont="1" applyBorder="1" applyAlignment="1">
      <alignment horizontal="left" vertical="center"/>
    </xf>
    <xf numFmtId="0" fontId="28" fillId="0" borderId="10" xfId="0" applyFont="1" applyBorder="1" applyAlignment="1">
      <alignment horizontal="left" vertical="center"/>
    </xf>
    <xf numFmtId="0" fontId="28" fillId="0" borderId="39" xfId="0" applyFont="1" applyBorder="1" applyAlignment="1">
      <alignment horizontal="left" vertical="center"/>
    </xf>
    <xf numFmtId="0" fontId="33" fillId="10" borderId="39" xfId="0" applyFont="1" applyFill="1" applyBorder="1" applyAlignment="1">
      <alignment horizontal="center" vertical="center" wrapText="1"/>
    </xf>
    <xf numFmtId="0" fontId="28" fillId="10" borderId="3" xfId="0" applyFont="1" applyFill="1" applyBorder="1" applyAlignment="1">
      <alignment horizontal="center" vertical="center" wrapText="1"/>
    </xf>
    <xf numFmtId="0" fontId="28" fillId="10" borderId="17" xfId="0" applyFont="1" applyFill="1" applyBorder="1" applyAlignment="1">
      <alignment horizontal="center" vertical="center" wrapText="1"/>
    </xf>
    <xf numFmtId="0" fontId="28" fillId="10" borderId="4" xfId="0" applyFont="1" applyFill="1" applyBorder="1" applyAlignment="1">
      <alignment horizontal="center" vertical="center" wrapText="1"/>
    </xf>
    <xf numFmtId="0" fontId="33" fillId="0" borderId="29" xfId="0" applyFont="1" applyBorder="1" applyAlignment="1">
      <alignment vertical="center" wrapText="1"/>
    </xf>
    <xf numFmtId="0" fontId="33" fillId="0" borderId="7" xfId="0" applyFont="1" applyBorder="1" applyAlignment="1">
      <alignment vertical="center" wrapText="1"/>
    </xf>
    <xf numFmtId="0" fontId="33" fillId="0" borderId="8" xfId="0" applyFont="1" applyBorder="1" applyAlignment="1">
      <alignment vertical="center" wrapText="1"/>
    </xf>
    <xf numFmtId="0" fontId="33" fillId="0" borderId="6" xfId="0" applyFont="1" applyBorder="1" applyAlignment="1">
      <alignment horizontal="center" vertical="center"/>
    </xf>
    <xf numFmtId="0" fontId="26" fillId="0" borderId="6" xfId="0" applyFont="1" applyBorder="1" applyAlignment="1">
      <alignment vertical="center" wrapText="1"/>
    </xf>
    <xf numFmtId="0" fontId="36" fillId="13" borderId="4" xfId="0" applyFont="1" applyFill="1" applyBorder="1" applyAlignment="1">
      <alignment horizontal="center" vertical="center"/>
    </xf>
    <xf numFmtId="0" fontId="36" fillId="13" borderId="6" xfId="0" applyFont="1" applyFill="1" applyBorder="1" applyAlignment="1">
      <alignment horizontal="center" vertical="center"/>
    </xf>
    <xf numFmtId="0" fontId="26" fillId="10" borderId="3"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6" fillId="10" borderId="12" xfId="0" applyFont="1" applyFill="1" applyBorder="1" applyAlignment="1">
      <alignment horizontal="center" vertical="center" wrapText="1"/>
    </xf>
    <xf numFmtId="0" fontId="26" fillId="10" borderId="39" xfId="0" applyFont="1" applyFill="1" applyBorder="1" applyAlignment="1">
      <alignment horizontal="center" vertical="center" wrapText="1"/>
    </xf>
    <xf numFmtId="0" fontId="26" fillId="0" borderId="6" xfId="0" applyFont="1" applyBorder="1" applyAlignment="1">
      <alignment horizontal="center" vertical="center"/>
    </xf>
    <xf numFmtId="0" fontId="26" fillId="10" borderId="38"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8" fillId="0" borderId="27" xfId="0" applyFont="1" applyBorder="1" applyAlignment="1">
      <alignment horizontal="center"/>
    </xf>
    <xf numFmtId="0" fontId="28" fillId="0" borderId="61" xfId="0" applyFont="1" applyBorder="1" applyAlignment="1">
      <alignment horizontal="center"/>
    </xf>
    <xf numFmtId="0" fontId="28" fillId="0" borderId="54" xfId="0" applyFont="1" applyBorder="1" applyAlignment="1">
      <alignment horizontal="center"/>
    </xf>
    <xf numFmtId="0" fontId="26" fillId="13" borderId="49" xfId="22" applyFont="1" applyFill="1" applyBorder="1" applyAlignment="1">
      <alignment horizontal="center" vertical="center" wrapText="1"/>
    </xf>
    <xf numFmtId="0" fontId="26" fillId="13" borderId="50" xfId="22" applyFont="1" applyFill="1" applyBorder="1" applyAlignment="1">
      <alignment horizontal="center" vertical="center" wrapText="1"/>
    </xf>
    <xf numFmtId="0" fontId="28" fillId="0" borderId="12" xfId="0" applyFont="1" applyBorder="1" applyAlignment="1">
      <alignment horizontal="center"/>
    </xf>
    <xf numFmtId="0" fontId="28" fillId="0" borderId="38" xfId="0" applyFont="1" applyBorder="1" applyAlignment="1">
      <alignment horizontal="center"/>
    </xf>
    <xf numFmtId="0" fontId="28" fillId="0" borderId="52" xfId="0" applyFont="1" applyBorder="1" applyAlignment="1">
      <alignment horizontal="center"/>
    </xf>
    <xf numFmtId="0" fontId="28" fillId="20" borderId="12" xfId="0" applyFont="1" applyFill="1" applyBorder="1" applyAlignment="1">
      <alignment horizontal="justify" vertical="top"/>
    </xf>
    <xf numFmtId="0" fontId="28" fillId="20" borderId="38" xfId="0" applyFont="1" applyFill="1" applyBorder="1" applyAlignment="1">
      <alignment horizontal="justify" vertical="top"/>
    </xf>
    <xf numFmtId="0" fontId="28" fillId="20" borderId="52" xfId="0" applyFont="1" applyFill="1" applyBorder="1" applyAlignment="1">
      <alignment horizontal="justify" vertical="top"/>
    </xf>
    <xf numFmtId="0" fontId="25" fillId="0" borderId="20" xfId="22" applyFont="1" applyBorder="1" applyAlignment="1">
      <alignment horizontal="center" vertical="center" wrapText="1"/>
    </xf>
    <xf numFmtId="0" fontId="25" fillId="0" borderId="13" xfId="22" applyFont="1" applyBorder="1" applyAlignment="1">
      <alignment horizontal="center" vertical="center" wrapText="1"/>
    </xf>
    <xf numFmtId="0" fontId="25" fillId="0" borderId="23" xfId="22" applyFont="1" applyBorder="1" applyAlignment="1">
      <alignment horizontal="center" vertical="center" wrapText="1"/>
    </xf>
    <xf numFmtId="0" fontId="26" fillId="0" borderId="21" xfId="22" applyFont="1" applyBorder="1" applyAlignment="1">
      <alignment horizontal="center" vertical="center"/>
    </xf>
    <xf numFmtId="0" fontId="26" fillId="0" borderId="6" xfId="22" applyFont="1" applyBorder="1" applyAlignment="1">
      <alignment horizontal="center" vertical="center"/>
    </xf>
    <xf numFmtId="0" fontId="26" fillId="0" borderId="6" xfId="22" applyFont="1" applyBorder="1" applyAlignment="1">
      <alignment horizontal="center" vertical="center" wrapText="1"/>
    </xf>
    <xf numFmtId="0" fontId="26" fillId="13" borderId="5" xfId="22" applyFont="1" applyFill="1" applyBorder="1" applyAlignment="1">
      <alignment horizontal="center" vertical="center" wrapText="1"/>
    </xf>
    <xf numFmtId="0" fontId="26" fillId="13" borderId="28" xfId="22" applyFont="1" applyFill="1" applyBorder="1" applyAlignment="1">
      <alignment horizontal="center" vertical="center" wrapText="1"/>
    </xf>
    <xf numFmtId="0" fontId="42" fillId="0" borderId="6" xfId="0" applyFont="1" applyFill="1" applyBorder="1" applyAlignment="1">
      <alignment horizontal="center" vertical="center"/>
    </xf>
    <xf numFmtId="0" fontId="42" fillId="0" borderId="6" xfId="0" applyFont="1" applyFill="1" applyBorder="1" applyAlignment="1">
      <alignment vertical="center"/>
    </xf>
    <xf numFmtId="9" fontId="42" fillId="0" borderId="6" xfId="28" applyFont="1" applyFill="1" applyBorder="1" applyAlignment="1">
      <alignment horizontal="left" vertical="center" wrapText="1"/>
    </xf>
    <xf numFmtId="0" fontId="42" fillId="0" borderId="6" xfId="28" applyNumberFormat="1" applyFont="1" applyFill="1" applyBorder="1" applyAlignment="1">
      <alignment vertical="center" wrapText="1"/>
    </xf>
    <xf numFmtId="9" fontId="42" fillId="0" borderId="6" xfId="28" applyFont="1" applyFill="1" applyBorder="1" applyAlignment="1">
      <alignment vertical="center" wrapText="1"/>
    </xf>
    <xf numFmtId="9" fontId="42" fillId="0" borderId="6" xfId="0" applyNumberFormat="1" applyFont="1" applyFill="1" applyBorder="1" applyAlignment="1">
      <alignment vertical="center"/>
    </xf>
    <xf numFmtId="172" fontId="28" fillId="0" borderId="21" xfId="10" applyNumberFormat="1" applyFont="1" applyFill="1" applyBorder="1" applyAlignment="1">
      <alignment vertical="center"/>
    </xf>
    <xf numFmtId="172" fontId="28" fillId="0" borderId="6" xfId="10" applyNumberFormat="1" applyFont="1" applyFill="1" applyBorder="1" applyAlignment="1">
      <alignment vertical="center"/>
    </xf>
    <xf numFmtId="172" fontId="28" fillId="0" borderId="5" xfId="10" applyNumberFormat="1" applyFont="1" applyFill="1" applyBorder="1" applyAlignment="1">
      <alignment vertical="center"/>
    </xf>
    <xf numFmtId="9" fontId="25" fillId="0" borderId="29" xfId="22" applyNumberFormat="1" applyFont="1" applyFill="1" applyBorder="1" applyAlignment="1">
      <alignment horizontal="left" vertical="center" wrapText="1"/>
    </xf>
    <xf numFmtId="9" fontId="25" fillId="0" borderId="7" xfId="22" applyNumberFormat="1" applyFont="1" applyFill="1" applyBorder="1" applyAlignment="1">
      <alignment horizontal="left" vertical="center" wrapText="1"/>
    </xf>
    <xf numFmtId="9" fontId="25" fillId="0" borderId="8" xfId="22" applyNumberFormat="1" applyFont="1" applyFill="1" applyBorder="1" applyAlignment="1">
      <alignment horizontal="left" vertical="center" wrapText="1"/>
    </xf>
    <xf numFmtId="9" fontId="45" fillId="0" borderId="29" xfId="34" applyNumberFormat="1" applyFill="1" applyBorder="1" applyAlignment="1">
      <alignment horizontal="center" vertical="center" wrapText="1"/>
    </xf>
    <xf numFmtId="9" fontId="25" fillId="0" borderId="7" xfId="22" applyNumberFormat="1" applyFont="1" applyFill="1" applyBorder="1" applyAlignment="1">
      <alignment horizontal="center" vertical="center" wrapText="1"/>
    </xf>
    <xf numFmtId="9" fontId="25" fillId="0" borderId="59" xfId="22" applyNumberFormat="1" applyFont="1" applyFill="1" applyBorder="1" applyAlignment="1">
      <alignment horizontal="center" vertical="center" wrapText="1"/>
    </xf>
    <xf numFmtId="9" fontId="25" fillId="0" borderId="15" xfId="22" applyNumberFormat="1" applyFont="1" applyFill="1" applyBorder="1" applyAlignment="1">
      <alignment horizontal="left" vertical="center" wrapText="1"/>
    </xf>
    <xf numFmtId="9" fontId="25" fillId="0" borderId="10" xfId="22" applyNumberFormat="1" applyFont="1" applyFill="1" applyBorder="1" applyAlignment="1">
      <alignment horizontal="left" vertical="center" wrapText="1"/>
    </xf>
    <xf numFmtId="9" fontId="25" fillId="0" borderId="11" xfId="22" applyNumberFormat="1" applyFont="1" applyFill="1" applyBorder="1" applyAlignment="1">
      <alignment horizontal="left" vertical="center" wrapText="1"/>
    </xf>
    <xf numFmtId="9" fontId="25" fillId="0" borderId="15" xfId="22" applyNumberFormat="1" applyFont="1" applyFill="1" applyBorder="1" applyAlignment="1">
      <alignment horizontal="center" vertical="center" wrapText="1"/>
    </xf>
    <xf numFmtId="9" fontId="25" fillId="0" borderId="10" xfId="22" applyNumberFormat="1" applyFont="1" applyFill="1" applyBorder="1" applyAlignment="1">
      <alignment horizontal="center" vertical="center" wrapText="1"/>
    </xf>
    <xf numFmtId="9" fontId="25" fillId="0" borderId="60" xfId="22" applyNumberFormat="1"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1" defaultTableStyle="TableStyleMedium9" defaultPivotStyle="PivotStyleLight16">
    <tableStyle name="Invisible" pivot="0" table="0" count="0" xr9:uid="{88F1DF23-3FC4-49C5-B858-E14021A44DD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B5C1539-DC85-4996-B718-AEA4CE28BC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8109D4-38C1-4F17-9969-0CE163BFF1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560AC76-1CB7-432D-8FA7-A2BED74325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893E68F-FBE9-4E23-AEA6-EA3227897F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0.bin"/><Relationship Id="rId1" Type="http://schemas.openxmlformats.org/officeDocument/2006/relationships/printerSettings" Target="../printerSettings/printerSettings9.bin"/><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secretariadistritald.sharepoint.com/:x:/s/InstrumentosdePlaneacin-SubsecretaraFCO/EfcxFfu8EHFOvWyM0lDLTZAB7mKsfxznoDEDveQP_3k3Qg?e=S70sc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2.xml"/><Relationship Id="rId2" Type="http://schemas.openxmlformats.org/officeDocument/2006/relationships/hyperlink" Target="https://secretariadistritald.sharepoint.com/:x:/s/InstrumentosdePlaneacin-SubsecretaraFCO/ETOyPE-G341Lid6fsI0V9sIBHqiKSYqVqrx2-zy3et08wQ?e=VzuyA4" TargetMode="External"/><Relationship Id="rId1" Type="http://schemas.openxmlformats.org/officeDocument/2006/relationships/hyperlink" Target="https://secretariadistritald.sharepoint.com/:x:/s/InstrumentosdePlaneacin-SubsecretaraFCO/ESoqEnGGJGlHrT3gjeI1tP0BZwgkDbeT1p_Uap-gu2DlXg?e=6jCmoB"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secretariadistritald.sharepoint.com/:x:/s/InstrumentosdePlaneacin-SubsecretaraFCO/EVFufqWIgaRGlPoIcLlMt3UBBxRIF5K439JO08HTAsDylQ?e=Z8VRbh" TargetMode="External"/><Relationship Id="rId7" Type="http://schemas.openxmlformats.org/officeDocument/2006/relationships/vmlDrawing" Target="../drawings/vmlDrawing3.vml"/><Relationship Id="rId2" Type="http://schemas.openxmlformats.org/officeDocument/2006/relationships/hyperlink" Target="https://secretariadistritald.sharepoint.com/:x:/s/InstrumentosdePlaneacin-SubsecretaraFCO/ERX0JMX8pqdGj70uCMG4NlwBuwK2gaBwmVRIlNpvpbE10Q?e=MKbyeJ" TargetMode="External"/><Relationship Id="rId1" Type="http://schemas.openxmlformats.org/officeDocument/2006/relationships/hyperlink" Target="https://secretariadistritald.sharepoint.com/:x:/s/InstrumentosdePlaneacin-SubsecretaraFCO/EUzRLIpNh5RNmKO-SlJdyhIBgO7joZxzbfsRtRZkMdJFIw?e=7UUfml" TargetMode="External"/><Relationship Id="rId6" Type="http://schemas.openxmlformats.org/officeDocument/2006/relationships/drawing" Target="../drawings/drawing3.xml"/><Relationship Id="rId5" Type="http://schemas.openxmlformats.org/officeDocument/2006/relationships/customProperty" Target="../customProperty4.bin"/><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secretariadistritald.sharepoint.com/:x:/s/InstrumentosdePlaneacin-SubsecretaraFCO/ERIsvZy4X6xFuLHefVnaSdEBH07BHVYrnOQ8jf8BcaSneA?e=cdd7qu" TargetMode="External"/><Relationship Id="rId7" Type="http://schemas.openxmlformats.org/officeDocument/2006/relationships/vmlDrawing" Target="../drawings/vmlDrawing4.vml"/><Relationship Id="rId2" Type="http://schemas.openxmlformats.org/officeDocument/2006/relationships/hyperlink" Target="https://secretariadistritald.sharepoint.com/:x:/s/InstrumentosdePlaneacin-SubsecretaraFCO/EfHmpkI7kHNKm_5IcsJ2pYIBux5TNwRASZpElI64GMP-WQ?e=b4gwML" TargetMode="External"/><Relationship Id="rId1" Type="http://schemas.openxmlformats.org/officeDocument/2006/relationships/hyperlink" Target="https://secretariadistritald.sharepoint.com/:x:/s/InstrumentosdePlaneacin-SubsecretaraFCO/ETyj035z-nJHgh8aI_OMsbsBkPLlCUuksOWgv48-9YLPDQ?e=kq7upR" TargetMode="External"/><Relationship Id="rId6" Type="http://schemas.openxmlformats.org/officeDocument/2006/relationships/drawing" Target="../drawings/drawing4.x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printerSettings" Target="../printerSettings/printerSettings6.bin"/><Relationship Id="rId1" Type="http://schemas.openxmlformats.org/officeDocument/2006/relationships/hyperlink" Target="https://secretariadistritald.sharepoint.com/:x:/s/InstrumentosdePlaneacin-SubsecretaraFCO/Ea__JUrA_4NDkzzo9ontOUEBX5IV_LbGUQB2eaRIqhi8Pg?e=R8tnDY"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hyperlink" Target="https://secretariadistritald.sharepoint.com/:x:/s/InstrumentosdePlaneacin-SubsecretaraFCO/Efpco93vWkdAg5te_tlgZLcBt2J-MQP6FmgCwea6VK2P-w?e=DSyuGb" TargetMode="External"/><Relationship Id="rId13" Type="http://schemas.openxmlformats.org/officeDocument/2006/relationships/vmlDrawing" Target="../drawings/vmlDrawing6.vml"/><Relationship Id="rId3" Type="http://schemas.openxmlformats.org/officeDocument/2006/relationships/hyperlink" Target="https://secretariadistritald.sharepoint.com/:x:/s/InstrumentosdePlaneacin-SubsecretaraFCO/EVFufqWIgaRGlPoIcLlMt3UBBxRIF5K439JO08HTAsDylQ?e=Z8VRbh" TargetMode="External"/><Relationship Id="rId7" Type="http://schemas.openxmlformats.org/officeDocument/2006/relationships/hyperlink" Target="https://secretariadistritald.sharepoint.com/:x:/s/InstrumentosdePlaneacin-SubsecretaraFCO/EfcxFfu8EHFOvWyM0lDLTZAB7mKsfxznoDEDveQP_3k3Qg?e=S70scp" TargetMode="External"/><Relationship Id="rId12" Type="http://schemas.openxmlformats.org/officeDocument/2006/relationships/customProperty" Target="../customProperty7.bin"/><Relationship Id="rId2" Type="http://schemas.openxmlformats.org/officeDocument/2006/relationships/hyperlink" Target="https://secretariadistritald.sharepoint.com/:x:/s/InstrumentosdePlaneacin-SubsecretaraFCO/EUzRLIpNh5RNmKO-SlJdyhIBgO7joZxzbfsRtRZkMdJFIw?e=7UUfml" TargetMode="External"/><Relationship Id="rId1" Type="http://schemas.openxmlformats.org/officeDocument/2006/relationships/hyperlink" Target="https://secretariadistritald.sharepoint.com/:b:/s/InstrumentosdePlaneacin-SubsecretaraFCO/EdyPA9O0iodMvM6Z-xaRGggBdEsqbPptYoxBF_f9aitgtw?e=5pb8Z4" TargetMode="External"/><Relationship Id="rId6" Type="http://schemas.openxmlformats.org/officeDocument/2006/relationships/hyperlink" Target="https://secretariadistritald.sharepoint.com/:x:/s/InstrumentosdePlaneacin-SubsecretaraFCO/EfcxFfu8EHFOvWyM0lDLTZAB7mKsfxznoDEDveQP_3k3Qg?e=S70scp" TargetMode="External"/><Relationship Id="rId11" Type="http://schemas.openxmlformats.org/officeDocument/2006/relationships/printerSettings" Target="../printerSettings/printerSettings7.bin"/><Relationship Id="rId5" Type="http://schemas.openxmlformats.org/officeDocument/2006/relationships/hyperlink" Target="https://secretariadistritald.sharepoint.com/:x:/s/InstrumentosdePlaneacin-SubsecretaraFCO/ETOyPE-G341Lid6fsI0V9sIBHqiKSYqVqrx2-zy3et08wQ?e=VzuyA4" TargetMode="External"/><Relationship Id="rId10" Type="http://schemas.openxmlformats.org/officeDocument/2006/relationships/hyperlink" Target="https://secretariadistritald.sharepoint.com/:x:/s/InstrumentosdePlaneacin-SubsecretaraFCO/ESgX0U72xu1Agl2H4INAsHYBqGk6e46PAwnHIxkBErFOtQ?e=EPhndB" TargetMode="External"/><Relationship Id="rId4" Type="http://schemas.openxmlformats.org/officeDocument/2006/relationships/hyperlink" Target="https://secretariadistritald.sharepoint.com/:x:/s/InstrumentosdePlaneacin-SubsecretaraFCO/Ea__JUrA_4NDkzzo9ontOUEBX5IV_LbGUQB2eaRIqhi8Pg?e=R8tnDY" TargetMode="External"/><Relationship Id="rId9" Type="http://schemas.openxmlformats.org/officeDocument/2006/relationships/hyperlink" Target="https://secretariadistritald.sharepoint.com/:x:/s/InstrumentosdePlaneacin-SubsecretaraFCO/Efpco93vWkdAg5te_tlgZLcBt2J-MQP6FmgCwea6VK2P-w?e=DSyuGb" TargetMode="External"/><Relationship Id="rId1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9.bin"/><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theme="6" tint="0.39997558519241921"/>
    <pageSetUpPr fitToPage="1"/>
  </sheetPr>
  <dimension ref="A1:B74"/>
  <sheetViews>
    <sheetView topLeftCell="A39" zoomScale="90" zoomScaleNormal="90" workbookViewId="0">
      <selection activeCell="B42" sqref="B42"/>
    </sheetView>
  </sheetViews>
  <sheetFormatPr baseColWidth="10" defaultColWidth="10.7109375" defaultRowHeight="14.25" x14ac:dyDescent="0.25"/>
  <cols>
    <col min="1" max="1" width="72" style="92" bestFit="1" customWidth="1"/>
    <col min="2" max="2" width="78.42578125" style="92" customWidth="1"/>
    <col min="3" max="3" width="10.7109375" style="92"/>
    <col min="4" max="4" width="31.140625" style="92" customWidth="1"/>
    <col min="5" max="5" width="70.140625" style="92" customWidth="1"/>
    <col min="6" max="6" width="17.42578125" style="92" customWidth="1"/>
    <col min="7" max="8" width="21.7109375" style="92" customWidth="1"/>
    <col min="9" max="9" width="19.42578125" style="92" customWidth="1"/>
    <col min="10" max="10" width="42" style="92" customWidth="1"/>
    <col min="11" max="256" width="10.7109375" style="92"/>
    <col min="257" max="257" width="72" style="92" bestFit="1" customWidth="1"/>
    <col min="258" max="258" width="78.42578125" style="92" customWidth="1"/>
    <col min="259" max="259" width="10.7109375" style="92"/>
    <col min="260" max="260" width="31.140625" style="92" customWidth="1"/>
    <col min="261" max="261" width="70.140625" style="92" customWidth="1"/>
    <col min="262" max="262" width="17.42578125" style="92" customWidth="1"/>
    <col min="263" max="264" width="21.7109375" style="92" customWidth="1"/>
    <col min="265" max="265" width="19.42578125" style="92" customWidth="1"/>
    <col min="266" max="266" width="42" style="92" customWidth="1"/>
    <col min="267" max="512" width="10.7109375" style="92"/>
    <col min="513" max="513" width="72" style="92" bestFit="1" customWidth="1"/>
    <col min="514" max="514" width="78.42578125" style="92" customWidth="1"/>
    <col min="515" max="515" width="10.7109375" style="92"/>
    <col min="516" max="516" width="31.140625" style="92" customWidth="1"/>
    <col min="517" max="517" width="70.140625" style="92" customWidth="1"/>
    <col min="518" max="518" width="17.42578125" style="92" customWidth="1"/>
    <col min="519" max="520" width="21.7109375" style="92" customWidth="1"/>
    <col min="521" max="521" width="19.42578125" style="92" customWidth="1"/>
    <col min="522" max="522" width="42" style="92" customWidth="1"/>
    <col min="523" max="768" width="10.7109375" style="92"/>
    <col min="769" max="769" width="72" style="92" bestFit="1" customWidth="1"/>
    <col min="770" max="770" width="78.42578125" style="92" customWidth="1"/>
    <col min="771" max="771" width="10.7109375" style="92"/>
    <col min="772" max="772" width="31.140625" style="92" customWidth="1"/>
    <col min="773" max="773" width="70.140625" style="92" customWidth="1"/>
    <col min="774" max="774" width="17.42578125" style="92" customWidth="1"/>
    <col min="775" max="776" width="21.7109375" style="92" customWidth="1"/>
    <col min="777" max="777" width="19.42578125" style="92" customWidth="1"/>
    <col min="778" max="778" width="42" style="92" customWidth="1"/>
    <col min="779" max="1024" width="10.7109375" style="92"/>
    <col min="1025" max="1025" width="72" style="92" bestFit="1" customWidth="1"/>
    <col min="1026" max="1026" width="78.42578125" style="92" customWidth="1"/>
    <col min="1027" max="1027" width="10.7109375" style="92"/>
    <col min="1028" max="1028" width="31.140625" style="92" customWidth="1"/>
    <col min="1029" max="1029" width="70.140625" style="92" customWidth="1"/>
    <col min="1030" max="1030" width="17.42578125" style="92" customWidth="1"/>
    <col min="1031" max="1032" width="21.7109375" style="92" customWidth="1"/>
    <col min="1033" max="1033" width="19.42578125" style="92" customWidth="1"/>
    <col min="1034" max="1034" width="42" style="92" customWidth="1"/>
    <col min="1035" max="1280" width="10.7109375" style="92"/>
    <col min="1281" max="1281" width="72" style="92" bestFit="1" customWidth="1"/>
    <col min="1282" max="1282" width="78.42578125" style="92" customWidth="1"/>
    <col min="1283" max="1283" width="10.7109375" style="92"/>
    <col min="1284" max="1284" width="31.140625" style="92" customWidth="1"/>
    <col min="1285" max="1285" width="70.140625" style="92" customWidth="1"/>
    <col min="1286" max="1286" width="17.42578125" style="92" customWidth="1"/>
    <col min="1287" max="1288" width="21.7109375" style="92" customWidth="1"/>
    <col min="1289" max="1289" width="19.42578125" style="92" customWidth="1"/>
    <col min="1290" max="1290" width="42" style="92" customWidth="1"/>
    <col min="1291" max="1536" width="10.7109375" style="92"/>
    <col min="1537" max="1537" width="72" style="92" bestFit="1" customWidth="1"/>
    <col min="1538" max="1538" width="78.42578125" style="92" customWidth="1"/>
    <col min="1539" max="1539" width="10.7109375" style="92"/>
    <col min="1540" max="1540" width="31.140625" style="92" customWidth="1"/>
    <col min="1541" max="1541" width="70.140625" style="92" customWidth="1"/>
    <col min="1542" max="1542" width="17.42578125" style="92" customWidth="1"/>
    <col min="1543" max="1544" width="21.7109375" style="92" customWidth="1"/>
    <col min="1545" max="1545" width="19.42578125" style="92" customWidth="1"/>
    <col min="1546" max="1546" width="42" style="92" customWidth="1"/>
    <col min="1547" max="1792" width="10.7109375" style="92"/>
    <col min="1793" max="1793" width="72" style="92" bestFit="1" customWidth="1"/>
    <col min="1794" max="1794" width="78.42578125" style="92" customWidth="1"/>
    <col min="1795" max="1795" width="10.7109375" style="92"/>
    <col min="1796" max="1796" width="31.140625" style="92" customWidth="1"/>
    <col min="1797" max="1797" width="70.140625" style="92" customWidth="1"/>
    <col min="1798" max="1798" width="17.42578125" style="92" customWidth="1"/>
    <col min="1799" max="1800" width="21.7109375" style="92" customWidth="1"/>
    <col min="1801" max="1801" width="19.42578125" style="92" customWidth="1"/>
    <col min="1802" max="1802" width="42" style="92" customWidth="1"/>
    <col min="1803" max="2048" width="10.7109375" style="92"/>
    <col min="2049" max="2049" width="72" style="92" bestFit="1" customWidth="1"/>
    <col min="2050" max="2050" width="78.42578125" style="92" customWidth="1"/>
    <col min="2051" max="2051" width="10.7109375" style="92"/>
    <col min="2052" max="2052" width="31.140625" style="92" customWidth="1"/>
    <col min="2053" max="2053" width="70.140625" style="92" customWidth="1"/>
    <col min="2054" max="2054" width="17.42578125" style="92" customWidth="1"/>
    <col min="2055" max="2056" width="21.7109375" style="92" customWidth="1"/>
    <col min="2057" max="2057" width="19.42578125" style="92" customWidth="1"/>
    <col min="2058" max="2058" width="42" style="92" customWidth="1"/>
    <col min="2059" max="2304" width="10.7109375" style="92"/>
    <col min="2305" max="2305" width="72" style="92" bestFit="1" customWidth="1"/>
    <col min="2306" max="2306" width="78.42578125" style="92" customWidth="1"/>
    <col min="2307" max="2307" width="10.7109375" style="92"/>
    <col min="2308" max="2308" width="31.140625" style="92" customWidth="1"/>
    <col min="2309" max="2309" width="70.140625" style="92" customWidth="1"/>
    <col min="2310" max="2310" width="17.42578125" style="92" customWidth="1"/>
    <col min="2311" max="2312" width="21.7109375" style="92" customWidth="1"/>
    <col min="2313" max="2313" width="19.42578125" style="92" customWidth="1"/>
    <col min="2314" max="2314" width="42" style="92" customWidth="1"/>
    <col min="2315" max="2560" width="10.7109375" style="92"/>
    <col min="2561" max="2561" width="72" style="92" bestFit="1" customWidth="1"/>
    <col min="2562" max="2562" width="78.42578125" style="92" customWidth="1"/>
    <col min="2563" max="2563" width="10.7109375" style="92"/>
    <col min="2564" max="2564" width="31.140625" style="92" customWidth="1"/>
    <col min="2565" max="2565" width="70.140625" style="92" customWidth="1"/>
    <col min="2566" max="2566" width="17.42578125" style="92" customWidth="1"/>
    <col min="2567" max="2568" width="21.7109375" style="92" customWidth="1"/>
    <col min="2569" max="2569" width="19.42578125" style="92" customWidth="1"/>
    <col min="2570" max="2570" width="42" style="92" customWidth="1"/>
    <col min="2571" max="2816" width="10.7109375" style="92"/>
    <col min="2817" max="2817" width="72" style="92" bestFit="1" customWidth="1"/>
    <col min="2818" max="2818" width="78.42578125" style="92" customWidth="1"/>
    <col min="2819" max="2819" width="10.7109375" style="92"/>
    <col min="2820" max="2820" width="31.140625" style="92" customWidth="1"/>
    <col min="2821" max="2821" width="70.140625" style="92" customWidth="1"/>
    <col min="2822" max="2822" width="17.42578125" style="92" customWidth="1"/>
    <col min="2823" max="2824" width="21.7109375" style="92" customWidth="1"/>
    <col min="2825" max="2825" width="19.42578125" style="92" customWidth="1"/>
    <col min="2826" max="2826" width="42" style="92" customWidth="1"/>
    <col min="2827" max="3072" width="10.7109375" style="92"/>
    <col min="3073" max="3073" width="72" style="92" bestFit="1" customWidth="1"/>
    <col min="3074" max="3074" width="78.42578125" style="92" customWidth="1"/>
    <col min="3075" max="3075" width="10.7109375" style="92"/>
    <col min="3076" max="3076" width="31.140625" style="92" customWidth="1"/>
    <col min="3077" max="3077" width="70.140625" style="92" customWidth="1"/>
    <col min="3078" max="3078" width="17.42578125" style="92" customWidth="1"/>
    <col min="3079" max="3080" width="21.7109375" style="92" customWidth="1"/>
    <col min="3081" max="3081" width="19.42578125" style="92" customWidth="1"/>
    <col min="3082" max="3082" width="42" style="92" customWidth="1"/>
    <col min="3083" max="3328" width="10.7109375" style="92"/>
    <col min="3329" max="3329" width="72" style="92" bestFit="1" customWidth="1"/>
    <col min="3330" max="3330" width="78.42578125" style="92" customWidth="1"/>
    <col min="3331" max="3331" width="10.7109375" style="92"/>
    <col min="3332" max="3332" width="31.140625" style="92" customWidth="1"/>
    <col min="3333" max="3333" width="70.140625" style="92" customWidth="1"/>
    <col min="3334" max="3334" width="17.42578125" style="92" customWidth="1"/>
    <col min="3335" max="3336" width="21.7109375" style="92" customWidth="1"/>
    <col min="3337" max="3337" width="19.42578125" style="92" customWidth="1"/>
    <col min="3338" max="3338" width="42" style="92" customWidth="1"/>
    <col min="3339" max="3584" width="10.7109375" style="92"/>
    <col min="3585" max="3585" width="72" style="92" bestFit="1" customWidth="1"/>
    <col min="3586" max="3586" width="78.42578125" style="92" customWidth="1"/>
    <col min="3587" max="3587" width="10.7109375" style="92"/>
    <col min="3588" max="3588" width="31.140625" style="92" customWidth="1"/>
    <col min="3589" max="3589" width="70.140625" style="92" customWidth="1"/>
    <col min="3590" max="3590" width="17.42578125" style="92" customWidth="1"/>
    <col min="3591" max="3592" width="21.7109375" style="92" customWidth="1"/>
    <col min="3593" max="3593" width="19.42578125" style="92" customWidth="1"/>
    <col min="3594" max="3594" width="42" style="92" customWidth="1"/>
    <col min="3595" max="3840" width="10.7109375" style="92"/>
    <col min="3841" max="3841" width="72" style="92" bestFit="1" customWidth="1"/>
    <col min="3842" max="3842" width="78.42578125" style="92" customWidth="1"/>
    <col min="3843" max="3843" width="10.7109375" style="92"/>
    <col min="3844" max="3844" width="31.140625" style="92" customWidth="1"/>
    <col min="3845" max="3845" width="70.140625" style="92" customWidth="1"/>
    <col min="3846" max="3846" width="17.42578125" style="92" customWidth="1"/>
    <col min="3847" max="3848" width="21.7109375" style="92" customWidth="1"/>
    <col min="3849" max="3849" width="19.42578125" style="92" customWidth="1"/>
    <col min="3850" max="3850" width="42" style="92" customWidth="1"/>
    <col min="3851" max="4096" width="10.7109375" style="92"/>
    <col min="4097" max="4097" width="72" style="92" bestFit="1" customWidth="1"/>
    <col min="4098" max="4098" width="78.42578125" style="92" customWidth="1"/>
    <col min="4099" max="4099" width="10.7109375" style="92"/>
    <col min="4100" max="4100" width="31.140625" style="92" customWidth="1"/>
    <col min="4101" max="4101" width="70.140625" style="92" customWidth="1"/>
    <col min="4102" max="4102" width="17.42578125" style="92" customWidth="1"/>
    <col min="4103" max="4104" width="21.7109375" style="92" customWidth="1"/>
    <col min="4105" max="4105" width="19.42578125" style="92" customWidth="1"/>
    <col min="4106" max="4106" width="42" style="92" customWidth="1"/>
    <col min="4107" max="4352" width="10.7109375" style="92"/>
    <col min="4353" max="4353" width="72" style="92" bestFit="1" customWidth="1"/>
    <col min="4354" max="4354" width="78.42578125" style="92" customWidth="1"/>
    <col min="4355" max="4355" width="10.7109375" style="92"/>
    <col min="4356" max="4356" width="31.140625" style="92" customWidth="1"/>
    <col min="4357" max="4357" width="70.140625" style="92" customWidth="1"/>
    <col min="4358" max="4358" width="17.42578125" style="92" customWidth="1"/>
    <col min="4359" max="4360" width="21.7109375" style="92" customWidth="1"/>
    <col min="4361" max="4361" width="19.42578125" style="92" customWidth="1"/>
    <col min="4362" max="4362" width="42" style="92" customWidth="1"/>
    <col min="4363" max="4608" width="10.7109375" style="92"/>
    <col min="4609" max="4609" width="72" style="92" bestFit="1" customWidth="1"/>
    <col min="4610" max="4610" width="78.42578125" style="92" customWidth="1"/>
    <col min="4611" max="4611" width="10.7109375" style="92"/>
    <col min="4612" max="4612" width="31.140625" style="92" customWidth="1"/>
    <col min="4613" max="4613" width="70.140625" style="92" customWidth="1"/>
    <col min="4614" max="4614" width="17.42578125" style="92" customWidth="1"/>
    <col min="4615" max="4616" width="21.7109375" style="92" customWidth="1"/>
    <col min="4617" max="4617" width="19.42578125" style="92" customWidth="1"/>
    <col min="4618" max="4618" width="42" style="92" customWidth="1"/>
    <col min="4619" max="4864" width="10.7109375" style="92"/>
    <col min="4865" max="4865" width="72" style="92" bestFit="1" customWidth="1"/>
    <col min="4866" max="4866" width="78.42578125" style="92" customWidth="1"/>
    <col min="4867" max="4867" width="10.7109375" style="92"/>
    <col min="4868" max="4868" width="31.140625" style="92" customWidth="1"/>
    <col min="4869" max="4869" width="70.140625" style="92" customWidth="1"/>
    <col min="4870" max="4870" width="17.42578125" style="92" customWidth="1"/>
    <col min="4871" max="4872" width="21.7109375" style="92" customWidth="1"/>
    <col min="4873" max="4873" width="19.42578125" style="92" customWidth="1"/>
    <col min="4874" max="4874" width="42" style="92" customWidth="1"/>
    <col min="4875" max="5120" width="10.7109375" style="92"/>
    <col min="5121" max="5121" width="72" style="92" bestFit="1" customWidth="1"/>
    <col min="5122" max="5122" width="78.42578125" style="92" customWidth="1"/>
    <col min="5123" max="5123" width="10.7109375" style="92"/>
    <col min="5124" max="5124" width="31.140625" style="92" customWidth="1"/>
    <col min="5125" max="5125" width="70.140625" style="92" customWidth="1"/>
    <col min="5126" max="5126" width="17.42578125" style="92" customWidth="1"/>
    <col min="5127" max="5128" width="21.7109375" style="92" customWidth="1"/>
    <col min="5129" max="5129" width="19.42578125" style="92" customWidth="1"/>
    <col min="5130" max="5130" width="42" style="92" customWidth="1"/>
    <col min="5131" max="5376" width="10.7109375" style="92"/>
    <col min="5377" max="5377" width="72" style="92" bestFit="1" customWidth="1"/>
    <col min="5378" max="5378" width="78.42578125" style="92" customWidth="1"/>
    <col min="5379" max="5379" width="10.7109375" style="92"/>
    <col min="5380" max="5380" width="31.140625" style="92" customWidth="1"/>
    <col min="5381" max="5381" width="70.140625" style="92" customWidth="1"/>
    <col min="5382" max="5382" width="17.42578125" style="92" customWidth="1"/>
    <col min="5383" max="5384" width="21.7109375" style="92" customWidth="1"/>
    <col min="5385" max="5385" width="19.42578125" style="92" customWidth="1"/>
    <col min="5386" max="5386" width="42" style="92" customWidth="1"/>
    <col min="5387" max="5632" width="10.7109375" style="92"/>
    <col min="5633" max="5633" width="72" style="92" bestFit="1" customWidth="1"/>
    <col min="5634" max="5634" width="78.42578125" style="92" customWidth="1"/>
    <col min="5635" max="5635" width="10.7109375" style="92"/>
    <col min="5636" max="5636" width="31.140625" style="92" customWidth="1"/>
    <col min="5637" max="5637" width="70.140625" style="92" customWidth="1"/>
    <col min="5638" max="5638" width="17.42578125" style="92" customWidth="1"/>
    <col min="5639" max="5640" width="21.7109375" style="92" customWidth="1"/>
    <col min="5641" max="5641" width="19.42578125" style="92" customWidth="1"/>
    <col min="5642" max="5642" width="42" style="92" customWidth="1"/>
    <col min="5643" max="5888" width="10.7109375" style="92"/>
    <col min="5889" max="5889" width="72" style="92" bestFit="1" customWidth="1"/>
    <col min="5890" max="5890" width="78.42578125" style="92" customWidth="1"/>
    <col min="5891" max="5891" width="10.7109375" style="92"/>
    <col min="5892" max="5892" width="31.140625" style="92" customWidth="1"/>
    <col min="5893" max="5893" width="70.140625" style="92" customWidth="1"/>
    <col min="5894" max="5894" width="17.42578125" style="92" customWidth="1"/>
    <col min="5895" max="5896" width="21.7109375" style="92" customWidth="1"/>
    <col min="5897" max="5897" width="19.42578125" style="92" customWidth="1"/>
    <col min="5898" max="5898" width="42" style="92" customWidth="1"/>
    <col min="5899" max="6144" width="10.7109375" style="92"/>
    <col min="6145" max="6145" width="72" style="92" bestFit="1" customWidth="1"/>
    <col min="6146" max="6146" width="78.42578125" style="92" customWidth="1"/>
    <col min="6147" max="6147" width="10.7109375" style="92"/>
    <col min="6148" max="6148" width="31.140625" style="92" customWidth="1"/>
    <col min="6149" max="6149" width="70.140625" style="92" customWidth="1"/>
    <col min="6150" max="6150" width="17.42578125" style="92" customWidth="1"/>
    <col min="6151" max="6152" width="21.7109375" style="92" customWidth="1"/>
    <col min="6153" max="6153" width="19.42578125" style="92" customWidth="1"/>
    <col min="6154" max="6154" width="42" style="92" customWidth="1"/>
    <col min="6155" max="6400" width="10.7109375" style="92"/>
    <col min="6401" max="6401" width="72" style="92" bestFit="1" customWidth="1"/>
    <col min="6402" max="6402" width="78.42578125" style="92" customWidth="1"/>
    <col min="6403" max="6403" width="10.7109375" style="92"/>
    <col min="6404" max="6404" width="31.140625" style="92" customWidth="1"/>
    <col min="6405" max="6405" width="70.140625" style="92" customWidth="1"/>
    <col min="6406" max="6406" width="17.42578125" style="92" customWidth="1"/>
    <col min="6407" max="6408" width="21.7109375" style="92" customWidth="1"/>
    <col min="6409" max="6409" width="19.42578125" style="92" customWidth="1"/>
    <col min="6410" max="6410" width="42" style="92" customWidth="1"/>
    <col min="6411" max="6656" width="10.7109375" style="92"/>
    <col min="6657" max="6657" width="72" style="92" bestFit="1" customWidth="1"/>
    <col min="6658" max="6658" width="78.42578125" style="92" customWidth="1"/>
    <col min="6659" max="6659" width="10.7109375" style="92"/>
    <col min="6660" max="6660" width="31.140625" style="92" customWidth="1"/>
    <col min="6661" max="6661" width="70.140625" style="92" customWidth="1"/>
    <col min="6662" max="6662" width="17.42578125" style="92" customWidth="1"/>
    <col min="6663" max="6664" width="21.7109375" style="92" customWidth="1"/>
    <col min="6665" max="6665" width="19.42578125" style="92" customWidth="1"/>
    <col min="6666" max="6666" width="42" style="92" customWidth="1"/>
    <col min="6667" max="6912" width="10.7109375" style="92"/>
    <col min="6913" max="6913" width="72" style="92" bestFit="1" customWidth="1"/>
    <col min="6914" max="6914" width="78.42578125" style="92" customWidth="1"/>
    <col min="6915" max="6915" width="10.7109375" style="92"/>
    <col min="6916" max="6916" width="31.140625" style="92" customWidth="1"/>
    <col min="6917" max="6917" width="70.140625" style="92" customWidth="1"/>
    <col min="6918" max="6918" width="17.42578125" style="92" customWidth="1"/>
    <col min="6919" max="6920" width="21.7109375" style="92" customWidth="1"/>
    <col min="6921" max="6921" width="19.42578125" style="92" customWidth="1"/>
    <col min="6922" max="6922" width="42" style="92" customWidth="1"/>
    <col min="6923" max="7168" width="10.7109375" style="92"/>
    <col min="7169" max="7169" width="72" style="92" bestFit="1" customWidth="1"/>
    <col min="7170" max="7170" width="78.42578125" style="92" customWidth="1"/>
    <col min="7171" max="7171" width="10.7109375" style="92"/>
    <col min="7172" max="7172" width="31.140625" style="92" customWidth="1"/>
    <col min="7173" max="7173" width="70.140625" style="92" customWidth="1"/>
    <col min="7174" max="7174" width="17.42578125" style="92" customWidth="1"/>
    <col min="7175" max="7176" width="21.7109375" style="92" customWidth="1"/>
    <col min="7177" max="7177" width="19.42578125" style="92" customWidth="1"/>
    <col min="7178" max="7178" width="42" style="92" customWidth="1"/>
    <col min="7179" max="7424" width="10.7109375" style="92"/>
    <col min="7425" max="7425" width="72" style="92" bestFit="1" customWidth="1"/>
    <col min="7426" max="7426" width="78.42578125" style="92" customWidth="1"/>
    <col min="7427" max="7427" width="10.7109375" style="92"/>
    <col min="7428" max="7428" width="31.140625" style="92" customWidth="1"/>
    <col min="7429" max="7429" width="70.140625" style="92" customWidth="1"/>
    <col min="7430" max="7430" width="17.42578125" style="92" customWidth="1"/>
    <col min="7431" max="7432" width="21.7109375" style="92" customWidth="1"/>
    <col min="7433" max="7433" width="19.42578125" style="92" customWidth="1"/>
    <col min="7434" max="7434" width="42" style="92" customWidth="1"/>
    <col min="7435" max="7680" width="10.7109375" style="92"/>
    <col min="7681" max="7681" width="72" style="92" bestFit="1" customWidth="1"/>
    <col min="7682" max="7682" width="78.42578125" style="92" customWidth="1"/>
    <col min="7683" max="7683" width="10.7109375" style="92"/>
    <col min="7684" max="7684" width="31.140625" style="92" customWidth="1"/>
    <col min="7685" max="7685" width="70.140625" style="92" customWidth="1"/>
    <col min="7686" max="7686" width="17.42578125" style="92" customWidth="1"/>
    <col min="7687" max="7688" width="21.7109375" style="92" customWidth="1"/>
    <col min="7689" max="7689" width="19.42578125" style="92" customWidth="1"/>
    <col min="7690" max="7690" width="42" style="92" customWidth="1"/>
    <col min="7691" max="7936" width="10.7109375" style="92"/>
    <col min="7937" max="7937" width="72" style="92" bestFit="1" customWidth="1"/>
    <col min="7938" max="7938" width="78.42578125" style="92" customWidth="1"/>
    <col min="7939" max="7939" width="10.7109375" style="92"/>
    <col min="7940" max="7940" width="31.140625" style="92" customWidth="1"/>
    <col min="7941" max="7941" width="70.140625" style="92" customWidth="1"/>
    <col min="7942" max="7942" width="17.42578125" style="92" customWidth="1"/>
    <col min="7943" max="7944" width="21.7109375" style="92" customWidth="1"/>
    <col min="7945" max="7945" width="19.42578125" style="92" customWidth="1"/>
    <col min="7946" max="7946" width="42" style="92" customWidth="1"/>
    <col min="7947" max="8192" width="10.7109375" style="92"/>
    <col min="8193" max="8193" width="72" style="92" bestFit="1" customWidth="1"/>
    <col min="8194" max="8194" width="78.42578125" style="92" customWidth="1"/>
    <col min="8195" max="8195" width="10.7109375" style="92"/>
    <col min="8196" max="8196" width="31.140625" style="92" customWidth="1"/>
    <col min="8197" max="8197" width="70.140625" style="92" customWidth="1"/>
    <col min="8198" max="8198" width="17.42578125" style="92" customWidth="1"/>
    <col min="8199" max="8200" width="21.7109375" style="92" customWidth="1"/>
    <col min="8201" max="8201" width="19.42578125" style="92" customWidth="1"/>
    <col min="8202" max="8202" width="42" style="92" customWidth="1"/>
    <col min="8203" max="8448" width="10.7109375" style="92"/>
    <col min="8449" max="8449" width="72" style="92" bestFit="1" customWidth="1"/>
    <col min="8450" max="8450" width="78.42578125" style="92" customWidth="1"/>
    <col min="8451" max="8451" width="10.7109375" style="92"/>
    <col min="8452" max="8452" width="31.140625" style="92" customWidth="1"/>
    <col min="8453" max="8453" width="70.140625" style="92" customWidth="1"/>
    <col min="8454" max="8454" width="17.42578125" style="92" customWidth="1"/>
    <col min="8455" max="8456" width="21.7109375" style="92" customWidth="1"/>
    <col min="8457" max="8457" width="19.42578125" style="92" customWidth="1"/>
    <col min="8458" max="8458" width="42" style="92" customWidth="1"/>
    <col min="8459" max="8704" width="10.7109375" style="92"/>
    <col min="8705" max="8705" width="72" style="92" bestFit="1" customWidth="1"/>
    <col min="8706" max="8706" width="78.42578125" style="92" customWidth="1"/>
    <col min="8707" max="8707" width="10.7109375" style="92"/>
    <col min="8708" max="8708" width="31.140625" style="92" customWidth="1"/>
    <col min="8709" max="8709" width="70.140625" style="92" customWidth="1"/>
    <col min="8710" max="8710" width="17.42578125" style="92" customWidth="1"/>
    <col min="8711" max="8712" width="21.7109375" style="92" customWidth="1"/>
    <col min="8713" max="8713" width="19.42578125" style="92" customWidth="1"/>
    <col min="8714" max="8714" width="42" style="92" customWidth="1"/>
    <col min="8715" max="8960" width="10.7109375" style="92"/>
    <col min="8961" max="8961" width="72" style="92" bestFit="1" customWidth="1"/>
    <col min="8962" max="8962" width="78.42578125" style="92" customWidth="1"/>
    <col min="8963" max="8963" width="10.7109375" style="92"/>
    <col min="8964" max="8964" width="31.140625" style="92" customWidth="1"/>
    <col min="8965" max="8965" width="70.140625" style="92" customWidth="1"/>
    <col min="8966" max="8966" width="17.42578125" style="92" customWidth="1"/>
    <col min="8967" max="8968" width="21.7109375" style="92" customWidth="1"/>
    <col min="8969" max="8969" width="19.42578125" style="92" customWidth="1"/>
    <col min="8970" max="8970" width="42" style="92" customWidth="1"/>
    <col min="8971" max="9216" width="10.7109375" style="92"/>
    <col min="9217" max="9217" width="72" style="92" bestFit="1" customWidth="1"/>
    <col min="9218" max="9218" width="78.42578125" style="92" customWidth="1"/>
    <col min="9219" max="9219" width="10.7109375" style="92"/>
    <col min="9220" max="9220" width="31.140625" style="92" customWidth="1"/>
    <col min="9221" max="9221" width="70.140625" style="92" customWidth="1"/>
    <col min="9222" max="9222" width="17.42578125" style="92" customWidth="1"/>
    <col min="9223" max="9224" width="21.7109375" style="92" customWidth="1"/>
    <col min="9225" max="9225" width="19.42578125" style="92" customWidth="1"/>
    <col min="9226" max="9226" width="42" style="92" customWidth="1"/>
    <col min="9227" max="9472" width="10.7109375" style="92"/>
    <col min="9473" max="9473" width="72" style="92" bestFit="1" customWidth="1"/>
    <col min="9474" max="9474" width="78.42578125" style="92" customWidth="1"/>
    <col min="9475" max="9475" width="10.7109375" style="92"/>
    <col min="9476" max="9476" width="31.140625" style="92" customWidth="1"/>
    <col min="9477" max="9477" width="70.140625" style="92" customWidth="1"/>
    <col min="9478" max="9478" width="17.42578125" style="92" customWidth="1"/>
    <col min="9479" max="9480" width="21.7109375" style="92" customWidth="1"/>
    <col min="9481" max="9481" width="19.42578125" style="92" customWidth="1"/>
    <col min="9482" max="9482" width="42" style="92" customWidth="1"/>
    <col min="9483" max="9728" width="10.7109375" style="92"/>
    <col min="9729" max="9729" width="72" style="92" bestFit="1" customWidth="1"/>
    <col min="9730" max="9730" width="78.42578125" style="92" customWidth="1"/>
    <col min="9731" max="9731" width="10.7109375" style="92"/>
    <col min="9732" max="9732" width="31.140625" style="92" customWidth="1"/>
    <col min="9733" max="9733" width="70.140625" style="92" customWidth="1"/>
    <col min="9734" max="9734" width="17.42578125" style="92" customWidth="1"/>
    <col min="9735" max="9736" width="21.7109375" style="92" customWidth="1"/>
    <col min="9737" max="9737" width="19.42578125" style="92" customWidth="1"/>
    <col min="9738" max="9738" width="42" style="92" customWidth="1"/>
    <col min="9739" max="9984" width="10.7109375" style="92"/>
    <col min="9985" max="9985" width="72" style="92" bestFit="1" customWidth="1"/>
    <col min="9986" max="9986" width="78.42578125" style="92" customWidth="1"/>
    <col min="9987" max="9987" width="10.7109375" style="92"/>
    <col min="9988" max="9988" width="31.140625" style="92" customWidth="1"/>
    <col min="9989" max="9989" width="70.140625" style="92" customWidth="1"/>
    <col min="9990" max="9990" width="17.42578125" style="92" customWidth="1"/>
    <col min="9991" max="9992" width="21.7109375" style="92" customWidth="1"/>
    <col min="9993" max="9993" width="19.42578125" style="92" customWidth="1"/>
    <col min="9994" max="9994" width="42" style="92" customWidth="1"/>
    <col min="9995" max="10240" width="10.7109375" style="92"/>
    <col min="10241" max="10241" width="72" style="92" bestFit="1" customWidth="1"/>
    <col min="10242" max="10242" width="78.42578125" style="92" customWidth="1"/>
    <col min="10243" max="10243" width="10.7109375" style="92"/>
    <col min="10244" max="10244" width="31.140625" style="92" customWidth="1"/>
    <col min="10245" max="10245" width="70.140625" style="92" customWidth="1"/>
    <col min="10246" max="10246" width="17.42578125" style="92" customWidth="1"/>
    <col min="10247" max="10248" width="21.7109375" style="92" customWidth="1"/>
    <col min="10249" max="10249" width="19.42578125" style="92" customWidth="1"/>
    <col min="10250" max="10250" width="42" style="92" customWidth="1"/>
    <col min="10251" max="10496" width="10.7109375" style="92"/>
    <col min="10497" max="10497" width="72" style="92" bestFit="1" customWidth="1"/>
    <col min="10498" max="10498" width="78.42578125" style="92" customWidth="1"/>
    <col min="10499" max="10499" width="10.7109375" style="92"/>
    <col min="10500" max="10500" width="31.140625" style="92" customWidth="1"/>
    <col min="10501" max="10501" width="70.140625" style="92" customWidth="1"/>
    <col min="10502" max="10502" width="17.42578125" style="92" customWidth="1"/>
    <col min="10503" max="10504" width="21.7109375" style="92" customWidth="1"/>
    <col min="10505" max="10505" width="19.42578125" style="92" customWidth="1"/>
    <col min="10506" max="10506" width="42" style="92" customWidth="1"/>
    <col min="10507" max="10752" width="10.7109375" style="92"/>
    <col min="10753" max="10753" width="72" style="92" bestFit="1" customWidth="1"/>
    <col min="10754" max="10754" width="78.42578125" style="92" customWidth="1"/>
    <col min="10755" max="10755" width="10.7109375" style="92"/>
    <col min="10756" max="10756" width="31.140625" style="92" customWidth="1"/>
    <col min="10757" max="10757" width="70.140625" style="92" customWidth="1"/>
    <col min="10758" max="10758" width="17.42578125" style="92" customWidth="1"/>
    <col min="10759" max="10760" width="21.7109375" style="92" customWidth="1"/>
    <col min="10761" max="10761" width="19.42578125" style="92" customWidth="1"/>
    <col min="10762" max="10762" width="42" style="92" customWidth="1"/>
    <col min="10763" max="11008" width="10.7109375" style="92"/>
    <col min="11009" max="11009" width="72" style="92" bestFit="1" customWidth="1"/>
    <col min="11010" max="11010" width="78.42578125" style="92" customWidth="1"/>
    <col min="11011" max="11011" width="10.7109375" style="92"/>
    <col min="11012" max="11012" width="31.140625" style="92" customWidth="1"/>
    <col min="11013" max="11013" width="70.140625" style="92" customWidth="1"/>
    <col min="11014" max="11014" width="17.42578125" style="92" customWidth="1"/>
    <col min="11015" max="11016" width="21.7109375" style="92" customWidth="1"/>
    <col min="11017" max="11017" width="19.42578125" style="92" customWidth="1"/>
    <col min="11018" max="11018" width="42" style="92" customWidth="1"/>
    <col min="11019" max="11264" width="10.7109375" style="92"/>
    <col min="11265" max="11265" width="72" style="92" bestFit="1" customWidth="1"/>
    <col min="11266" max="11266" width="78.42578125" style="92" customWidth="1"/>
    <col min="11267" max="11267" width="10.7109375" style="92"/>
    <col min="11268" max="11268" width="31.140625" style="92" customWidth="1"/>
    <col min="11269" max="11269" width="70.140625" style="92" customWidth="1"/>
    <col min="11270" max="11270" width="17.42578125" style="92" customWidth="1"/>
    <col min="11271" max="11272" width="21.7109375" style="92" customWidth="1"/>
    <col min="11273" max="11273" width="19.42578125" style="92" customWidth="1"/>
    <col min="11274" max="11274" width="42" style="92" customWidth="1"/>
    <col min="11275" max="11520" width="10.7109375" style="92"/>
    <col min="11521" max="11521" width="72" style="92" bestFit="1" customWidth="1"/>
    <col min="11522" max="11522" width="78.42578125" style="92" customWidth="1"/>
    <col min="11523" max="11523" width="10.7109375" style="92"/>
    <col min="11524" max="11524" width="31.140625" style="92" customWidth="1"/>
    <col min="11525" max="11525" width="70.140625" style="92" customWidth="1"/>
    <col min="11526" max="11526" width="17.42578125" style="92" customWidth="1"/>
    <col min="11527" max="11528" width="21.7109375" style="92" customWidth="1"/>
    <col min="11529" max="11529" width="19.42578125" style="92" customWidth="1"/>
    <col min="11530" max="11530" width="42" style="92" customWidth="1"/>
    <col min="11531" max="11776" width="10.7109375" style="92"/>
    <col min="11777" max="11777" width="72" style="92" bestFit="1" customWidth="1"/>
    <col min="11778" max="11778" width="78.42578125" style="92" customWidth="1"/>
    <col min="11779" max="11779" width="10.7109375" style="92"/>
    <col min="11780" max="11780" width="31.140625" style="92" customWidth="1"/>
    <col min="11781" max="11781" width="70.140625" style="92" customWidth="1"/>
    <col min="11782" max="11782" width="17.42578125" style="92" customWidth="1"/>
    <col min="11783" max="11784" width="21.7109375" style="92" customWidth="1"/>
    <col min="11785" max="11785" width="19.42578125" style="92" customWidth="1"/>
    <col min="11786" max="11786" width="42" style="92" customWidth="1"/>
    <col min="11787" max="12032" width="10.7109375" style="92"/>
    <col min="12033" max="12033" width="72" style="92" bestFit="1" customWidth="1"/>
    <col min="12034" max="12034" width="78.42578125" style="92" customWidth="1"/>
    <col min="12035" max="12035" width="10.7109375" style="92"/>
    <col min="12036" max="12036" width="31.140625" style="92" customWidth="1"/>
    <col min="12037" max="12037" width="70.140625" style="92" customWidth="1"/>
    <col min="12038" max="12038" width="17.42578125" style="92" customWidth="1"/>
    <col min="12039" max="12040" width="21.7109375" style="92" customWidth="1"/>
    <col min="12041" max="12041" width="19.42578125" style="92" customWidth="1"/>
    <col min="12042" max="12042" width="42" style="92" customWidth="1"/>
    <col min="12043" max="12288" width="10.7109375" style="92"/>
    <col min="12289" max="12289" width="72" style="92" bestFit="1" customWidth="1"/>
    <col min="12290" max="12290" width="78.42578125" style="92" customWidth="1"/>
    <col min="12291" max="12291" width="10.7109375" style="92"/>
    <col min="12292" max="12292" width="31.140625" style="92" customWidth="1"/>
    <col min="12293" max="12293" width="70.140625" style="92" customWidth="1"/>
    <col min="12294" max="12294" width="17.42578125" style="92" customWidth="1"/>
    <col min="12295" max="12296" width="21.7109375" style="92" customWidth="1"/>
    <col min="12297" max="12297" width="19.42578125" style="92" customWidth="1"/>
    <col min="12298" max="12298" width="42" style="92" customWidth="1"/>
    <col min="12299" max="12544" width="10.7109375" style="92"/>
    <col min="12545" max="12545" width="72" style="92" bestFit="1" customWidth="1"/>
    <col min="12546" max="12546" width="78.42578125" style="92" customWidth="1"/>
    <col min="12547" max="12547" width="10.7109375" style="92"/>
    <col min="12548" max="12548" width="31.140625" style="92" customWidth="1"/>
    <col min="12549" max="12549" width="70.140625" style="92" customWidth="1"/>
    <col min="12550" max="12550" width="17.42578125" style="92" customWidth="1"/>
    <col min="12551" max="12552" width="21.7109375" style="92" customWidth="1"/>
    <col min="12553" max="12553" width="19.42578125" style="92" customWidth="1"/>
    <col min="12554" max="12554" width="42" style="92" customWidth="1"/>
    <col min="12555" max="12800" width="10.7109375" style="92"/>
    <col min="12801" max="12801" width="72" style="92" bestFit="1" customWidth="1"/>
    <col min="12802" max="12802" width="78.42578125" style="92" customWidth="1"/>
    <col min="12803" max="12803" width="10.7109375" style="92"/>
    <col min="12804" max="12804" width="31.140625" style="92" customWidth="1"/>
    <col min="12805" max="12805" width="70.140625" style="92" customWidth="1"/>
    <col min="12806" max="12806" width="17.42578125" style="92" customWidth="1"/>
    <col min="12807" max="12808" width="21.7109375" style="92" customWidth="1"/>
    <col min="12809" max="12809" width="19.42578125" style="92" customWidth="1"/>
    <col min="12810" max="12810" width="42" style="92" customWidth="1"/>
    <col min="12811" max="13056" width="10.7109375" style="92"/>
    <col min="13057" max="13057" width="72" style="92" bestFit="1" customWidth="1"/>
    <col min="13058" max="13058" width="78.42578125" style="92" customWidth="1"/>
    <col min="13059" max="13059" width="10.7109375" style="92"/>
    <col min="13060" max="13060" width="31.140625" style="92" customWidth="1"/>
    <col min="13061" max="13061" width="70.140625" style="92" customWidth="1"/>
    <col min="13062" max="13062" width="17.42578125" style="92" customWidth="1"/>
    <col min="13063" max="13064" width="21.7109375" style="92" customWidth="1"/>
    <col min="13065" max="13065" width="19.42578125" style="92" customWidth="1"/>
    <col min="13066" max="13066" width="42" style="92" customWidth="1"/>
    <col min="13067" max="13312" width="10.7109375" style="92"/>
    <col min="13313" max="13313" width="72" style="92" bestFit="1" customWidth="1"/>
    <col min="13314" max="13314" width="78.42578125" style="92" customWidth="1"/>
    <col min="13315" max="13315" width="10.7109375" style="92"/>
    <col min="13316" max="13316" width="31.140625" style="92" customWidth="1"/>
    <col min="13317" max="13317" width="70.140625" style="92" customWidth="1"/>
    <col min="13318" max="13318" width="17.42578125" style="92" customWidth="1"/>
    <col min="13319" max="13320" width="21.7109375" style="92" customWidth="1"/>
    <col min="13321" max="13321" width="19.42578125" style="92" customWidth="1"/>
    <col min="13322" max="13322" width="42" style="92" customWidth="1"/>
    <col min="13323" max="13568" width="10.7109375" style="92"/>
    <col min="13569" max="13569" width="72" style="92" bestFit="1" customWidth="1"/>
    <col min="13570" max="13570" width="78.42578125" style="92" customWidth="1"/>
    <col min="13571" max="13571" width="10.7109375" style="92"/>
    <col min="13572" max="13572" width="31.140625" style="92" customWidth="1"/>
    <col min="13573" max="13573" width="70.140625" style="92" customWidth="1"/>
    <col min="13574" max="13574" width="17.42578125" style="92" customWidth="1"/>
    <col min="13575" max="13576" width="21.7109375" style="92" customWidth="1"/>
    <col min="13577" max="13577" width="19.42578125" style="92" customWidth="1"/>
    <col min="13578" max="13578" width="42" style="92" customWidth="1"/>
    <col min="13579" max="13824" width="10.7109375" style="92"/>
    <col min="13825" max="13825" width="72" style="92" bestFit="1" customWidth="1"/>
    <col min="13826" max="13826" width="78.42578125" style="92" customWidth="1"/>
    <col min="13827" max="13827" width="10.7109375" style="92"/>
    <col min="13828" max="13828" width="31.140625" style="92" customWidth="1"/>
    <col min="13829" max="13829" width="70.140625" style="92" customWidth="1"/>
    <col min="13830" max="13830" width="17.42578125" style="92" customWidth="1"/>
    <col min="13831" max="13832" width="21.7109375" style="92" customWidth="1"/>
    <col min="13833" max="13833" width="19.42578125" style="92" customWidth="1"/>
    <col min="13834" max="13834" width="42" style="92" customWidth="1"/>
    <col min="13835" max="14080" width="10.7109375" style="92"/>
    <col min="14081" max="14081" width="72" style="92" bestFit="1" customWidth="1"/>
    <col min="14082" max="14082" width="78.42578125" style="92" customWidth="1"/>
    <col min="14083" max="14083" width="10.7109375" style="92"/>
    <col min="14084" max="14084" width="31.140625" style="92" customWidth="1"/>
    <col min="14085" max="14085" width="70.140625" style="92" customWidth="1"/>
    <col min="14086" max="14086" width="17.42578125" style="92" customWidth="1"/>
    <col min="14087" max="14088" width="21.7109375" style="92" customWidth="1"/>
    <col min="14089" max="14089" width="19.42578125" style="92" customWidth="1"/>
    <col min="14090" max="14090" width="42" style="92" customWidth="1"/>
    <col min="14091" max="14336" width="10.7109375" style="92"/>
    <col min="14337" max="14337" width="72" style="92" bestFit="1" customWidth="1"/>
    <col min="14338" max="14338" width="78.42578125" style="92" customWidth="1"/>
    <col min="14339" max="14339" width="10.7109375" style="92"/>
    <col min="14340" max="14340" width="31.140625" style="92" customWidth="1"/>
    <col min="14341" max="14341" width="70.140625" style="92" customWidth="1"/>
    <col min="14342" max="14342" width="17.42578125" style="92" customWidth="1"/>
    <col min="14343" max="14344" width="21.7109375" style="92" customWidth="1"/>
    <col min="14345" max="14345" width="19.42578125" style="92" customWidth="1"/>
    <col min="14346" max="14346" width="42" style="92" customWidth="1"/>
    <col min="14347" max="14592" width="10.7109375" style="92"/>
    <col min="14593" max="14593" width="72" style="92" bestFit="1" customWidth="1"/>
    <col min="14594" max="14594" width="78.42578125" style="92" customWidth="1"/>
    <col min="14595" max="14595" width="10.7109375" style="92"/>
    <col min="14596" max="14596" width="31.140625" style="92" customWidth="1"/>
    <col min="14597" max="14597" width="70.140625" style="92" customWidth="1"/>
    <col min="14598" max="14598" width="17.42578125" style="92" customWidth="1"/>
    <col min="14599" max="14600" width="21.7109375" style="92" customWidth="1"/>
    <col min="14601" max="14601" width="19.42578125" style="92" customWidth="1"/>
    <col min="14602" max="14602" width="42" style="92" customWidth="1"/>
    <col min="14603" max="14848" width="10.7109375" style="92"/>
    <col min="14849" max="14849" width="72" style="92" bestFit="1" customWidth="1"/>
    <col min="14850" max="14850" width="78.42578125" style="92" customWidth="1"/>
    <col min="14851" max="14851" width="10.7109375" style="92"/>
    <col min="14852" max="14852" width="31.140625" style="92" customWidth="1"/>
    <col min="14853" max="14853" width="70.140625" style="92" customWidth="1"/>
    <col min="14854" max="14854" width="17.42578125" style="92" customWidth="1"/>
    <col min="14855" max="14856" width="21.7109375" style="92" customWidth="1"/>
    <col min="14857" max="14857" width="19.42578125" style="92" customWidth="1"/>
    <col min="14858" max="14858" width="42" style="92" customWidth="1"/>
    <col min="14859" max="15104" width="10.7109375" style="92"/>
    <col min="15105" max="15105" width="72" style="92" bestFit="1" customWidth="1"/>
    <col min="15106" max="15106" width="78.42578125" style="92" customWidth="1"/>
    <col min="15107" max="15107" width="10.7109375" style="92"/>
    <col min="15108" max="15108" width="31.140625" style="92" customWidth="1"/>
    <col min="15109" max="15109" width="70.140625" style="92" customWidth="1"/>
    <col min="15110" max="15110" width="17.42578125" style="92" customWidth="1"/>
    <col min="15111" max="15112" width="21.7109375" style="92" customWidth="1"/>
    <col min="15113" max="15113" width="19.42578125" style="92" customWidth="1"/>
    <col min="15114" max="15114" width="42" style="92" customWidth="1"/>
    <col min="15115" max="15360" width="10.7109375" style="92"/>
    <col min="15361" max="15361" width="72" style="92" bestFit="1" customWidth="1"/>
    <col min="15362" max="15362" width="78.42578125" style="92" customWidth="1"/>
    <col min="15363" max="15363" width="10.7109375" style="92"/>
    <col min="15364" max="15364" width="31.140625" style="92" customWidth="1"/>
    <col min="15365" max="15365" width="70.140625" style="92" customWidth="1"/>
    <col min="15366" max="15366" width="17.42578125" style="92" customWidth="1"/>
    <col min="15367" max="15368" width="21.7109375" style="92" customWidth="1"/>
    <col min="15369" max="15369" width="19.42578125" style="92" customWidth="1"/>
    <col min="15370" max="15370" width="42" style="92" customWidth="1"/>
    <col min="15371" max="15616" width="10.7109375" style="92"/>
    <col min="15617" max="15617" width="72" style="92" bestFit="1" customWidth="1"/>
    <col min="15618" max="15618" width="78.42578125" style="92" customWidth="1"/>
    <col min="15619" max="15619" width="10.7109375" style="92"/>
    <col min="15620" max="15620" width="31.140625" style="92" customWidth="1"/>
    <col min="15621" max="15621" width="70.140625" style="92" customWidth="1"/>
    <col min="15622" max="15622" width="17.42578125" style="92" customWidth="1"/>
    <col min="15623" max="15624" width="21.7109375" style="92" customWidth="1"/>
    <col min="15625" max="15625" width="19.42578125" style="92" customWidth="1"/>
    <col min="15626" max="15626" width="42" style="92" customWidth="1"/>
    <col min="15627" max="15872" width="10.7109375" style="92"/>
    <col min="15873" max="15873" width="72" style="92" bestFit="1" customWidth="1"/>
    <col min="15874" max="15874" width="78.42578125" style="92" customWidth="1"/>
    <col min="15875" max="15875" width="10.7109375" style="92"/>
    <col min="15876" max="15876" width="31.140625" style="92" customWidth="1"/>
    <col min="15877" max="15877" width="70.140625" style="92" customWidth="1"/>
    <col min="15878" max="15878" width="17.42578125" style="92" customWidth="1"/>
    <col min="15879" max="15880" width="21.7109375" style="92" customWidth="1"/>
    <col min="15881" max="15881" width="19.42578125" style="92" customWidth="1"/>
    <col min="15882" max="15882" width="42" style="92" customWidth="1"/>
    <col min="15883" max="16128" width="10.7109375" style="92"/>
    <col min="16129" max="16129" width="72" style="92" bestFit="1" customWidth="1"/>
    <col min="16130" max="16130" width="78.42578125" style="92" customWidth="1"/>
    <col min="16131" max="16131" width="10.7109375" style="92"/>
    <col min="16132" max="16132" width="31.140625" style="92" customWidth="1"/>
    <col min="16133" max="16133" width="70.140625" style="92" customWidth="1"/>
    <col min="16134" max="16134" width="17.42578125" style="92" customWidth="1"/>
    <col min="16135" max="16136" width="21.7109375" style="92" customWidth="1"/>
    <col min="16137" max="16137" width="19.42578125" style="92" customWidth="1"/>
    <col min="16138" max="16138" width="42" style="92" customWidth="1"/>
    <col min="16139" max="16384" width="10.7109375" style="92"/>
  </cols>
  <sheetData>
    <row r="1" spans="1:2" ht="25.5" customHeight="1" x14ac:dyDescent="0.25">
      <c r="A1" s="206" t="s">
        <v>0</v>
      </c>
      <c r="B1" s="207"/>
    </row>
    <row r="2" spans="1:2" ht="25.5" customHeight="1" x14ac:dyDescent="0.25">
      <c r="A2" s="208" t="s">
        <v>1</v>
      </c>
      <c r="B2" s="209"/>
    </row>
    <row r="3" spans="1:2" ht="15" x14ac:dyDescent="0.25">
      <c r="A3" s="93" t="s">
        <v>2</v>
      </c>
      <c r="B3" s="94" t="s">
        <v>3</v>
      </c>
    </row>
    <row r="4" spans="1:2" ht="15" x14ac:dyDescent="0.25">
      <c r="A4" s="95" t="s">
        <v>4</v>
      </c>
      <c r="B4" s="96" t="s">
        <v>5</v>
      </c>
    </row>
    <row r="5" spans="1:2" ht="15" x14ac:dyDescent="0.25">
      <c r="A5" s="95" t="s">
        <v>6</v>
      </c>
      <c r="B5" s="96" t="s">
        <v>7</v>
      </c>
    </row>
    <row r="6" spans="1:2" ht="103.5" x14ac:dyDescent="0.25">
      <c r="A6" s="95" t="s">
        <v>8</v>
      </c>
      <c r="B6" s="97" t="s">
        <v>9</v>
      </c>
    </row>
    <row r="7" spans="1:2" ht="40.5" customHeight="1" x14ac:dyDescent="0.25">
      <c r="A7" s="95" t="s">
        <v>10</v>
      </c>
      <c r="B7" s="98" t="s">
        <v>11</v>
      </c>
    </row>
    <row r="8" spans="1:2" ht="29.25" customHeight="1" x14ac:dyDescent="0.25">
      <c r="A8" s="95" t="s">
        <v>12</v>
      </c>
      <c r="B8" s="98" t="s">
        <v>13</v>
      </c>
    </row>
    <row r="9" spans="1:2" ht="38.25" customHeight="1" x14ac:dyDescent="0.25">
      <c r="A9" s="95" t="s">
        <v>14</v>
      </c>
      <c r="B9" s="98" t="s">
        <v>13</v>
      </c>
    </row>
    <row r="10" spans="1:2" ht="28.5" x14ac:dyDescent="0.25">
      <c r="A10" s="95" t="s">
        <v>15</v>
      </c>
      <c r="B10" s="99" t="s">
        <v>16</v>
      </c>
    </row>
    <row r="11" spans="1:2" ht="15" x14ac:dyDescent="0.25">
      <c r="A11" s="95" t="s">
        <v>17</v>
      </c>
      <c r="B11" s="99" t="s">
        <v>18</v>
      </c>
    </row>
    <row r="12" spans="1:2" ht="8.25" customHeight="1" x14ac:dyDescent="0.25">
      <c r="A12" s="100"/>
      <c r="B12" s="101"/>
    </row>
    <row r="13" spans="1:2" ht="15" x14ac:dyDescent="0.25">
      <c r="A13" s="95" t="s">
        <v>19</v>
      </c>
      <c r="B13" s="102" t="s">
        <v>20</v>
      </c>
    </row>
    <row r="14" spans="1:2" ht="15" x14ac:dyDescent="0.25">
      <c r="A14" s="95" t="s">
        <v>21</v>
      </c>
      <c r="B14" s="102" t="s">
        <v>22</v>
      </c>
    </row>
    <row r="15" spans="1:2" ht="28.5" x14ac:dyDescent="0.25">
      <c r="A15" s="95" t="s">
        <v>23</v>
      </c>
      <c r="B15" s="102" t="s">
        <v>24</v>
      </c>
    </row>
    <row r="16" spans="1:2" ht="15" x14ac:dyDescent="0.25">
      <c r="A16" s="95" t="s">
        <v>25</v>
      </c>
      <c r="B16" s="102" t="s">
        <v>26</v>
      </c>
    </row>
    <row r="17" spans="1:2" ht="8.25" customHeight="1" x14ac:dyDescent="0.25">
      <c r="A17" s="100"/>
      <c r="B17" s="103"/>
    </row>
    <row r="18" spans="1:2" ht="42.75" x14ac:dyDescent="0.25">
      <c r="A18" s="95" t="s">
        <v>27</v>
      </c>
      <c r="B18" s="102" t="s">
        <v>28</v>
      </c>
    </row>
    <row r="19" spans="1:2" ht="28.5" x14ac:dyDescent="0.25">
      <c r="A19" s="95" t="s">
        <v>29</v>
      </c>
      <c r="B19" s="102" t="s">
        <v>30</v>
      </c>
    </row>
    <row r="20" spans="1:2" ht="42.75" x14ac:dyDescent="0.25">
      <c r="A20" s="95" t="s">
        <v>31</v>
      </c>
      <c r="B20" s="102" t="s">
        <v>32</v>
      </c>
    </row>
    <row r="21" spans="1:2" ht="28.5" x14ac:dyDescent="0.25">
      <c r="A21" s="95" t="s">
        <v>25</v>
      </c>
      <c r="B21" s="102" t="s">
        <v>33</v>
      </c>
    </row>
    <row r="22" spans="1:2" ht="8.25" customHeight="1" x14ac:dyDescent="0.25">
      <c r="A22" s="100"/>
      <c r="B22" s="103"/>
    </row>
    <row r="23" spans="1:2" ht="31.5" customHeight="1" x14ac:dyDescent="0.25">
      <c r="A23" s="95" t="s">
        <v>34</v>
      </c>
      <c r="B23" s="102" t="s">
        <v>35</v>
      </c>
    </row>
    <row r="24" spans="1:2" ht="15" x14ac:dyDescent="0.25">
      <c r="A24" s="95" t="s">
        <v>36</v>
      </c>
      <c r="B24" s="102" t="s">
        <v>37</v>
      </c>
    </row>
    <row r="25" spans="1:2" ht="20.25" customHeight="1" x14ac:dyDescent="0.25">
      <c r="A25" s="95" t="s">
        <v>38</v>
      </c>
      <c r="B25" s="102" t="s">
        <v>39</v>
      </c>
    </row>
    <row r="26" spans="1:2" ht="29.25" customHeight="1" x14ac:dyDescent="0.25">
      <c r="A26" s="95" t="s">
        <v>40</v>
      </c>
      <c r="B26" s="102" t="s">
        <v>41</v>
      </c>
    </row>
    <row r="27" spans="1:2" ht="21" customHeight="1" x14ac:dyDescent="0.25">
      <c r="A27" s="95" t="s">
        <v>42</v>
      </c>
      <c r="B27" s="102" t="s">
        <v>43</v>
      </c>
    </row>
    <row r="28" spans="1:2" ht="8.25" customHeight="1" x14ac:dyDescent="0.25">
      <c r="A28" s="100"/>
      <c r="B28" s="103"/>
    </row>
    <row r="29" spans="1:2" ht="28.5" x14ac:dyDescent="0.25">
      <c r="A29" s="95" t="s">
        <v>44</v>
      </c>
      <c r="B29" s="102" t="s">
        <v>45</v>
      </c>
    </row>
    <row r="30" spans="1:2" ht="42.75" x14ac:dyDescent="0.25">
      <c r="A30" s="95" t="s">
        <v>46</v>
      </c>
      <c r="B30" s="102" t="s">
        <v>47</v>
      </c>
    </row>
    <row r="31" spans="1:2" ht="42.75" x14ac:dyDescent="0.25">
      <c r="A31" s="95" t="s">
        <v>48</v>
      </c>
      <c r="B31" s="102" t="s">
        <v>49</v>
      </c>
    </row>
    <row r="32" spans="1:2" ht="28.5" x14ac:dyDescent="0.25">
      <c r="A32" s="95" t="s">
        <v>50</v>
      </c>
      <c r="B32" s="102" t="s">
        <v>51</v>
      </c>
    </row>
    <row r="33" spans="1:2" ht="57" x14ac:dyDescent="0.25">
      <c r="A33" s="95" t="s">
        <v>52</v>
      </c>
      <c r="B33" s="102" t="s">
        <v>53</v>
      </c>
    </row>
    <row r="34" spans="1:2" ht="85.5" customHeight="1" x14ac:dyDescent="0.25">
      <c r="A34" s="104" t="s">
        <v>54</v>
      </c>
      <c r="B34" s="102" t="s">
        <v>55</v>
      </c>
    </row>
    <row r="35" spans="1:2" ht="81.75" customHeight="1" x14ac:dyDescent="0.25">
      <c r="A35" s="104" t="s">
        <v>56</v>
      </c>
      <c r="B35" s="102" t="s">
        <v>57</v>
      </c>
    </row>
    <row r="36" spans="1:2" ht="54" customHeight="1" x14ac:dyDescent="0.25">
      <c r="A36" s="104" t="s">
        <v>58</v>
      </c>
      <c r="B36" s="102" t="s">
        <v>59</v>
      </c>
    </row>
    <row r="37" spans="1:2" ht="8.25" customHeight="1" x14ac:dyDescent="0.25">
      <c r="A37" s="105"/>
      <c r="B37" s="103"/>
    </row>
    <row r="38" spans="1:2" ht="71.25" x14ac:dyDescent="0.25">
      <c r="A38" s="104" t="s">
        <v>60</v>
      </c>
      <c r="B38" s="102" t="s">
        <v>61</v>
      </c>
    </row>
    <row r="39" spans="1:2" ht="42.75" x14ac:dyDescent="0.25">
      <c r="A39" s="104" t="s">
        <v>62</v>
      </c>
      <c r="B39" s="102" t="s">
        <v>63</v>
      </c>
    </row>
    <row r="40" spans="1:2" ht="28.5" x14ac:dyDescent="0.25">
      <c r="A40" s="104" t="s">
        <v>64</v>
      </c>
      <c r="B40" s="102" t="s">
        <v>65</v>
      </c>
    </row>
    <row r="41" spans="1:2" ht="71.25" x14ac:dyDescent="0.25">
      <c r="A41" s="104" t="s">
        <v>66</v>
      </c>
      <c r="B41" s="102" t="s">
        <v>67</v>
      </c>
    </row>
    <row r="42" spans="1:2" ht="28.5" x14ac:dyDescent="0.25">
      <c r="A42" s="95" t="s">
        <v>68</v>
      </c>
      <c r="B42" s="102" t="s">
        <v>69</v>
      </c>
    </row>
    <row r="43" spans="1:2" ht="15" x14ac:dyDescent="0.25">
      <c r="A43" s="104"/>
      <c r="B43" s="106"/>
    </row>
    <row r="44" spans="1:2" ht="25.5" customHeight="1" x14ac:dyDescent="0.25">
      <c r="A44" s="208" t="s">
        <v>70</v>
      </c>
      <c r="B44" s="209"/>
    </row>
    <row r="45" spans="1:2" ht="15" x14ac:dyDescent="0.25">
      <c r="A45" s="93" t="s">
        <v>2</v>
      </c>
      <c r="B45" s="94" t="s">
        <v>3</v>
      </c>
    </row>
    <row r="46" spans="1:2" ht="15" x14ac:dyDescent="0.25">
      <c r="A46" s="95" t="s">
        <v>6</v>
      </c>
      <c r="B46" s="96" t="s">
        <v>7</v>
      </c>
    </row>
    <row r="47" spans="1:2" ht="103.5" x14ac:dyDescent="0.25">
      <c r="A47" s="95" t="s">
        <v>8</v>
      </c>
      <c r="B47" s="97" t="s">
        <v>9</v>
      </c>
    </row>
    <row r="48" spans="1:2" ht="15" x14ac:dyDescent="0.25">
      <c r="A48" s="95" t="s">
        <v>71</v>
      </c>
      <c r="B48" s="107" t="s">
        <v>72</v>
      </c>
    </row>
    <row r="49" spans="1:2" ht="37.5" customHeight="1" x14ac:dyDescent="0.25">
      <c r="A49" s="95" t="s">
        <v>73</v>
      </c>
      <c r="B49" s="107" t="s">
        <v>13</v>
      </c>
    </row>
    <row r="50" spans="1:2" ht="28.5" x14ac:dyDescent="0.25">
      <c r="A50" s="95" t="s">
        <v>74</v>
      </c>
      <c r="B50" s="107" t="s">
        <v>75</v>
      </c>
    </row>
    <row r="51" spans="1:2" ht="42.75" x14ac:dyDescent="0.25">
      <c r="A51" s="95" t="s">
        <v>76</v>
      </c>
      <c r="B51" s="108" t="s">
        <v>77</v>
      </c>
    </row>
    <row r="52" spans="1:2" ht="42.75" x14ac:dyDescent="0.25">
      <c r="A52" s="95" t="s">
        <v>78</v>
      </c>
      <c r="B52" s="108" t="s">
        <v>79</v>
      </c>
    </row>
    <row r="53" spans="1:2" ht="15" x14ac:dyDescent="0.25">
      <c r="A53" s="95" t="s">
        <v>80</v>
      </c>
      <c r="B53" s="108" t="s">
        <v>81</v>
      </c>
    </row>
    <row r="54" spans="1:2" ht="71.25" x14ac:dyDescent="0.25">
      <c r="A54" s="95" t="s">
        <v>82</v>
      </c>
      <c r="B54" s="108" t="s">
        <v>83</v>
      </c>
    </row>
    <row r="55" spans="1:2" ht="60" x14ac:dyDescent="0.25">
      <c r="A55" s="104" t="s">
        <v>84</v>
      </c>
      <c r="B55" s="108" t="s">
        <v>85</v>
      </c>
    </row>
    <row r="56" spans="1:2" ht="28.5" x14ac:dyDescent="0.25">
      <c r="A56" s="95" t="s">
        <v>86</v>
      </c>
      <c r="B56" s="108" t="s">
        <v>87</v>
      </c>
    </row>
    <row r="57" spans="1:2" ht="99.75" x14ac:dyDescent="0.25">
      <c r="A57" s="95" t="s">
        <v>88</v>
      </c>
      <c r="B57" s="108" t="s">
        <v>89</v>
      </c>
    </row>
    <row r="58" spans="1:2" ht="15" x14ac:dyDescent="0.25">
      <c r="A58" s="95" t="s">
        <v>90</v>
      </c>
      <c r="B58" s="108" t="s">
        <v>91</v>
      </c>
    </row>
    <row r="59" spans="1:2" ht="28.5" x14ac:dyDescent="0.25">
      <c r="A59" s="95" t="s">
        <v>92</v>
      </c>
      <c r="B59" s="108" t="s">
        <v>93</v>
      </c>
    </row>
    <row r="60" spans="1:2" ht="28.5" x14ac:dyDescent="0.25">
      <c r="A60" s="95" t="s">
        <v>94</v>
      </c>
      <c r="B60" s="108" t="s">
        <v>95</v>
      </c>
    </row>
    <row r="61" spans="1:2" ht="28.5" x14ac:dyDescent="0.25">
      <c r="A61" s="95" t="s">
        <v>96</v>
      </c>
      <c r="B61" s="108" t="s">
        <v>97</v>
      </c>
    </row>
    <row r="62" spans="1:2" ht="28.5" x14ac:dyDescent="0.25">
      <c r="A62" s="95" t="s">
        <v>98</v>
      </c>
      <c r="B62" s="108" t="s">
        <v>99</v>
      </c>
    </row>
    <row r="63" spans="1:2" ht="42.75" x14ac:dyDescent="0.25">
      <c r="A63" s="95" t="s">
        <v>100</v>
      </c>
      <c r="B63" s="108" t="s">
        <v>101</v>
      </c>
    </row>
    <row r="64" spans="1:2" ht="79.5" customHeight="1" x14ac:dyDescent="0.25">
      <c r="A64" s="95" t="s">
        <v>102</v>
      </c>
      <c r="B64" s="108" t="s">
        <v>103</v>
      </c>
    </row>
    <row r="65" spans="1:2" ht="114" x14ac:dyDescent="0.25">
      <c r="A65" s="95" t="s">
        <v>104</v>
      </c>
      <c r="B65" s="108" t="s">
        <v>105</v>
      </c>
    </row>
    <row r="66" spans="1:2" ht="28.5" x14ac:dyDescent="0.25">
      <c r="A66" s="95" t="s">
        <v>106</v>
      </c>
      <c r="B66" s="108" t="s">
        <v>107</v>
      </c>
    </row>
    <row r="67" spans="1:2" ht="171" x14ac:dyDescent="0.25">
      <c r="A67" s="95" t="s">
        <v>108</v>
      </c>
      <c r="B67" s="108" t="s">
        <v>109</v>
      </c>
    </row>
    <row r="68" spans="1:2" ht="28.5" x14ac:dyDescent="0.25">
      <c r="A68" s="95" t="s">
        <v>110</v>
      </c>
      <c r="B68" s="108" t="s">
        <v>111</v>
      </c>
    </row>
    <row r="69" spans="1:2" ht="30" x14ac:dyDescent="0.25">
      <c r="A69" s="104" t="s">
        <v>112</v>
      </c>
      <c r="B69" s="108" t="s">
        <v>113</v>
      </c>
    </row>
    <row r="70" spans="1:2" ht="25.5" customHeight="1" x14ac:dyDescent="0.25">
      <c r="A70" s="208" t="s">
        <v>114</v>
      </c>
      <c r="B70" s="209"/>
    </row>
    <row r="71" spans="1:2" ht="15" x14ac:dyDescent="0.25">
      <c r="A71" s="210" t="s">
        <v>115</v>
      </c>
      <c r="B71" s="211"/>
    </row>
    <row r="72" spans="1:2" ht="72" customHeight="1" x14ac:dyDescent="0.25">
      <c r="A72" s="204" t="s">
        <v>116</v>
      </c>
      <c r="B72" s="205"/>
    </row>
    <row r="73" spans="1:2" ht="28.5" x14ac:dyDescent="0.25">
      <c r="A73" s="95" t="s">
        <v>117</v>
      </c>
      <c r="B73" s="108" t="s">
        <v>118</v>
      </c>
    </row>
    <row r="74" spans="1:2" ht="42.75" x14ac:dyDescent="0.25">
      <c r="A74" s="104" t="s">
        <v>119</v>
      </c>
      <c r="B74" s="108" t="s">
        <v>120</v>
      </c>
    </row>
  </sheetData>
  <mergeCells count="6">
    <mergeCell ref="A72:B72"/>
    <mergeCell ref="A1:B1"/>
    <mergeCell ref="A2:B2"/>
    <mergeCell ref="A44:B44"/>
    <mergeCell ref="A70:B70"/>
    <mergeCell ref="A71:B71"/>
  </mergeCells>
  <pageMargins left="0.25" right="0.25" top="0.75" bottom="0.75" header="0.3" footer="0.3"/>
  <pageSetup scale="26"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tabColor theme="7" tint="0.39997558519241921"/>
    <pageSetUpPr fitToPage="1"/>
  </sheetPr>
  <dimension ref="A1:E35"/>
  <sheetViews>
    <sheetView topLeftCell="A12" zoomScale="70" zoomScaleNormal="70" workbookViewId="0">
      <selection activeCell="B14" sqref="B14"/>
    </sheetView>
  </sheetViews>
  <sheetFormatPr baseColWidth="10" defaultColWidth="11.42578125" defaultRowHeight="14.25" x14ac:dyDescent="0.2"/>
  <cols>
    <col min="1" max="1" width="21" style="72" customWidth="1"/>
    <col min="2" max="4" width="20.42578125" style="72" customWidth="1"/>
    <col min="5" max="5" width="24.28515625" style="72" customWidth="1"/>
    <col min="6" max="16384" width="11.42578125" style="72"/>
  </cols>
  <sheetData>
    <row r="1" spans="1:5" s="15" customFormat="1" ht="16.5" customHeight="1" x14ac:dyDescent="0.25">
      <c r="A1" s="424"/>
      <c r="B1" s="427" t="s">
        <v>121</v>
      </c>
      <c r="C1" s="427"/>
      <c r="D1" s="427"/>
      <c r="E1" s="149" t="s">
        <v>122</v>
      </c>
    </row>
    <row r="2" spans="1:5" s="15" customFormat="1" ht="20.25" customHeight="1" x14ac:dyDescent="0.25">
      <c r="A2" s="425"/>
      <c r="B2" s="428" t="s">
        <v>123</v>
      </c>
      <c r="C2" s="428"/>
      <c r="D2" s="428"/>
      <c r="E2" s="150" t="s">
        <v>124</v>
      </c>
    </row>
    <row r="3" spans="1:5" s="15" customFormat="1" ht="30" customHeight="1" x14ac:dyDescent="0.25">
      <c r="A3" s="425"/>
      <c r="B3" s="429" t="s">
        <v>125</v>
      </c>
      <c r="C3" s="429"/>
      <c r="D3" s="429"/>
      <c r="E3" s="150" t="s">
        <v>126</v>
      </c>
    </row>
    <row r="4" spans="1:5" s="15" customFormat="1" ht="16.5" customHeight="1" thickBot="1" x14ac:dyDescent="0.3">
      <c r="A4" s="426"/>
      <c r="B4" s="295"/>
      <c r="C4" s="295"/>
      <c r="D4" s="295"/>
      <c r="E4" s="151" t="s">
        <v>356</v>
      </c>
    </row>
    <row r="5" spans="1:5" s="15" customFormat="1" ht="9" customHeight="1" thickBot="1" x14ac:dyDescent="0.25">
      <c r="A5" s="72"/>
      <c r="B5" s="72"/>
      <c r="C5" s="72"/>
      <c r="D5" s="72"/>
      <c r="E5" s="72"/>
    </row>
    <row r="6" spans="1:5" ht="14.25" customHeight="1" x14ac:dyDescent="0.2">
      <c r="A6" s="416" t="s">
        <v>357</v>
      </c>
      <c r="B6" s="231"/>
      <c r="C6" s="231"/>
      <c r="D6" s="231"/>
      <c r="E6" s="417"/>
    </row>
    <row r="7" spans="1:5" ht="15.75" customHeight="1" thickBot="1" x14ac:dyDescent="0.25">
      <c r="A7" s="152" t="s">
        <v>358</v>
      </c>
      <c r="B7" s="153" t="s">
        <v>359</v>
      </c>
      <c r="C7" s="430" t="s">
        <v>360</v>
      </c>
      <c r="D7" s="430"/>
      <c r="E7" s="431"/>
    </row>
    <row r="8" spans="1:5" ht="128.25" x14ac:dyDescent="0.2">
      <c r="A8" s="193">
        <v>45573</v>
      </c>
      <c r="B8" s="192" t="s">
        <v>361</v>
      </c>
      <c r="C8" s="421" t="s">
        <v>362</v>
      </c>
      <c r="D8" s="422"/>
      <c r="E8" s="423"/>
    </row>
    <row r="9" spans="1:5" ht="114" x14ac:dyDescent="0.2">
      <c r="A9" s="193">
        <v>45573</v>
      </c>
      <c r="B9" s="192" t="s">
        <v>363</v>
      </c>
      <c r="C9" s="421" t="s">
        <v>364</v>
      </c>
      <c r="D9" s="422"/>
      <c r="E9" s="423"/>
    </row>
    <row r="10" spans="1:5" ht="114" x14ac:dyDescent="0.2">
      <c r="A10" s="193">
        <v>45573</v>
      </c>
      <c r="B10" s="192" t="s">
        <v>365</v>
      </c>
      <c r="C10" s="421" t="s">
        <v>366</v>
      </c>
      <c r="D10" s="422"/>
      <c r="E10" s="423"/>
    </row>
    <row r="11" spans="1:5" ht="114" x14ac:dyDescent="0.2">
      <c r="A11" s="193">
        <v>45573</v>
      </c>
      <c r="B11" s="192" t="s">
        <v>367</v>
      </c>
      <c r="C11" s="421" t="s">
        <v>368</v>
      </c>
      <c r="D11" s="422"/>
      <c r="E11" s="423"/>
    </row>
    <row r="12" spans="1:5" ht="114" x14ac:dyDescent="0.2">
      <c r="A12" s="193">
        <v>45573</v>
      </c>
      <c r="B12" s="192" t="s">
        <v>369</v>
      </c>
      <c r="C12" s="421" t="s">
        <v>370</v>
      </c>
      <c r="D12" s="422"/>
      <c r="E12" s="423"/>
    </row>
    <row r="13" spans="1:5" x14ac:dyDescent="0.2">
      <c r="A13" s="154"/>
      <c r="B13" s="155"/>
      <c r="C13" s="418"/>
      <c r="D13" s="419"/>
      <c r="E13" s="420"/>
    </row>
    <row r="14" spans="1:5" x14ac:dyDescent="0.2">
      <c r="A14" s="154"/>
      <c r="B14" s="155"/>
      <c r="C14" s="418"/>
      <c r="D14" s="419"/>
      <c r="E14" s="420"/>
    </row>
    <row r="15" spans="1:5" x14ac:dyDescent="0.2">
      <c r="A15" s="154"/>
      <c r="B15" s="155"/>
      <c r="C15" s="418"/>
      <c r="D15" s="419"/>
      <c r="E15" s="420"/>
    </row>
    <row r="16" spans="1:5" x14ac:dyDescent="0.2">
      <c r="A16" s="154"/>
      <c r="B16" s="155"/>
      <c r="C16" s="418"/>
      <c r="D16" s="419"/>
      <c r="E16" s="420"/>
    </row>
    <row r="17" spans="1:5" x14ac:dyDescent="0.2">
      <c r="A17" s="154"/>
      <c r="B17" s="155"/>
      <c r="C17" s="418"/>
      <c r="D17" s="419"/>
      <c r="E17" s="420"/>
    </row>
    <row r="18" spans="1:5" x14ac:dyDescent="0.2">
      <c r="A18" s="154"/>
      <c r="B18" s="155"/>
      <c r="C18" s="418"/>
      <c r="D18" s="419"/>
      <c r="E18" s="420"/>
    </row>
    <row r="19" spans="1:5" x14ac:dyDescent="0.2">
      <c r="A19" s="154"/>
      <c r="B19" s="155"/>
      <c r="C19" s="418"/>
      <c r="D19" s="419"/>
      <c r="E19" s="420"/>
    </row>
    <row r="20" spans="1:5" x14ac:dyDescent="0.2">
      <c r="A20" s="154"/>
      <c r="B20" s="155"/>
      <c r="C20" s="418"/>
      <c r="D20" s="419"/>
      <c r="E20" s="420"/>
    </row>
    <row r="21" spans="1:5" x14ac:dyDescent="0.2">
      <c r="A21" s="154"/>
      <c r="B21" s="155"/>
      <c r="C21" s="418"/>
      <c r="D21" s="419"/>
      <c r="E21" s="420"/>
    </row>
    <row r="22" spans="1:5" x14ac:dyDescent="0.2">
      <c r="A22" s="154"/>
      <c r="B22" s="155"/>
      <c r="C22" s="418"/>
      <c r="D22" s="419"/>
      <c r="E22" s="420"/>
    </row>
    <row r="23" spans="1:5" x14ac:dyDescent="0.2">
      <c r="A23" s="154"/>
      <c r="B23" s="155"/>
      <c r="C23" s="418"/>
      <c r="D23" s="419"/>
      <c r="E23" s="420"/>
    </row>
    <row r="24" spans="1:5" x14ac:dyDescent="0.2">
      <c r="A24" s="154"/>
      <c r="B24" s="155"/>
      <c r="C24" s="418"/>
      <c r="D24" s="419"/>
      <c r="E24" s="420"/>
    </row>
    <row r="25" spans="1:5" x14ac:dyDescent="0.2">
      <c r="A25" s="154"/>
      <c r="B25" s="155"/>
      <c r="C25" s="418"/>
      <c r="D25" s="419"/>
      <c r="E25" s="420"/>
    </row>
    <row r="26" spans="1:5" x14ac:dyDescent="0.2">
      <c r="A26" s="154"/>
      <c r="B26" s="155"/>
      <c r="C26" s="418"/>
      <c r="D26" s="419"/>
      <c r="E26" s="420"/>
    </row>
    <row r="27" spans="1:5" x14ac:dyDescent="0.2">
      <c r="A27" s="154"/>
      <c r="B27" s="155"/>
      <c r="C27" s="418"/>
      <c r="D27" s="419"/>
      <c r="E27" s="420"/>
    </row>
    <row r="28" spans="1:5" x14ac:dyDescent="0.2">
      <c r="A28" s="154"/>
      <c r="B28" s="155"/>
      <c r="C28" s="418"/>
      <c r="D28" s="419"/>
      <c r="E28" s="420"/>
    </row>
    <row r="29" spans="1:5" x14ac:dyDescent="0.2">
      <c r="A29" s="154"/>
      <c r="B29" s="155"/>
      <c r="C29" s="418"/>
      <c r="D29" s="419"/>
      <c r="E29" s="420"/>
    </row>
    <row r="30" spans="1:5" x14ac:dyDescent="0.2">
      <c r="A30" s="154"/>
      <c r="B30" s="155"/>
      <c r="C30" s="418"/>
      <c r="D30" s="419"/>
      <c r="E30" s="420"/>
    </row>
    <row r="31" spans="1:5" x14ac:dyDescent="0.2">
      <c r="A31" s="154"/>
      <c r="B31" s="155"/>
      <c r="C31" s="418"/>
      <c r="D31" s="419"/>
      <c r="E31" s="420"/>
    </row>
    <row r="32" spans="1:5" x14ac:dyDescent="0.2">
      <c r="A32" s="154"/>
      <c r="B32" s="155"/>
      <c r="C32" s="418"/>
      <c r="D32" s="419"/>
      <c r="E32" s="420"/>
    </row>
    <row r="33" spans="1:5" x14ac:dyDescent="0.2">
      <c r="A33" s="154"/>
      <c r="B33" s="155"/>
      <c r="C33" s="418"/>
      <c r="D33" s="419"/>
      <c r="E33" s="420"/>
    </row>
    <row r="34" spans="1:5" x14ac:dyDescent="0.2">
      <c r="A34" s="154"/>
      <c r="B34" s="155"/>
      <c r="C34" s="418"/>
      <c r="D34" s="419"/>
      <c r="E34" s="420"/>
    </row>
    <row r="35" spans="1:5" ht="15" thickBot="1" x14ac:dyDescent="0.25">
      <c r="A35" s="156"/>
      <c r="B35" s="157"/>
      <c r="C35" s="413"/>
      <c r="D35" s="414"/>
      <c r="E35" s="415"/>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paperSize="9" scale="79" orientation="portrait" r:id="rId1"/>
  <customProperties>
    <customPr name="_pios_id" r:id="rId2"/>
  </customProperties>
  <drawing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dimension ref="A1:J48"/>
  <sheetViews>
    <sheetView workbookViewId="0">
      <selection activeCell="B12" sqref="B12"/>
    </sheetView>
  </sheetViews>
  <sheetFormatPr baseColWidth="10" defaultColWidth="11.42578125" defaultRowHeight="15" x14ac:dyDescent="0.25"/>
  <cols>
    <col min="1" max="1" width="15.7109375" customWidth="1"/>
    <col min="2" max="2" width="70.42578125" customWidth="1"/>
    <col min="3" max="3" width="45.7109375" customWidth="1"/>
    <col min="4" max="4" width="77.7109375" customWidth="1"/>
    <col min="5" max="5" width="15.42578125" customWidth="1"/>
    <col min="6" max="6" width="53.42578125" customWidth="1"/>
    <col min="7" max="7" width="32.7109375" style="7" customWidth="1"/>
    <col min="8" max="8" width="19" style="2" customWidth="1"/>
    <col min="9" max="9" width="29.42578125" style="2" customWidth="1"/>
    <col min="10" max="10" width="36.28515625" style="2" customWidth="1"/>
  </cols>
  <sheetData>
    <row r="1" spans="1:10" ht="25.5" x14ac:dyDescent="0.25">
      <c r="A1" s="9" t="s">
        <v>371</v>
      </c>
      <c r="B1" s="9" t="s">
        <v>14</v>
      </c>
      <c r="C1" s="9" t="s">
        <v>372</v>
      </c>
      <c r="D1" s="9" t="s">
        <v>373</v>
      </c>
      <c r="E1" s="9" t="s">
        <v>374</v>
      </c>
      <c r="F1" s="10" t="s">
        <v>375</v>
      </c>
      <c r="G1" s="10" t="s">
        <v>86</v>
      </c>
      <c r="H1" s="10" t="s">
        <v>376</v>
      </c>
      <c r="I1" s="10" t="s">
        <v>376</v>
      </c>
      <c r="J1" s="10" t="s">
        <v>317</v>
      </c>
    </row>
    <row r="2" spans="1:10" x14ac:dyDescent="0.25">
      <c r="A2" s="11"/>
      <c r="B2" s="11"/>
      <c r="C2" s="11"/>
      <c r="D2" s="11"/>
      <c r="E2" s="11"/>
      <c r="F2" s="12"/>
      <c r="G2" s="3" t="s">
        <v>377</v>
      </c>
      <c r="H2" s="8" t="s">
        <v>378</v>
      </c>
      <c r="I2" s="8" t="s">
        <v>379</v>
      </c>
      <c r="J2" s="8" t="s">
        <v>380</v>
      </c>
    </row>
    <row r="3" spans="1:10" x14ac:dyDescent="0.25">
      <c r="A3" s="8" t="s">
        <v>134</v>
      </c>
      <c r="B3" s="14" t="s">
        <v>135</v>
      </c>
      <c r="C3" s="13" t="s">
        <v>136</v>
      </c>
      <c r="D3" s="8" t="s">
        <v>381</v>
      </c>
      <c r="E3" s="8" t="s">
        <v>382</v>
      </c>
      <c r="F3" s="8" t="s">
        <v>383</v>
      </c>
      <c r="G3" s="8" t="s">
        <v>384</v>
      </c>
      <c r="H3" s="8" t="s">
        <v>385</v>
      </c>
      <c r="I3" s="8" t="s">
        <v>386</v>
      </c>
      <c r="J3" s="8" t="s">
        <v>326</v>
      </c>
    </row>
    <row r="4" spans="1:10" x14ac:dyDescent="0.25">
      <c r="A4" s="8" t="s">
        <v>387</v>
      </c>
      <c r="B4" s="14" t="s">
        <v>388</v>
      </c>
      <c r="C4" s="13" t="s">
        <v>188</v>
      </c>
      <c r="D4" s="8" t="s">
        <v>389</v>
      </c>
      <c r="E4" s="8" t="s">
        <v>390</v>
      </c>
      <c r="F4" s="8" t="s">
        <v>391</v>
      </c>
      <c r="G4" s="8" t="s">
        <v>392</v>
      </c>
      <c r="H4" s="8" t="s">
        <v>239</v>
      </c>
      <c r="I4" s="8" t="s">
        <v>393</v>
      </c>
      <c r="J4" s="8" t="s">
        <v>321</v>
      </c>
    </row>
    <row r="5" spans="1:10" x14ac:dyDescent="0.25">
      <c r="A5" s="8" t="s">
        <v>394</v>
      </c>
      <c r="B5" s="14" t="s">
        <v>395</v>
      </c>
      <c r="C5" s="13" t="s">
        <v>396</v>
      </c>
      <c r="D5" s="8" t="s">
        <v>397</v>
      </c>
      <c r="E5" s="8" t="s">
        <v>398</v>
      </c>
      <c r="F5" s="8" t="s">
        <v>399</v>
      </c>
      <c r="G5" s="8" t="s">
        <v>400</v>
      </c>
      <c r="H5" s="8" t="s">
        <v>248</v>
      </c>
      <c r="I5" s="8" t="s">
        <v>401</v>
      </c>
      <c r="J5" s="8" t="s">
        <v>322</v>
      </c>
    </row>
    <row r="6" spans="1:10" x14ac:dyDescent="0.25">
      <c r="A6" s="8" t="s">
        <v>402</v>
      </c>
      <c r="B6" s="14" t="s">
        <v>403</v>
      </c>
      <c r="C6" s="13" t="s">
        <v>404</v>
      </c>
      <c r="D6" s="8" t="s">
        <v>405</v>
      </c>
      <c r="E6" s="8" t="s">
        <v>406</v>
      </c>
      <c r="F6" s="8" t="s">
        <v>407</v>
      </c>
      <c r="G6" s="8" t="s">
        <v>408</v>
      </c>
      <c r="H6" s="8"/>
      <c r="I6" s="8" t="s">
        <v>409</v>
      </c>
      <c r="J6" s="8" t="s">
        <v>323</v>
      </c>
    </row>
    <row r="7" spans="1:10" x14ac:dyDescent="0.25">
      <c r="A7" s="8"/>
      <c r="B7" s="14" t="s">
        <v>410</v>
      </c>
      <c r="C7" s="13" t="s">
        <v>411</v>
      </c>
      <c r="D7" s="8" t="s">
        <v>412</v>
      </c>
      <c r="E7" s="8" t="s">
        <v>413</v>
      </c>
      <c r="F7" s="8" t="s">
        <v>414</v>
      </c>
      <c r="G7" s="8" t="s">
        <v>415</v>
      </c>
      <c r="H7" s="8"/>
      <c r="I7" s="8" t="s">
        <v>332</v>
      </c>
      <c r="J7" s="8" t="s">
        <v>324</v>
      </c>
    </row>
    <row r="8" spans="1:10" x14ac:dyDescent="0.25">
      <c r="A8" s="8"/>
      <c r="B8" s="14" t="s">
        <v>416</v>
      </c>
      <c r="C8" s="13" t="s">
        <v>417</v>
      </c>
      <c r="D8" s="8" t="s">
        <v>418</v>
      </c>
      <c r="E8" s="8" t="s">
        <v>419</v>
      </c>
      <c r="F8" s="8" t="s">
        <v>420</v>
      </c>
      <c r="G8" s="8" t="s">
        <v>421</v>
      </c>
      <c r="H8" s="8"/>
      <c r="I8" s="8"/>
      <c r="J8" s="8"/>
    </row>
    <row r="9" spans="1:10" x14ac:dyDescent="0.25">
      <c r="C9" s="13" t="s">
        <v>422</v>
      </c>
      <c r="D9" s="8" t="s">
        <v>423</v>
      </c>
      <c r="E9" s="8"/>
      <c r="F9" s="8"/>
      <c r="G9" s="8" t="s">
        <v>424</v>
      </c>
    </row>
    <row r="10" spans="1:10" x14ac:dyDescent="0.25">
      <c r="C10" s="13" t="s">
        <v>425</v>
      </c>
      <c r="D10" s="8" t="s">
        <v>426</v>
      </c>
      <c r="E10" s="8"/>
      <c r="F10" s="8"/>
      <c r="G10" s="8" t="s">
        <v>427</v>
      </c>
    </row>
    <row r="11" spans="1:10" x14ac:dyDescent="0.25">
      <c r="C11" s="13" t="s">
        <v>428</v>
      </c>
      <c r="D11" s="8" t="s">
        <v>133</v>
      </c>
      <c r="E11" s="8"/>
      <c r="F11" s="8"/>
      <c r="G11" s="8" t="s">
        <v>429</v>
      </c>
    </row>
    <row r="12" spans="1:10" x14ac:dyDescent="0.25">
      <c r="C12" s="13" t="s">
        <v>430</v>
      </c>
      <c r="D12" s="8" t="s">
        <v>431</v>
      </c>
      <c r="E12" s="8"/>
      <c r="F12" s="8"/>
      <c r="G12" s="8" t="s">
        <v>432</v>
      </c>
    </row>
    <row r="13" spans="1:10" x14ac:dyDescent="0.25">
      <c r="C13" s="13" t="s">
        <v>433</v>
      </c>
      <c r="D13" s="8" t="s">
        <v>434</v>
      </c>
      <c r="E13" s="8"/>
      <c r="F13" s="8"/>
      <c r="G13" s="8" t="s">
        <v>435</v>
      </c>
    </row>
    <row r="14" spans="1:10" x14ac:dyDescent="0.25">
      <c r="B14" s="1"/>
      <c r="C14" s="13" t="s">
        <v>436</v>
      </c>
      <c r="D14" s="8" t="s">
        <v>437</v>
      </c>
      <c r="E14" s="8"/>
      <c r="F14" s="8"/>
      <c r="G14" s="8" t="s">
        <v>438</v>
      </c>
    </row>
    <row r="15" spans="1:10" x14ac:dyDescent="0.25">
      <c r="B15" s="1"/>
      <c r="C15" s="13" t="s">
        <v>439</v>
      </c>
      <c r="D15" s="8" t="s">
        <v>440</v>
      </c>
      <c r="E15" s="8"/>
      <c r="F15" s="8"/>
      <c r="G15" s="8" t="s">
        <v>240</v>
      </c>
    </row>
    <row r="16" spans="1:10" x14ac:dyDescent="0.25">
      <c r="C16" s="13" t="s">
        <v>441</v>
      </c>
      <c r="D16" s="8"/>
      <c r="E16" s="1"/>
      <c r="G16" s="5"/>
    </row>
    <row r="17" spans="2:7" x14ac:dyDescent="0.25">
      <c r="C17" s="13" t="s">
        <v>442</v>
      </c>
      <c r="D17" s="8"/>
      <c r="E17" s="1"/>
      <c r="G17" s="5"/>
    </row>
    <row r="18" spans="2:7" x14ac:dyDescent="0.25">
      <c r="C18" s="13" t="s">
        <v>443</v>
      </c>
      <c r="D18" s="8"/>
      <c r="E18" s="1"/>
      <c r="G18" s="5"/>
    </row>
    <row r="19" spans="2:7" x14ac:dyDescent="0.25">
      <c r="C19" s="13" t="s">
        <v>444</v>
      </c>
      <c r="D19" s="8"/>
      <c r="E19" s="1"/>
      <c r="G19" s="5"/>
    </row>
    <row r="20" spans="2:7" x14ac:dyDescent="0.25">
      <c r="B20" s="1"/>
      <c r="C20" s="13" t="s">
        <v>445</v>
      </c>
      <c r="D20" s="8"/>
      <c r="E20" s="1"/>
      <c r="G20" s="5"/>
    </row>
    <row r="21" spans="2:7" x14ac:dyDescent="0.25">
      <c r="E21" s="1"/>
      <c r="G21" s="5"/>
    </row>
    <row r="22" spans="2:7" x14ac:dyDescent="0.25">
      <c r="E22" s="1"/>
      <c r="G22" s="5"/>
    </row>
    <row r="23" spans="2:7" x14ac:dyDescent="0.25">
      <c r="G23" s="5"/>
    </row>
    <row r="24" spans="2:7" x14ac:dyDescent="0.25">
      <c r="G24" s="6" t="s">
        <v>446</v>
      </c>
    </row>
    <row r="25" spans="2:7" x14ac:dyDescent="0.25">
      <c r="G25" s="4" t="s">
        <v>447</v>
      </c>
    </row>
    <row r="26" spans="2:7" x14ac:dyDescent="0.25">
      <c r="G26" s="4" t="s">
        <v>448</v>
      </c>
    </row>
    <row r="27" spans="2:7" x14ac:dyDescent="0.25">
      <c r="G27" s="4" t="s">
        <v>449</v>
      </c>
    </row>
    <row r="28" spans="2:7" x14ac:dyDescent="0.25">
      <c r="G28" s="4" t="s">
        <v>450</v>
      </c>
    </row>
    <row r="29" spans="2:7" x14ac:dyDescent="0.25">
      <c r="G29" s="4" t="s">
        <v>451</v>
      </c>
    </row>
    <row r="30" spans="2:7" x14ac:dyDescent="0.25">
      <c r="G30" s="4" t="s">
        <v>452</v>
      </c>
    </row>
    <row r="31" spans="2:7" x14ac:dyDescent="0.25">
      <c r="G31" s="4" t="s">
        <v>453</v>
      </c>
    </row>
    <row r="32" spans="2:7" x14ac:dyDescent="0.25">
      <c r="G32" s="4" t="s">
        <v>454</v>
      </c>
    </row>
    <row r="33" spans="7:7" x14ac:dyDescent="0.25">
      <c r="G33" s="4" t="s">
        <v>455</v>
      </c>
    </row>
    <row r="34" spans="7:7" x14ac:dyDescent="0.25">
      <c r="G34" s="4" t="s">
        <v>456</v>
      </c>
    </row>
    <row r="35" spans="7:7" x14ac:dyDescent="0.25">
      <c r="G35" s="4" t="s">
        <v>457</v>
      </c>
    </row>
    <row r="36" spans="7:7" x14ac:dyDescent="0.25">
      <c r="G36" s="4" t="s">
        <v>458</v>
      </c>
    </row>
    <row r="37" spans="7:7" x14ac:dyDescent="0.25">
      <c r="G37" s="4" t="s">
        <v>459</v>
      </c>
    </row>
    <row r="38" spans="7:7" x14ac:dyDescent="0.25">
      <c r="G38" s="4" t="s">
        <v>460</v>
      </c>
    </row>
    <row r="39" spans="7:7" x14ac:dyDescent="0.25">
      <c r="G39" s="4" t="s">
        <v>461</v>
      </c>
    </row>
    <row r="40" spans="7:7" x14ac:dyDescent="0.25">
      <c r="G40" s="4" t="s">
        <v>462</v>
      </c>
    </row>
    <row r="41" spans="7:7" x14ac:dyDescent="0.25">
      <c r="G41" s="4" t="s">
        <v>463</v>
      </c>
    </row>
    <row r="42" spans="7:7" x14ac:dyDescent="0.25">
      <c r="G42" s="4" t="s">
        <v>464</v>
      </c>
    </row>
    <row r="43" spans="7:7" x14ac:dyDescent="0.25">
      <c r="G43" s="4" t="s">
        <v>465</v>
      </c>
    </row>
    <row r="44" spans="7:7" x14ac:dyDescent="0.25">
      <c r="G44" s="4" t="s">
        <v>466</v>
      </c>
    </row>
    <row r="45" spans="7:7" x14ac:dyDescent="0.25">
      <c r="G45" s="4" t="s">
        <v>467</v>
      </c>
    </row>
    <row r="46" spans="7:7" x14ac:dyDescent="0.25">
      <c r="G46" s="4" t="s">
        <v>468</v>
      </c>
    </row>
    <row r="47" spans="7:7" x14ac:dyDescent="0.25">
      <c r="G47" s="4" t="s">
        <v>469</v>
      </c>
    </row>
    <row r="48" spans="7:7" x14ac:dyDescent="0.25">
      <c r="G48" s="4" t="s">
        <v>470</v>
      </c>
    </row>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6"/>
    <pageSetUpPr fitToPage="1"/>
  </sheetPr>
  <dimension ref="A1:AO43"/>
  <sheetViews>
    <sheetView showGridLines="0" tabSelected="1" topLeftCell="V21" zoomScale="85" zoomScaleNormal="85" workbookViewId="0">
      <selection activeCell="AC22" sqref="AC22:AC25"/>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7109375" style="15"/>
    <col min="41" max="41" width="18.42578125" style="15" bestFit="1" customWidth="1"/>
    <col min="42" max="42" width="16.140625" style="15" customWidth="1"/>
    <col min="43" max="16384" width="10.7109375" style="15"/>
  </cols>
  <sheetData>
    <row r="1" spans="1:31" ht="32.25" customHeight="1" thickBot="1" x14ac:dyDescent="0.3">
      <c r="A1" s="285"/>
      <c r="B1" s="288" t="s">
        <v>121</v>
      </c>
      <c r="C1" s="289"/>
      <c r="D1" s="289"/>
      <c r="E1" s="289"/>
      <c r="F1" s="289"/>
      <c r="G1" s="289"/>
      <c r="H1" s="289"/>
      <c r="I1" s="289"/>
      <c r="J1" s="289"/>
      <c r="K1" s="289"/>
      <c r="L1" s="289"/>
      <c r="M1" s="289"/>
      <c r="N1" s="289"/>
      <c r="O1" s="289"/>
      <c r="P1" s="289"/>
      <c r="Q1" s="289"/>
      <c r="R1" s="289"/>
      <c r="S1" s="289"/>
      <c r="T1" s="289"/>
      <c r="U1" s="289"/>
      <c r="V1" s="289"/>
      <c r="W1" s="289"/>
      <c r="X1" s="289"/>
      <c r="Y1" s="289"/>
      <c r="Z1" s="289"/>
      <c r="AA1" s="290"/>
      <c r="AB1" s="297" t="s">
        <v>122</v>
      </c>
      <c r="AC1" s="298"/>
      <c r="AD1" s="298"/>
      <c r="AE1" s="299"/>
    </row>
    <row r="2" spans="1:31" ht="30.75" customHeight="1" thickBot="1" x14ac:dyDescent="0.3">
      <c r="A2" s="286"/>
      <c r="B2" s="288" t="s">
        <v>123</v>
      </c>
      <c r="C2" s="289"/>
      <c r="D2" s="289"/>
      <c r="E2" s="289"/>
      <c r="F2" s="289"/>
      <c r="G2" s="289"/>
      <c r="H2" s="289"/>
      <c r="I2" s="289"/>
      <c r="J2" s="289"/>
      <c r="K2" s="289"/>
      <c r="L2" s="289"/>
      <c r="M2" s="289"/>
      <c r="N2" s="289"/>
      <c r="O2" s="289"/>
      <c r="P2" s="289"/>
      <c r="Q2" s="289"/>
      <c r="R2" s="289"/>
      <c r="S2" s="289"/>
      <c r="T2" s="289"/>
      <c r="U2" s="289"/>
      <c r="V2" s="289"/>
      <c r="W2" s="289"/>
      <c r="X2" s="289"/>
      <c r="Y2" s="289"/>
      <c r="Z2" s="289"/>
      <c r="AA2" s="290"/>
      <c r="AB2" s="297" t="s">
        <v>124</v>
      </c>
      <c r="AC2" s="298"/>
      <c r="AD2" s="298"/>
      <c r="AE2" s="299"/>
    </row>
    <row r="3" spans="1:31" ht="24" customHeight="1" thickBot="1" x14ac:dyDescent="0.3">
      <c r="A3" s="286"/>
      <c r="B3" s="291" t="s">
        <v>125</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126</v>
      </c>
      <c r="AC3" s="298"/>
      <c r="AD3" s="298"/>
      <c r="AE3" s="299"/>
    </row>
    <row r="4" spans="1:31" ht="21.75" customHeight="1" thickBot="1" x14ac:dyDescent="0.3">
      <c r="A4" s="28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127</v>
      </c>
      <c r="AC4" s="301"/>
      <c r="AD4" s="301"/>
      <c r="AE4" s="30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44" t="s">
        <v>4</v>
      </c>
      <c r="B7" s="245"/>
      <c r="C7" s="280" t="s">
        <v>149</v>
      </c>
      <c r="D7" s="244" t="s">
        <v>6</v>
      </c>
      <c r="E7" s="250"/>
      <c r="F7" s="250"/>
      <c r="G7" s="250"/>
      <c r="H7" s="245"/>
      <c r="I7" s="272">
        <v>45602</v>
      </c>
      <c r="J7" s="273"/>
      <c r="K7" s="244" t="s">
        <v>8</v>
      </c>
      <c r="L7" s="245"/>
      <c r="M7" s="266" t="s">
        <v>129</v>
      </c>
      <c r="N7" s="267"/>
      <c r="O7" s="255"/>
      <c r="P7" s="256"/>
      <c r="Q7" s="20"/>
      <c r="R7" s="20"/>
      <c r="S7" s="20"/>
      <c r="T7" s="20"/>
      <c r="U7" s="20"/>
      <c r="V7" s="20"/>
      <c r="W7" s="20"/>
      <c r="X7" s="20"/>
      <c r="Y7" s="20"/>
      <c r="Z7" s="21"/>
      <c r="AA7" s="20"/>
      <c r="AB7" s="20"/>
      <c r="AD7" s="22"/>
      <c r="AE7" s="23"/>
    </row>
    <row r="8" spans="1:31" ht="15.75" thickBot="1" x14ac:dyDescent="0.3">
      <c r="A8" s="246"/>
      <c r="B8" s="247"/>
      <c r="C8" s="281"/>
      <c r="D8" s="246"/>
      <c r="E8" s="251"/>
      <c r="F8" s="251"/>
      <c r="G8" s="251"/>
      <c r="H8" s="247"/>
      <c r="I8" s="274"/>
      <c r="J8" s="275"/>
      <c r="K8" s="246"/>
      <c r="L8" s="247"/>
      <c r="M8" s="283" t="s">
        <v>130</v>
      </c>
      <c r="N8" s="284"/>
      <c r="O8" s="268"/>
      <c r="P8" s="269"/>
      <c r="Q8" s="20"/>
      <c r="R8" s="20"/>
      <c r="S8" s="20"/>
      <c r="T8" s="20"/>
      <c r="U8" s="20"/>
      <c r="V8" s="20"/>
      <c r="W8" s="20"/>
      <c r="X8" s="20"/>
      <c r="Y8" s="20"/>
      <c r="Z8" s="21"/>
      <c r="AA8" s="20"/>
      <c r="AB8" s="20"/>
      <c r="AD8" s="22"/>
      <c r="AE8" s="23"/>
    </row>
    <row r="9" spans="1:31" ht="15.75" thickBot="1" x14ac:dyDescent="0.3">
      <c r="A9" s="248"/>
      <c r="B9" s="249"/>
      <c r="C9" s="282"/>
      <c r="D9" s="248"/>
      <c r="E9" s="252"/>
      <c r="F9" s="252"/>
      <c r="G9" s="252"/>
      <c r="H9" s="249"/>
      <c r="I9" s="276"/>
      <c r="J9" s="277"/>
      <c r="K9" s="248"/>
      <c r="L9" s="249"/>
      <c r="M9" s="270" t="s">
        <v>131</v>
      </c>
      <c r="N9" s="271"/>
      <c r="O9" s="268" t="s">
        <v>132</v>
      </c>
      <c r="P9" s="26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44" t="s">
        <v>10</v>
      </c>
      <c r="B11" s="245"/>
      <c r="C11" s="222" t="s">
        <v>133</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4"/>
    </row>
    <row r="12" spans="1:31" ht="15" customHeight="1" x14ac:dyDescent="0.25">
      <c r="A12" s="246"/>
      <c r="B12" s="247"/>
      <c r="C12" s="257"/>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9"/>
    </row>
    <row r="13" spans="1:31" ht="15" customHeight="1" thickBot="1" x14ac:dyDescent="0.3">
      <c r="A13" s="248"/>
      <c r="B13" s="249"/>
      <c r="C13" s="260"/>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2"/>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1.75" customHeight="1" thickBot="1" x14ac:dyDescent="0.3">
      <c r="A15" s="253" t="s">
        <v>12</v>
      </c>
      <c r="B15" s="254"/>
      <c r="C15" s="263" t="s">
        <v>134</v>
      </c>
      <c r="D15" s="264"/>
      <c r="E15" s="264"/>
      <c r="F15" s="264"/>
      <c r="G15" s="264"/>
      <c r="H15" s="264"/>
      <c r="I15" s="264"/>
      <c r="J15" s="264"/>
      <c r="K15" s="265"/>
      <c r="L15" s="278" t="s">
        <v>14</v>
      </c>
      <c r="M15" s="311"/>
      <c r="N15" s="311"/>
      <c r="O15" s="311"/>
      <c r="P15" s="311"/>
      <c r="Q15" s="279"/>
      <c r="R15" s="312" t="s">
        <v>135</v>
      </c>
      <c r="S15" s="313"/>
      <c r="T15" s="313"/>
      <c r="U15" s="313"/>
      <c r="V15" s="313"/>
      <c r="W15" s="313"/>
      <c r="X15" s="314"/>
      <c r="Y15" s="278" t="s">
        <v>15</v>
      </c>
      <c r="Z15" s="279"/>
      <c r="AA15" s="303" t="s">
        <v>136</v>
      </c>
      <c r="AB15" s="304"/>
      <c r="AC15" s="304"/>
      <c r="AD15" s="304"/>
      <c r="AE15" s="305"/>
    </row>
    <row r="16" spans="1:31" ht="9" customHeight="1" thickBot="1" x14ac:dyDescent="0.3">
      <c r="A16" s="24"/>
      <c r="B16" s="20"/>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D16" s="22"/>
      <c r="AE16" s="23"/>
    </row>
    <row r="17" spans="1:33" s="40" customFormat="1" ht="37.5" customHeight="1" thickBot="1" x14ac:dyDescent="0.3">
      <c r="A17" s="253" t="s">
        <v>17</v>
      </c>
      <c r="B17" s="254"/>
      <c r="C17" s="303" t="s">
        <v>137</v>
      </c>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5"/>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thickBot="1" x14ac:dyDescent="0.3">
      <c r="A19" s="278" t="s">
        <v>138</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279"/>
      <c r="AF19" s="44"/>
    </row>
    <row r="20" spans="1:33" ht="32.25" customHeight="1" thickBot="1" x14ac:dyDescent="0.3">
      <c r="A20" s="45" t="s">
        <v>19</v>
      </c>
      <c r="B20" s="308" t="s">
        <v>139</v>
      </c>
      <c r="C20" s="309"/>
      <c r="D20" s="309"/>
      <c r="E20" s="309"/>
      <c r="F20" s="309"/>
      <c r="G20" s="309"/>
      <c r="H20" s="309"/>
      <c r="I20" s="309"/>
      <c r="J20" s="309"/>
      <c r="K20" s="309"/>
      <c r="L20" s="309"/>
      <c r="M20" s="309"/>
      <c r="N20" s="309"/>
      <c r="O20" s="310"/>
      <c r="P20" s="278" t="s">
        <v>140</v>
      </c>
      <c r="Q20" s="311"/>
      <c r="R20" s="311"/>
      <c r="S20" s="311"/>
      <c r="T20" s="311"/>
      <c r="U20" s="311"/>
      <c r="V20" s="311"/>
      <c r="W20" s="311"/>
      <c r="X20" s="311"/>
      <c r="Y20" s="311"/>
      <c r="Z20" s="311"/>
      <c r="AA20" s="311"/>
      <c r="AB20" s="311"/>
      <c r="AC20" s="311"/>
      <c r="AD20" s="311"/>
      <c r="AE20" s="279"/>
      <c r="AF20" s="44"/>
    </row>
    <row r="21" spans="1:33" ht="32.25" customHeight="1" thickBot="1" x14ac:dyDescent="0.3">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3" ht="32.25" customHeight="1" thickBot="1" x14ac:dyDescent="0.3">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v>1860840067</v>
      </c>
      <c r="Y22" s="58">
        <v>31423133</v>
      </c>
      <c r="AA22" s="58"/>
      <c r="AB22" s="58"/>
      <c r="AC22" s="438">
        <f>SUM(Q22:AB22)</f>
        <v>1892263200</v>
      </c>
      <c r="AE22" s="59"/>
      <c r="AF22" s="52"/>
    </row>
    <row r="23" spans="1:33" ht="32.25" customHeight="1" thickBot="1" x14ac:dyDescent="0.3">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c r="X23" s="62">
        <v>1705654333</v>
      </c>
      <c r="Y23" s="62">
        <v>149932733</v>
      </c>
      <c r="Z23" s="58">
        <f>23800000-86369268</f>
        <v>-62569268</v>
      </c>
      <c r="AA23" s="62"/>
      <c r="AB23" s="62"/>
      <c r="AC23" s="438">
        <f t="shared" ref="AC23:AC24" si="0">SUM(Q23:AB23)</f>
        <v>1793017798</v>
      </c>
      <c r="AD23" s="62" t="e">
        <f>AC23/SUM(Q22:V22)</f>
        <v>#DIV/0!</v>
      </c>
      <c r="AE23" s="64">
        <f>AC23/AC22</f>
        <v>0.94755200967814623</v>
      </c>
      <c r="AF23" s="52">
        <f>+AC23+'Meta 2'!AC23+'Meta 3'!AC23+'Meta 4'!AC23+'Meta 5'!AC23</f>
        <v>3957168827</v>
      </c>
    </row>
    <row r="24" spans="1:33" ht="32.25" customHeight="1" x14ac:dyDescent="0.25">
      <c r="A24" s="60" t="s">
        <v>23</v>
      </c>
      <c r="B24" s="61">
        <f>+B22-B23</f>
        <v>0</v>
      </c>
      <c r="C24" s="62">
        <f t="shared" ref="C24:M24" si="1">+C22-C23</f>
        <v>0</v>
      </c>
      <c r="D24" s="62">
        <f t="shared" si="1"/>
        <v>0</v>
      </c>
      <c r="E24" s="62">
        <f t="shared" si="1"/>
        <v>0</v>
      </c>
      <c r="F24" s="62">
        <f t="shared" si="1"/>
        <v>0</v>
      </c>
      <c r="G24" s="62">
        <f t="shared" si="1"/>
        <v>0</v>
      </c>
      <c r="H24" s="62">
        <f t="shared" si="1"/>
        <v>0</v>
      </c>
      <c r="I24" s="62">
        <f t="shared" si="1"/>
        <v>0</v>
      </c>
      <c r="J24" s="62">
        <f t="shared" si="1"/>
        <v>0</v>
      </c>
      <c r="K24" s="62">
        <f t="shared" si="1"/>
        <v>0</v>
      </c>
      <c r="L24" s="62">
        <f t="shared" si="1"/>
        <v>0</v>
      </c>
      <c r="M24" s="62">
        <f t="shared" si="1"/>
        <v>0</v>
      </c>
      <c r="N24" s="62">
        <f>SUM(B24:M24)</f>
        <v>0</v>
      </c>
      <c r="O24" s="65"/>
      <c r="P24" s="60" t="s">
        <v>31</v>
      </c>
      <c r="Q24" s="61"/>
      <c r="R24" s="62"/>
      <c r="S24" s="62"/>
      <c r="T24" s="62"/>
      <c r="U24" s="62"/>
      <c r="V24" s="62"/>
      <c r="W24" s="62"/>
      <c r="X24" s="62"/>
      <c r="Y24" s="62">
        <v>362072000</v>
      </c>
      <c r="Z24" s="62">
        <v>382225333</v>
      </c>
      <c r="AA24" s="62">
        <v>385172000</v>
      </c>
      <c r="AB24" s="62">
        <f>810903800-48109933</f>
        <v>762793867</v>
      </c>
      <c r="AC24" s="438">
        <f t="shared" si="0"/>
        <v>1892263200</v>
      </c>
      <c r="AD24" s="62"/>
      <c r="AE24" s="66"/>
      <c r="AF24" s="52"/>
    </row>
    <row r="25" spans="1:33" ht="32.25"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244516533</v>
      </c>
      <c r="Z25" s="69">
        <v>343674267</v>
      </c>
      <c r="AA25" s="69"/>
      <c r="AB25" s="69"/>
      <c r="AC25" s="440">
        <f>SUM(Q25:AB25)</f>
        <v>588190800</v>
      </c>
      <c r="AD25" s="69" t="e">
        <f>AC25/SUM(Q24:V24)</f>
        <v>#DIV/0!</v>
      </c>
      <c r="AE25" s="71">
        <f>AC25/AC24</f>
        <v>0.31083984511245583</v>
      </c>
      <c r="AF25" s="52"/>
    </row>
    <row r="26" spans="1:33" s="72" customFormat="1" ht="16.5" customHeight="1" thickBot="1" x14ac:dyDescent="0.25">
      <c r="AF26" s="52"/>
    </row>
    <row r="27" spans="1:33" ht="34.5" customHeight="1" x14ac:dyDescent="0.25">
      <c r="A27" s="239" t="s">
        <v>154</v>
      </c>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1"/>
      <c r="AF27" s="44"/>
    </row>
    <row r="28" spans="1:33" ht="15" customHeight="1" x14ac:dyDescent="0.25">
      <c r="A28" s="217" t="s">
        <v>34</v>
      </c>
      <c r="B28" s="219" t="s">
        <v>36</v>
      </c>
      <c r="C28" s="219"/>
      <c r="D28" s="219" t="s">
        <v>155</v>
      </c>
      <c r="E28" s="219"/>
      <c r="F28" s="219"/>
      <c r="G28" s="219"/>
      <c r="H28" s="219"/>
      <c r="I28" s="219"/>
      <c r="J28" s="219"/>
      <c r="K28" s="219"/>
      <c r="L28" s="219"/>
      <c r="M28" s="219"/>
      <c r="N28" s="219"/>
      <c r="O28" s="219"/>
      <c r="P28" s="219" t="s">
        <v>102</v>
      </c>
      <c r="Q28" s="219" t="s">
        <v>156</v>
      </c>
      <c r="R28" s="219"/>
      <c r="S28" s="219"/>
      <c r="T28" s="219"/>
      <c r="U28" s="219"/>
      <c r="V28" s="219"/>
      <c r="W28" s="219"/>
      <c r="X28" s="219"/>
      <c r="Y28" s="219" t="s">
        <v>157</v>
      </c>
      <c r="Z28" s="219"/>
      <c r="AA28" s="219"/>
      <c r="AB28" s="219"/>
      <c r="AC28" s="219"/>
      <c r="AD28" s="219"/>
      <c r="AE28" s="242"/>
    </row>
    <row r="29" spans="1:33" ht="27" customHeight="1" x14ac:dyDescent="0.25">
      <c r="A29" s="217"/>
      <c r="B29" s="219"/>
      <c r="C29" s="219"/>
      <c r="D29" s="73" t="s">
        <v>141</v>
      </c>
      <c r="E29" s="73" t="s">
        <v>142</v>
      </c>
      <c r="F29" s="73" t="s">
        <v>143</v>
      </c>
      <c r="G29" s="73" t="s">
        <v>144</v>
      </c>
      <c r="H29" s="73" t="s">
        <v>145</v>
      </c>
      <c r="I29" s="73" t="s">
        <v>146</v>
      </c>
      <c r="J29" s="73" t="s">
        <v>147</v>
      </c>
      <c r="K29" s="73" t="s">
        <v>148</v>
      </c>
      <c r="L29" s="73" t="s">
        <v>128</v>
      </c>
      <c r="M29" s="73" t="s">
        <v>149</v>
      </c>
      <c r="N29" s="73" t="s">
        <v>150</v>
      </c>
      <c r="O29" s="73" t="s">
        <v>151</v>
      </c>
      <c r="P29" s="219"/>
      <c r="Q29" s="219"/>
      <c r="R29" s="219"/>
      <c r="S29" s="219"/>
      <c r="T29" s="219"/>
      <c r="U29" s="219"/>
      <c r="V29" s="219"/>
      <c r="W29" s="219"/>
      <c r="X29" s="219"/>
      <c r="Y29" s="219"/>
      <c r="Z29" s="219"/>
      <c r="AA29" s="219"/>
      <c r="AB29" s="219"/>
      <c r="AC29" s="219"/>
      <c r="AD29" s="219"/>
      <c r="AE29" s="242"/>
    </row>
    <row r="30" spans="1:33" ht="42" customHeight="1" thickBot="1" x14ac:dyDescent="0.3">
      <c r="A30" s="74"/>
      <c r="B30" s="315"/>
      <c r="C30" s="315"/>
      <c r="D30" s="16"/>
      <c r="E30" s="16"/>
      <c r="F30" s="16"/>
      <c r="G30" s="16"/>
      <c r="H30" s="16"/>
      <c r="I30" s="16"/>
      <c r="J30" s="16"/>
      <c r="K30" s="16"/>
      <c r="L30" s="16"/>
      <c r="M30" s="16"/>
      <c r="N30" s="16"/>
      <c r="O30" s="16"/>
      <c r="P30" s="75">
        <f>SUM(D30:O30)</f>
        <v>0</v>
      </c>
      <c r="Q30" s="306" t="s">
        <v>158</v>
      </c>
      <c r="R30" s="306"/>
      <c r="S30" s="306"/>
      <c r="T30" s="306"/>
      <c r="U30" s="306"/>
      <c r="V30" s="306"/>
      <c r="W30" s="306"/>
      <c r="X30" s="306"/>
      <c r="Y30" s="306" t="s">
        <v>43</v>
      </c>
      <c r="Z30" s="306"/>
      <c r="AA30" s="306"/>
      <c r="AB30" s="306"/>
      <c r="AC30" s="306"/>
      <c r="AD30" s="306"/>
      <c r="AE30" s="307"/>
      <c r="AF30" s="158"/>
      <c r="AG30" s="158"/>
    </row>
    <row r="31" spans="1:33" ht="12" customHeight="1" thickBot="1" x14ac:dyDescent="0.3">
      <c r="A31" s="76"/>
      <c r="B31" s="77"/>
      <c r="C31" s="77"/>
      <c r="D31" s="27"/>
      <c r="E31" s="27"/>
      <c r="F31" s="27"/>
      <c r="G31" s="27"/>
      <c r="H31" s="27"/>
      <c r="I31" s="27"/>
      <c r="J31" s="27"/>
      <c r="K31" s="27"/>
      <c r="L31" s="27"/>
      <c r="M31" s="27"/>
      <c r="N31" s="27"/>
      <c r="O31" s="27"/>
      <c r="P31" s="78"/>
      <c r="Q31" s="159"/>
      <c r="R31" s="159"/>
      <c r="S31" s="159"/>
      <c r="T31" s="159"/>
      <c r="U31" s="159"/>
      <c r="V31" s="159"/>
      <c r="W31" s="159"/>
      <c r="X31" s="159"/>
      <c r="Y31" s="159"/>
      <c r="Z31" s="159"/>
      <c r="AA31" s="159"/>
      <c r="AB31" s="159"/>
      <c r="AC31" s="159"/>
      <c r="AD31" s="159"/>
      <c r="AE31" s="160"/>
      <c r="AF31" s="158"/>
      <c r="AG31" s="158"/>
    </row>
    <row r="32" spans="1:33" ht="45" customHeight="1" x14ac:dyDescent="0.25">
      <c r="A32" s="222" t="s">
        <v>159</v>
      </c>
      <c r="B32" s="223"/>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4"/>
      <c r="AF32" s="158"/>
      <c r="AG32" s="158"/>
    </row>
    <row r="33" spans="1:41" ht="23.25" customHeight="1" x14ac:dyDescent="0.25">
      <c r="A33" s="217" t="s">
        <v>44</v>
      </c>
      <c r="B33" s="219" t="s">
        <v>46</v>
      </c>
      <c r="C33" s="219" t="s">
        <v>36</v>
      </c>
      <c r="D33" s="219" t="s">
        <v>160</v>
      </c>
      <c r="E33" s="219"/>
      <c r="F33" s="219"/>
      <c r="G33" s="219"/>
      <c r="H33" s="219"/>
      <c r="I33" s="219"/>
      <c r="J33" s="219"/>
      <c r="K33" s="219"/>
      <c r="L33" s="219"/>
      <c r="M33" s="219"/>
      <c r="N33" s="219"/>
      <c r="O33" s="219"/>
      <c r="P33" s="219"/>
      <c r="Q33" s="219" t="s">
        <v>161</v>
      </c>
      <c r="R33" s="219"/>
      <c r="S33" s="219"/>
      <c r="T33" s="219"/>
      <c r="U33" s="219"/>
      <c r="V33" s="219"/>
      <c r="W33" s="219"/>
      <c r="X33" s="219"/>
      <c r="Y33" s="219"/>
      <c r="Z33" s="219"/>
      <c r="AA33" s="219"/>
      <c r="AB33" s="219"/>
      <c r="AC33" s="219"/>
      <c r="AD33" s="219"/>
      <c r="AE33" s="242"/>
      <c r="AF33" s="158"/>
      <c r="AG33" s="161"/>
      <c r="AH33" s="79"/>
      <c r="AI33" s="79"/>
      <c r="AJ33" s="79"/>
      <c r="AK33" s="79"/>
      <c r="AL33" s="79"/>
      <c r="AM33" s="79"/>
      <c r="AN33" s="79"/>
      <c r="AO33" s="79"/>
    </row>
    <row r="34" spans="1:41" ht="27" customHeight="1" x14ac:dyDescent="0.25">
      <c r="A34" s="217"/>
      <c r="B34" s="219"/>
      <c r="C34" s="243"/>
      <c r="D34" s="73" t="s">
        <v>141</v>
      </c>
      <c r="E34" s="73" t="s">
        <v>142</v>
      </c>
      <c r="F34" s="73" t="s">
        <v>143</v>
      </c>
      <c r="G34" s="73" t="s">
        <v>144</v>
      </c>
      <c r="H34" s="73" t="s">
        <v>145</v>
      </c>
      <c r="I34" s="73" t="s">
        <v>146</v>
      </c>
      <c r="J34" s="73" t="s">
        <v>147</v>
      </c>
      <c r="K34" s="73" t="s">
        <v>148</v>
      </c>
      <c r="L34" s="73" t="s">
        <v>128</v>
      </c>
      <c r="M34" s="73" t="s">
        <v>149</v>
      </c>
      <c r="N34" s="73" t="s">
        <v>150</v>
      </c>
      <c r="O34" s="73" t="s">
        <v>151</v>
      </c>
      <c r="P34" s="73" t="s">
        <v>102</v>
      </c>
      <c r="Q34" s="225" t="s">
        <v>52</v>
      </c>
      <c r="R34" s="226"/>
      <c r="S34" s="226"/>
      <c r="T34" s="227"/>
      <c r="U34" s="219" t="s">
        <v>54</v>
      </c>
      <c r="V34" s="219"/>
      <c r="W34" s="219"/>
      <c r="X34" s="219"/>
      <c r="Y34" s="219" t="s">
        <v>56</v>
      </c>
      <c r="Z34" s="219"/>
      <c r="AA34" s="219"/>
      <c r="AB34" s="219"/>
      <c r="AC34" s="219" t="s">
        <v>58</v>
      </c>
      <c r="AD34" s="219"/>
      <c r="AE34" s="242"/>
      <c r="AF34" s="158"/>
      <c r="AG34" s="161"/>
      <c r="AH34" s="79"/>
      <c r="AI34" s="79"/>
      <c r="AJ34" s="79"/>
      <c r="AK34" s="79"/>
      <c r="AL34" s="79"/>
      <c r="AM34" s="79"/>
      <c r="AN34" s="79"/>
      <c r="AO34" s="79"/>
    </row>
    <row r="35" spans="1:41" ht="66.75" customHeight="1" x14ac:dyDescent="0.25">
      <c r="A35" s="212" t="s">
        <v>137</v>
      </c>
      <c r="B35" s="214">
        <v>0.2</v>
      </c>
      <c r="C35" s="81" t="s">
        <v>48</v>
      </c>
      <c r="D35" s="80"/>
      <c r="E35" s="80"/>
      <c r="F35" s="80"/>
      <c r="G35" s="80"/>
      <c r="H35" s="80"/>
      <c r="I35" s="80"/>
      <c r="J35" s="80">
        <v>50</v>
      </c>
      <c r="K35" s="80">
        <v>100</v>
      </c>
      <c r="L35" s="80">
        <v>100</v>
      </c>
      <c r="M35" s="80">
        <v>100</v>
      </c>
      <c r="N35" s="80">
        <v>100</v>
      </c>
      <c r="O35" s="80">
        <v>50</v>
      </c>
      <c r="P35" s="82">
        <f>SUM(D35:O35)</f>
        <v>500</v>
      </c>
      <c r="Q35" s="321" t="s">
        <v>522</v>
      </c>
      <c r="R35" s="322"/>
      <c r="S35" s="322"/>
      <c r="T35" s="323"/>
      <c r="U35" s="233" t="s">
        <v>523</v>
      </c>
      <c r="V35" s="233"/>
      <c r="W35" s="233"/>
      <c r="X35" s="233"/>
      <c r="Y35" s="233" t="s">
        <v>474</v>
      </c>
      <c r="Z35" s="233"/>
      <c r="AA35" s="233"/>
      <c r="AB35" s="233"/>
      <c r="AC35" s="233" t="s">
        <v>162</v>
      </c>
      <c r="AD35" s="233"/>
      <c r="AE35" s="234"/>
      <c r="AF35" s="158"/>
      <c r="AG35" s="161"/>
      <c r="AH35" s="79"/>
      <c r="AI35" s="79"/>
      <c r="AJ35" s="79"/>
      <c r="AK35" s="79"/>
      <c r="AL35" s="79"/>
      <c r="AM35" s="79"/>
      <c r="AN35" s="79"/>
      <c r="AO35" s="79"/>
    </row>
    <row r="36" spans="1:41" ht="108.95" customHeight="1" thickBot="1" x14ac:dyDescent="0.3">
      <c r="A36" s="213"/>
      <c r="B36" s="215"/>
      <c r="C36" s="83" t="s">
        <v>50</v>
      </c>
      <c r="D36" s="162"/>
      <c r="E36" s="162"/>
      <c r="F36" s="162"/>
      <c r="G36" s="84"/>
      <c r="H36" s="84"/>
      <c r="I36" s="84"/>
      <c r="J36" s="179">
        <v>120</v>
      </c>
      <c r="K36" s="179">
        <v>17</v>
      </c>
      <c r="L36" s="179">
        <v>53</v>
      </c>
      <c r="M36" s="200">
        <v>145</v>
      </c>
      <c r="N36" s="179"/>
      <c r="O36" s="179"/>
      <c r="P36" s="179">
        <f>SUM(D36:O36)</f>
        <v>335</v>
      </c>
      <c r="Q36" s="324"/>
      <c r="R36" s="325"/>
      <c r="S36" s="325"/>
      <c r="T36" s="326"/>
      <c r="U36" s="235"/>
      <c r="V36" s="235"/>
      <c r="W36" s="235"/>
      <c r="X36" s="235"/>
      <c r="Y36" s="235"/>
      <c r="Z36" s="235"/>
      <c r="AA36" s="235"/>
      <c r="AB36" s="235"/>
      <c r="AC36" s="235"/>
      <c r="AD36" s="235"/>
      <c r="AE36" s="236"/>
      <c r="AF36" s="158"/>
      <c r="AG36" s="161"/>
      <c r="AH36" s="79"/>
      <c r="AI36" s="79"/>
      <c r="AJ36" s="79"/>
      <c r="AK36" s="79"/>
      <c r="AL36" s="79"/>
      <c r="AM36" s="79"/>
      <c r="AN36" s="79"/>
      <c r="AO36" s="79"/>
    </row>
    <row r="37" spans="1:41" s="72" customFormat="1" ht="17.25" customHeight="1" thickBot="1" x14ac:dyDescent="0.25">
      <c r="P37" s="188"/>
    </row>
    <row r="38" spans="1:41" ht="45" customHeight="1" thickBot="1" x14ac:dyDescent="0.3">
      <c r="A38" s="222" t="s">
        <v>163</v>
      </c>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4"/>
      <c r="AG38" s="79"/>
      <c r="AH38" s="79"/>
      <c r="AI38" s="79"/>
      <c r="AJ38" s="79"/>
      <c r="AK38" s="79"/>
      <c r="AL38" s="79"/>
      <c r="AM38" s="79"/>
      <c r="AN38" s="79"/>
      <c r="AO38" s="79"/>
    </row>
    <row r="39" spans="1:41" ht="26.25" customHeight="1" x14ac:dyDescent="0.25">
      <c r="A39" s="216" t="s">
        <v>60</v>
      </c>
      <c r="B39" s="218" t="s">
        <v>164</v>
      </c>
      <c r="C39" s="228" t="s">
        <v>165</v>
      </c>
      <c r="D39" s="230" t="s">
        <v>166</v>
      </c>
      <c r="E39" s="231"/>
      <c r="F39" s="231"/>
      <c r="G39" s="231"/>
      <c r="H39" s="231"/>
      <c r="I39" s="231"/>
      <c r="J39" s="231"/>
      <c r="K39" s="231"/>
      <c r="L39" s="231"/>
      <c r="M39" s="231"/>
      <c r="N39" s="231"/>
      <c r="O39" s="231"/>
      <c r="P39" s="232"/>
      <c r="Q39" s="218" t="s">
        <v>167</v>
      </c>
      <c r="R39" s="218"/>
      <c r="S39" s="218"/>
      <c r="T39" s="218"/>
      <c r="U39" s="218"/>
      <c r="V39" s="218"/>
      <c r="W39" s="218"/>
      <c r="X39" s="218"/>
      <c r="Y39" s="218"/>
      <c r="Z39" s="218"/>
      <c r="AA39" s="218"/>
      <c r="AB39" s="218"/>
      <c r="AC39" s="218"/>
      <c r="AD39" s="218"/>
      <c r="AE39" s="237"/>
      <c r="AG39" s="79"/>
      <c r="AH39" s="79"/>
      <c r="AI39" s="79"/>
      <c r="AJ39" s="79"/>
      <c r="AK39" s="79"/>
      <c r="AL39" s="79"/>
      <c r="AM39" s="79"/>
      <c r="AN39" s="79"/>
      <c r="AO39" s="79"/>
    </row>
    <row r="40" spans="1:41" ht="26.25" customHeight="1" x14ac:dyDescent="0.25">
      <c r="A40" s="217"/>
      <c r="B40" s="219"/>
      <c r="C40" s="229"/>
      <c r="D40" s="73" t="s">
        <v>168</v>
      </c>
      <c r="E40" s="73" t="s">
        <v>169</v>
      </c>
      <c r="F40" s="73" t="s">
        <v>170</v>
      </c>
      <c r="G40" s="73" t="s">
        <v>171</v>
      </c>
      <c r="H40" s="73" t="s">
        <v>172</v>
      </c>
      <c r="I40" s="73" t="s">
        <v>173</v>
      </c>
      <c r="J40" s="73" t="s">
        <v>174</v>
      </c>
      <c r="K40" s="73" t="s">
        <v>175</v>
      </c>
      <c r="L40" s="73" t="s">
        <v>176</v>
      </c>
      <c r="M40" s="73" t="s">
        <v>177</v>
      </c>
      <c r="N40" s="73" t="s">
        <v>178</v>
      </c>
      <c r="O40" s="73" t="s">
        <v>179</v>
      </c>
      <c r="P40" s="73" t="s">
        <v>180</v>
      </c>
      <c r="Q40" s="225" t="s">
        <v>181</v>
      </c>
      <c r="R40" s="226"/>
      <c r="S40" s="226"/>
      <c r="T40" s="226"/>
      <c r="U40" s="226"/>
      <c r="V40" s="226"/>
      <c r="W40" s="226"/>
      <c r="X40" s="227"/>
      <c r="Y40" s="225" t="s">
        <v>68</v>
      </c>
      <c r="Z40" s="226"/>
      <c r="AA40" s="226"/>
      <c r="AB40" s="226"/>
      <c r="AC40" s="226"/>
      <c r="AD40" s="226"/>
      <c r="AE40" s="238"/>
      <c r="AG40" s="85"/>
      <c r="AH40" s="85"/>
      <c r="AI40" s="85"/>
      <c r="AJ40" s="85"/>
      <c r="AK40" s="85"/>
      <c r="AL40" s="85"/>
      <c r="AM40" s="85"/>
      <c r="AN40" s="85"/>
      <c r="AO40" s="85"/>
    </row>
    <row r="41" spans="1:41" ht="45.75" customHeight="1" x14ac:dyDescent="0.25">
      <c r="A41" s="220" t="s">
        <v>182</v>
      </c>
      <c r="B41" s="221">
        <v>0.2</v>
      </c>
      <c r="C41" s="86" t="s">
        <v>48</v>
      </c>
      <c r="D41" s="87"/>
      <c r="E41" s="87"/>
      <c r="F41" s="87"/>
      <c r="G41" s="87"/>
      <c r="H41" s="87"/>
      <c r="I41" s="87"/>
      <c r="J41" s="87">
        <v>0.16666666666666669</v>
      </c>
      <c r="K41" s="87">
        <v>0.16666666666666669</v>
      </c>
      <c r="L41" s="87">
        <v>0.16666666666666669</v>
      </c>
      <c r="M41" s="87">
        <v>0.16666666666666669</v>
      </c>
      <c r="N41" s="87">
        <v>0.16666666666666669</v>
      </c>
      <c r="O41" s="87">
        <v>0.16666666666666669</v>
      </c>
      <c r="P41" s="88">
        <f t="shared" ref="P41:P42" si="2">SUM(D41:O41)</f>
        <v>1.0000000000000002</v>
      </c>
      <c r="Q41" s="441" t="s">
        <v>473</v>
      </c>
      <c r="R41" s="442"/>
      <c r="S41" s="442"/>
      <c r="T41" s="442"/>
      <c r="U41" s="442"/>
      <c r="V41" s="442"/>
      <c r="W41" s="442"/>
      <c r="X41" s="443"/>
      <c r="Y41" s="444" t="s">
        <v>503</v>
      </c>
      <c r="Z41" s="445"/>
      <c r="AA41" s="445"/>
      <c r="AB41" s="445"/>
      <c r="AC41" s="445"/>
      <c r="AD41" s="445"/>
      <c r="AE41" s="446"/>
      <c r="AG41" s="89"/>
      <c r="AH41" s="89"/>
      <c r="AI41" s="89"/>
      <c r="AJ41" s="89"/>
      <c r="AK41" s="89"/>
      <c r="AL41" s="89"/>
      <c r="AM41" s="89"/>
      <c r="AN41" s="89"/>
      <c r="AO41" s="89"/>
    </row>
    <row r="42" spans="1:41" ht="54" customHeight="1" x14ac:dyDescent="0.25">
      <c r="A42" s="220"/>
      <c r="B42" s="221"/>
      <c r="C42" s="90" t="s">
        <v>50</v>
      </c>
      <c r="D42" s="91"/>
      <c r="E42" s="91"/>
      <c r="F42" s="91"/>
      <c r="G42" s="91"/>
      <c r="H42" s="91"/>
      <c r="I42" s="91"/>
      <c r="J42" s="91">
        <v>0.17</v>
      </c>
      <c r="K42" s="91">
        <v>0.17</v>
      </c>
      <c r="L42" s="91">
        <v>0.17</v>
      </c>
      <c r="M42" s="201">
        <v>0.17</v>
      </c>
      <c r="N42" s="91"/>
      <c r="O42" s="91"/>
      <c r="P42" s="88">
        <f t="shared" si="2"/>
        <v>0.68</v>
      </c>
      <c r="Q42" s="447"/>
      <c r="R42" s="448"/>
      <c r="S42" s="448"/>
      <c r="T42" s="448"/>
      <c r="U42" s="448"/>
      <c r="V42" s="448"/>
      <c r="W42" s="448"/>
      <c r="X42" s="449"/>
      <c r="Y42" s="450"/>
      <c r="Z42" s="451"/>
      <c r="AA42" s="451"/>
      <c r="AB42" s="451"/>
      <c r="AC42" s="451"/>
      <c r="AD42" s="451"/>
      <c r="AE42" s="452"/>
    </row>
    <row r="43" spans="1:41" ht="15" customHeight="1" x14ac:dyDescent="0.25">
      <c r="A43" s="15" t="s">
        <v>183</v>
      </c>
    </row>
  </sheetData>
  <mergeCells count="71">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Q39:AE39"/>
    <mergeCell ref="Y40:AE40"/>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Y41:AE42"/>
    <mergeCell ref="Q41:X42"/>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s>
  <dataValidations count="3">
    <dataValidation type="textLength" operator="lessThanOrEqual" allowBlank="1" showInputMessage="1" showErrorMessage="1" errorTitle="Máximo 2.000 caracteres" error="Máximo 2.000 caracteres" sqref="AC35 Q35 Y35 Q41" xr:uid="{00000000-0002-0000-0100-000000000000}">
      <formula1>2000</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list" allowBlank="1" showInputMessage="1" showErrorMessage="1" sqref="C7:C9" xr:uid="{00000000-0002-0000-0100-000002000000}">
      <formula1>$B$21:$M$21</formula1>
    </dataValidation>
  </dataValidations>
  <hyperlinks>
    <hyperlink ref="Y41" r:id="rId1" xr:uid="{77F5EE0D-FA50-4F6A-A0C5-8C25796E82B6}"/>
  </hyperlinks>
  <pageMargins left="0.25" right="0.25" top="0.75" bottom="0.75" header="0.3" footer="0.3"/>
  <pageSetup scale="19" orientation="landscape" r:id="rId2"/>
  <customProperties>
    <customPr name="_pios_id" r:id="rId3"/>
  </customProperties>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listas!$D$2:$D$15</xm:f>
          </x14:formula1>
          <xm:sqref>C11:AE13</xm:sqref>
        </x14:dataValidation>
        <x14:dataValidation type="list" allowBlank="1" showInputMessage="1" showErrorMessage="1" xr:uid="{00000000-0002-0000-0100-000004000000}">
          <x14:formula1>
            <xm:f>listas!$A$2:$A$6</xm:f>
          </x14:formula1>
          <xm:sqref>C15:K15</xm:sqref>
        </x14:dataValidation>
        <x14:dataValidation type="list" allowBlank="1" showInputMessage="1" showErrorMessage="1" xr:uid="{00000000-0002-0000-0100-000005000000}">
          <x14:formula1>
            <xm:f>listas!$B$2:$B$8</xm:f>
          </x14:formula1>
          <xm:sqref>R15:X15</xm:sqref>
        </x14:dataValidation>
        <x14:dataValidation type="list" allowBlank="1" showInputMessage="1" showErrorMessage="1" xr:uid="{00000000-0002-0000-0100-000006000000}">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AO46"/>
  <sheetViews>
    <sheetView showGridLines="0" topLeftCell="R18" zoomScale="70" zoomScaleNormal="70" workbookViewId="0">
      <selection activeCell="AC22" sqref="AC22:AC25"/>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1.710937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7109375" style="15"/>
    <col min="41" max="41" width="18.42578125" style="15" bestFit="1" customWidth="1"/>
    <col min="42" max="42" width="16.140625" style="15" customWidth="1"/>
    <col min="43" max="16384" width="10.7109375" style="15"/>
  </cols>
  <sheetData>
    <row r="1" spans="1:31" ht="32.25" customHeight="1" thickBot="1" x14ac:dyDescent="0.3">
      <c r="A1" s="285"/>
      <c r="B1" s="288" t="s">
        <v>121</v>
      </c>
      <c r="C1" s="289"/>
      <c r="D1" s="289"/>
      <c r="E1" s="289"/>
      <c r="F1" s="289"/>
      <c r="G1" s="289"/>
      <c r="H1" s="289"/>
      <c r="I1" s="289"/>
      <c r="J1" s="289"/>
      <c r="K1" s="289"/>
      <c r="L1" s="289"/>
      <c r="M1" s="289"/>
      <c r="N1" s="289"/>
      <c r="O1" s="289"/>
      <c r="P1" s="289"/>
      <c r="Q1" s="289"/>
      <c r="R1" s="289"/>
      <c r="S1" s="289"/>
      <c r="T1" s="289"/>
      <c r="U1" s="289"/>
      <c r="V1" s="289"/>
      <c r="W1" s="289"/>
      <c r="X1" s="289"/>
      <c r="Y1" s="289"/>
      <c r="Z1" s="289"/>
      <c r="AA1" s="290"/>
      <c r="AB1" s="297" t="s">
        <v>122</v>
      </c>
      <c r="AC1" s="298"/>
      <c r="AD1" s="298"/>
      <c r="AE1" s="299"/>
    </row>
    <row r="2" spans="1:31" ht="30.75" customHeight="1" thickBot="1" x14ac:dyDescent="0.3">
      <c r="A2" s="286"/>
      <c r="B2" s="288" t="s">
        <v>123</v>
      </c>
      <c r="C2" s="289"/>
      <c r="D2" s="289"/>
      <c r="E2" s="289"/>
      <c r="F2" s="289"/>
      <c r="G2" s="289"/>
      <c r="H2" s="289"/>
      <c r="I2" s="289"/>
      <c r="J2" s="289"/>
      <c r="K2" s="289"/>
      <c r="L2" s="289"/>
      <c r="M2" s="289"/>
      <c r="N2" s="289"/>
      <c r="O2" s="289"/>
      <c r="P2" s="289"/>
      <c r="Q2" s="289"/>
      <c r="R2" s="289"/>
      <c r="S2" s="289"/>
      <c r="T2" s="289"/>
      <c r="U2" s="289"/>
      <c r="V2" s="289"/>
      <c r="W2" s="289"/>
      <c r="X2" s="289"/>
      <c r="Y2" s="289"/>
      <c r="Z2" s="289"/>
      <c r="AA2" s="290"/>
      <c r="AB2" s="297" t="s">
        <v>124</v>
      </c>
      <c r="AC2" s="298"/>
      <c r="AD2" s="298"/>
      <c r="AE2" s="299"/>
    </row>
    <row r="3" spans="1:31" ht="24" customHeight="1" thickBot="1" x14ac:dyDescent="0.3">
      <c r="A3" s="286"/>
      <c r="B3" s="291" t="s">
        <v>125</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126</v>
      </c>
      <c r="AC3" s="298"/>
      <c r="AD3" s="298"/>
      <c r="AE3" s="299"/>
    </row>
    <row r="4" spans="1:31" ht="21.75" customHeight="1" thickBot="1" x14ac:dyDescent="0.3">
      <c r="A4" s="28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127</v>
      </c>
      <c r="AC4" s="301"/>
      <c r="AD4" s="301"/>
      <c r="AE4" s="30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44" t="s">
        <v>4</v>
      </c>
      <c r="B7" s="245"/>
      <c r="C7" s="280" t="s">
        <v>149</v>
      </c>
      <c r="D7" s="244" t="s">
        <v>6</v>
      </c>
      <c r="E7" s="250"/>
      <c r="F7" s="250"/>
      <c r="G7" s="250"/>
      <c r="H7" s="245"/>
      <c r="I7" s="272">
        <v>45602</v>
      </c>
      <c r="J7" s="273"/>
      <c r="K7" s="244" t="s">
        <v>8</v>
      </c>
      <c r="L7" s="245"/>
      <c r="M7" s="266" t="s">
        <v>129</v>
      </c>
      <c r="N7" s="267"/>
      <c r="O7" s="255"/>
      <c r="P7" s="256"/>
      <c r="Q7" s="20"/>
      <c r="R7" s="20"/>
      <c r="S7" s="20"/>
      <c r="T7" s="20"/>
      <c r="U7" s="20"/>
      <c r="V7" s="20"/>
      <c r="W7" s="20"/>
      <c r="X7" s="20"/>
      <c r="Y7" s="20"/>
      <c r="Z7" s="21"/>
      <c r="AA7" s="20"/>
      <c r="AB7" s="20"/>
      <c r="AD7" s="22"/>
      <c r="AE7" s="23"/>
    </row>
    <row r="8" spans="1:31" ht="15.75" thickBot="1" x14ac:dyDescent="0.3">
      <c r="A8" s="246"/>
      <c r="B8" s="247"/>
      <c r="C8" s="281"/>
      <c r="D8" s="246"/>
      <c r="E8" s="251"/>
      <c r="F8" s="251"/>
      <c r="G8" s="251"/>
      <c r="H8" s="247"/>
      <c r="I8" s="274"/>
      <c r="J8" s="275"/>
      <c r="K8" s="246"/>
      <c r="L8" s="247"/>
      <c r="M8" s="283" t="s">
        <v>130</v>
      </c>
      <c r="N8" s="284"/>
      <c r="O8" s="268"/>
      <c r="P8" s="269"/>
      <c r="Q8" s="20"/>
      <c r="R8" s="20"/>
      <c r="S8" s="20"/>
      <c r="T8" s="20"/>
      <c r="U8" s="20"/>
      <c r="V8" s="20"/>
      <c r="W8" s="20"/>
      <c r="X8" s="20"/>
      <c r="Y8" s="20"/>
      <c r="Z8" s="21"/>
      <c r="AA8" s="20"/>
      <c r="AB8" s="20"/>
      <c r="AD8" s="22"/>
      <c r="AE8" s="23"/>
    </row>
    <row r="9" spans="1:31" ht="15.75" thickBot="1" x14ac:dyDescent="0.3">
      <c r="A9" s="248"/>
      <c r="B9" s="249"/>
      <c r="C9" s="282"/>
      <c r="D9" s="248"/>
      <c r="E9" s="252"/>
      <c r="F9" s="252"/>
      <c r="G9" s="252"/>
      <c r="H9" s="249"/>
      <c r="I9" s="276"/>
      <c r="J9" s="277"/>
      <c r="K9" s="248"/>
      <c r="L9" s="249"/>
      <c r="M9" s="270" t="s">
        <v>131</v>
      </c>
      <c r="N9" s="271"/>
      <c r="O9" s="268" t="s">
        <v>132</v>
      </c>
      <c r="P9" s="26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44" t="s">
        <v>10</v>
      </c>
      <c r="B11" s="245"/>
      <c r="C11" s="222" t="s">
        <v>133</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4"/>
    </row>
    <row r="12" spans="1:31" ht="15" customHeight="1" x14ac:dyDescent="0.25">
      <c r="A12" s="246"/>
      <c r="B12" s="247"/>
      <c r="C12" s="257"/>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9"/>
    </row>
    <row r="13" spans="1:31" ht="15" customHeight="1" thickBot="1" x14ac:dyDescent="0.3">
      <c r="A13" s="248"/>
      <c r="B13" s="249"/>
      <c r="C13" s="260"/>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2"/>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1.75" customHeight="1" thickBot="1" x14ac:dyDescent="0.3">
      <c r="A15" s="253" t="s">
        <v>12</v>
      </c>
      <c r="B15" s="254"/>
      <c r="C15" s="263" t="s">
        <v>134</v>
      </c>
      <c r="D15" s="264"/>
      <c r="E15" s="264"/>
      <c r="F15" s="264"/>
      <c r="G15" s="264"/>
      <c r="H15" s="264"/>
      <c r="I15" s="264"/>
      <c r="J15" s="264"/>
      <c r="K15" s="265"/>
      <c r="L15" s="278" t="s">
        <v>14</v>
      </c>
      <c r="M15" s="311"/>
      <c r="N15" s="311"/>
      <c r="O15" s="311"/>
      <c r="P15" s="311"/>
      <c r="Q15" s="279"/>
      <c r="R15" s="312" t="s">
        <v>135</v>
      </c>
      <c r="S15" s="313"/>
      <c r="T15" s="313"/>
      <c r="U15" s="313"/>
      <c r="V15" s="313"/>
      <c r="W15" s="313"/>
      <c r="X15" s="314"/>
      <c r="Y15" s="278" t="s">
        <v>15</v>
      </c>
      <c r="Z15" s="279"/>
      <c r="AA15" s="303" t="s">
        <v>136</v>
      </c>
      <c r="AB15" s="304"/>
      <c r="AC15" s="304"/>
      <c r="AD15" s="304"/>
      <c r="AE15" s="305"/>
    </row>
    <row r="16" spans="1:31" ht="9" customHeight="1" thickBot="1" x14ac:dyDescent="0.3">
      <c r="A16" s="24"/>
      <c r="B16" s="20"/>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D16" s="22"/>
      <c r="AE16" s="23"/>
    </row>
    <row r="17" spans="1:33" s="40" customFormat="1" ht="37.5" customHeight="1" thickBot="1" x14ac:dyDescent="0.3">
      <c r="A17" s="253" t="s">
        <v>17</v>
      </c>
      <c r="B17" s="254"/>
      <c r="C17" s="303" t="s">
        <v>184</v>
      </c>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5"/>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thickBot="1" x14ac:dyDescent="0.3">
      <c r="A19" s="278" t="s">
        <v>138</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279"/>
      <c r="AF19" s="44"/>
    </row>
    <row r="20" spans="1:33" ht="32.25" customHeight="1" thickBot="1" x14ac:dyDescent="0.3">
      <c r="A20" s="45" t="s">
        <v>19</v>
      </c>
      <c r="B20" s="308" t="s">
        <v>139</v>
      </c>
      <c r="C20" s="309"/>
      <c r="D20" s="309"/>
      <c r="E20" s="309"/>
      <c r="F20" s="309"/>
      <c r="G20" s="309"/>
      <c r="H20" s="309"/>
      <c r="I20" s="309"/>
      <c r="J20" s="309"/>
      <c r="K20" s="309"/>
      <c r="L20" s="309"/>
      <c r="M20" s="309"/>
      <c r="N20" s="309"/>
      <c r="O20" s="310"/>
      <c r="P20" s="278" t="s">
        <v>140</v>
      </c>
      <c r="Q20" s="311"/>
      <c r="R20" s="311"/>
      <c r="S20" s="311"/>
      <c r="T20" s="311"/>
      <c r="U20" s="311"/>
      <c r="V20" s="311"/>
      <c r="W20" s="311"/>
      <c r="X20" s="311"/>
      <c r="Y20" s="311"/>
      <c r="Z20" s="311"/>
      <c r="AA20" s="311"/>
      <c r="AB20" s="311"/>
      <c r="AC20" s="311"/>
      <c r="AD20" s="311"/>
      <c r="AE20" s="279"/>
      <c r="AF20" s="44"/>
    </row>
    <row r="21" spans="1:33" ht="32.25" customHeight="1" thickBot="1" x14ac:dyDescent="0.3">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3" ht="32.25" customHeight="1" thickBot="1" x14ac:dyDescent="0.3">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v>235322533</v>
      </c>
      <c r="Y22" s="58">
        <v>21726667</v>
      </c>
      <c r="Z22" s="58"/>
      <c r="AA22" s="58"/>
      <c r="AB22" s="58"/>
      <c r="AC22" s="438">
        <f>SUM(Q22:AB22)</f>
        <v>257049200</v>
      </c>
      <c r="AE22" s="59"/>
      <c r="AF22" s="52"/>
    </row>
    <row r="23" spans="1:33" ht="32.25" customHeight="1" thickBot="1" x14ac:dyDescent="0.3">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36500000</v>
      </c>
      <c r="X23" s="62">
        <v>109340000</v>
      </c>
      <c r="Y23" s="62">
        <v>111209200</v>
      </c>
      <c r="Z23" s="62">
        <v>-4545433</v>
      </c>
      <c r="AA23" s="62"/>
      <c r="AB23" s="62"/>
      <c r="AC23" s="438">
        <f t="shared" ref="AC23:AC24" si="0">SUM(Q23:AB23)</f>
        <v>252503767</v>
      </c>
      <c r="AD23" s="62" t="e">
        <f>AC23/SUM(Q22:V22)</f>
        <v>#DIV/0!</v>
      </c>
      <c r="AE23" s="64">
        <f>AC23/AC22</f>
        <v>0.98231687552421876</v>
      </c>
      <c r="AF23" s="52"/>
    </row>
    <row r="24" spans="1:33" ht="32.25" customHeight="1" x14ac:dyDescent="0.25">
      <c r="A24" s="60" t="s">
        <v>23</v>
      </c>
      <c r="B24" s="61">
        <f>+B22-B23</f>
        <v>0</v>
      </c>
      <c r="C24" s="62">
        <f t="shared" ref="C24:M24" si="1">+C22-C23</f>
        <v>0</v>
      </c>
      <c r="D24" s="62">
        <f t="shared" si="1"/>
        <v>0</v>
      </c>
      <c r="E24" s="62">
        <f t="shared" si="1"/>
        <v>0</v>
      </c>
      <c r="F24" s="62">
        <f t="shared" si="1"/>
        <v>0</v>
      </c>
      <c r="G24" s="62">
        <f t="shared" si="1"/>
        <v>0</v>
      </c>
      <c r="H24" s="62">
        <f t="shared" si="1"/>
        <v>0</v>
      </c>
      <c r="I24" s="62">
        <f t="shared" si="1"/>
        <v>0</v>
      </c>
      <c r="J24" s="62">
        <f t="shared" si="1"/>
        <v>0</v>
      </c>
      <c r="K24" s="62">
        <f t="shared" si="1"/>
        <v>0</v>
      </c>
      <c r="L24" s="62">
        <f t="shared" si="1"/>
        <v>0</v>
      </c>
      <c r="M24" s="62">
        <f t="shared" si="1"/>
        <v>0</v>
      </c>
      <c r="N24" s="62">
        <f>SUM(B24:M24)</f>
        <v>0</v>
      </c>
      <c r="O24" s="65"/>
      <c r="P24" s="60" t="s">
        <v>31</v>
      </c>
      <c r="Q24" s="61"/>
      <c r="R24" s="62"/>
      <c r="S24" s="62"/>
      <c r="T24" s="62"/>
      <c r="U24" s="62"/>
      <c r="V24" s="62"/>
      <c r="W24" s="62"/>
      <c r="X24" s="62"/>
      <c r="Y24" s="62">
        <v>39596533</v>
      </c>
      <c r="Z24" s="62">
        <v>50430667</v>
      </c>
      <c r="AA24" s="62">
        <v>55674000</v>
      </c>
      <c r="AB24" s="62">
        <f>112437000-1089000</f>
        <v>111348000</v>
      </c>
      <c r="AC24" s="438">
        <f t="shared" si="0"/>
        <v>257049200</v>
      </c>
      <c r="AD24" s="62"/>
      <c r="AE24" s="66"/>
      <c r="AF24" s="52"/>
    </row>
    <row r="25" spans="1:33" ht="32.25"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17887567</v>
      </c>
      <c r="Z25" s="69">
        <v>41950300</v>
      </c>
      <c r="AA25" s="69"/>
      <c r="AB25" s="69"/>
      <c r="AC25" s="440">
        <f>SUM(Q25:AB25)</f>
        <v>59837867</v>
      </c>
      <c r="AD25" s="69" t="e">
        <f>AC25/SUM(Q24:V24)</f>
        <v>#DIV/0!</v>
      </c>
      <c r="AE25" s="71">
        <f>AC25/AC24</f>
        <v>0.23278760252901001</v>
      </c>
      <c r="AF25" s="52"/>
    </row>
    <row r="26" spans="1:33" s="72" customFormat="1" ht="16.5" customHeight="1" thickBot="1" x14ac:dyDescent="0.25"/>
    <row r="27" spans="1:33" ht="34.5" customHeight="1" x14ac:dyDescent="0.25">
      <c r="A27" s="239" t="s">
        <v>154</v>
      </c>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1"/>
    </row>
    <row r="28" spans="1:33" ht="15" customHeight="1" x14ac:dyDescent="0.25">
      <c r="A28" s="217" t="s">
        <v>34</v>
      </c>
      <c r="B28" s="219" t="s">
        <v>36</v>
      </c>
      <c r="C28" s="219"/>
      <c r="D28" s="219" t="s">
        <v>155</v>
      </c>
      <c r="E28" s="219"/>
      <c r="F28" s="219"/>
      <c r="G28" s="219"/>
      <c r="H28" s="219"/>
      <c r="I28" s="219"/>
      <c r="J28" s="219"/>
      <c r="K28" s="219"/>
      <c r="L28" s="219"/>
      <c r="M28" s="219"/>
      <c r="N28" s="219"/>
      <c r="O28" s="219"/>
      <c r="P28" s="219" t="s">
        <v>102</v>
      </c>
      <c r="Q28" s="219" t="s">
        <v>156</v>
      </c>
      <c r="R28" s="219"/>
      <c r="S28" s="219"/>
      <c r="T28" s="219"/>
      <c r="U28" s="219"/>
      <c r="V28" s="219"/>
      <c r="W28" s="219"/>
      <c r="X28" s="219"/>
      <c r="Y28" s="219" t="s">
        <v>157</v>
      </c>
      <c r="Z28" s="219"/>
      <c r="AA28" s="219"/>
      <c r="AB28" s="219"/>
      <c r="AC28" s="219"/>
      <c r="AD28" s="219"/>
      <c r="AE28" s="242"/>
    </row>
    <row r="29" spans="1:33" ht="27" customHeight="1" x14ac:dyDescent="0.25">
      <c r="A29" s="217"/>
      <c r="B29" s="219"/>
      <c r="C29" s="219"/>
      <c r="D29" s="73" t="s">
        <v>141</v>
      </c>
      <c r="E29" s="73" t="s">
        <v>142</v>
      </c>
      <c r="F29" s="73" t="s">
        <v>143</v>
      </c>
      <c r="G29" s="73" t="s">
        <v>144</v>
      </c>
      <c r="H29" s="73" t="s">
        <v>145</v>
      </c>
      <c r="I29" s="73" t="s">
        <v>146</v>
      </c>
      <c r="J29" s="73" t="s">
        <v>147</v>
      </c>
      <c r="K29" s="73" t="s">
        <v>148</v>
      </c>
      <c r="L29" s="73" t="s">
        <v>128</v>
      </c>
      <c r="M29" s="73" t="s">
        <v>149</v>
      </c>
      <c r="N29" s="73" t="s">
        <v>150</v>
      </c>
      <c r="O29" s="73" t="s">
        <v>151</v>
      </c>
      <c r="P29" s="219"/>
      <c r="Q29" s="219"/>
      <c r="R29" s="219"/>
      <c r="S29" s="219"/>
      <c r="T29" s="219"/>
      <c r="U29" s="219"/>
      <c r="V29" s="219"/>
      <c r="W29" s="219"/>
      <c r="X29" s="219"/>
      <c r="Y29" s="219"/>
      <c r="Z29" s="219"/>
      <c r="AA29" s="219"/>
      <c r="AB29" s="219"/>
      <c r="AC29" s="219"/>
      <c r="AD29" s="219"/>
      <c r="AE29" s="242"/>
    </row>
    <row r="30" spans="1:33" ht="42" customHeight="1" thickBot="1" x14ac:dyDescent="0.3">
      <c r="A30" s="74"/>
      <c r="B30" s="315"/>
      <c r="C30" s="315"/>
      <c r="D30" s="16"/>
      <c r="E30" s="16"/>
      <c r="F30" s="16"/>
      <c r="G30" s="16"/>
      <c r="H30" s="16"/>
      <c r="I30" s="16"/>
      <c r="J30" s="16"/>
      <c r="K30" s="16"/>
      <c r="L30" s="16"/>
      <c r="M30" s="16"/>
      <c r="N30" s="16"/>
      <c r="O30" s="16"/>
      <c r="P30" s="75">
        <f>SUM(D30:O30)</f>
        <v>0</v>
      </c>
      <c r="Q30" s="306" t="s">
        <v>158</v>
      </c>
      <c r="R30" s="306"/>
      <c r="S30" s="306"/>
      <c r="T30" s="306"/>
      <c r="U30" s="306"/>
      <c r="V30" s="306"/>
      <c r="W30" s="306"/>
      <c r="X30" s="306"/>
      <c r="Y30" s="306" t="s">
        <v>43</v>
      </c>
      <c r="Z30" s="306"/>
      <c r="AA30" s="306"/>
      <c r="AB30" s="306"/>
      <c r="AC30" s="306"/>
      <c r="AD30" s="306"/>
      <c r="AE30" s="307"/>
      <c r="AF30" s="158"/>
      <c r="AG30" s="158"/>
    </row>
    <row r="31" spans="1:33" ht="12" customHeight="1" thickBot="1" x14ac:dyDescent="0.3">
      <c r="A31" s="76"/>
      <c r="B31" s="77"/>
      <c r="C31" s="77"/>
      <c r="D31" s="27"/>
      <c r="E31" s="27"/>
      <c r="F31" s="27"/>
      <c r="G31" s="27"/>
      <c r="H31" s="27"/>
      <c r="I31" s="27"/>
      <c r="J31" s="27"/>
      <c r="K31" s="27"/>
      <c r="L31" s="27"/>
      <c r="M31" s="27"/>
      <c r="N31" s="27"/>
      <c r="O31" s="27"/>
      <c r="P31" s="78"/>
      <c r="Q31" s="159"/>
      <c r="R31" s="159"/>
      <c r="S31" s="159"/>
      <c r="T31" s="159"/>
      <c r="U31" s="159"/>
      <c r="V31" s="159"/>
      <c r="W31" s="159"/>
      <c r="X31" s="159"/>
      <c r="Y31" s="159"/>
      <c r="Z31" s="159"/>
      <c r="AA31" s="159"/>
      <c r="AB31" s="159"/>
      <c r="AC31" s="159"/>
      <c r="AD31" s="159"/>
      <c r="AE31" s="160"/>
      <c r="AF31" s="158"/>
      <c r="AG31" s="158"/>
    </row>
    <row r="32" spans="1:33" ht="45" customHeight="1" x14ac:dyDescent="0.25">
      <c r="A32" s="222" t="s">
        <v>159</v>
      </c>
      <c r="B32" s="223"/>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4"/>
      <c r="AF32" s="158"/>
      <c r="AG32" s="158"/>
    </row>
    <row r="33" spans="1:41" ht="23.25" customHeight="1" x14ac:dyDescent="0.25">
      <c r="A33" s="217" t="s">
        <v>44</v>
      </c>
      <c r="B33" s="219" t="s">
        <v>46</v>
      </c>
      <c r="C33" s="219" t="s">
        <v>36</v>
      </c>
      <c r="D33" s="219" t="s">
        <v>160</v>
      </c>
      <c r="E33" s="219"/>
      <c r="F33" s="219"/>
      <c r="G33" s="219"/>
      <c r="H33" s="219"/>
      <c r="I33" s="219"/>
      <c r="J33" s="219"/>
      <c r="K33" s="219"/>
      <c r="L33" s="219"/>
      <c r="M33" s="219"/>
      <c r="N33" s="219"/>
      <c r="O33" s="219"/>
      <c r="P33" s="219"/>
      <c r="Q33" s="219" t="s">
        <v>161</v>
      </c>
      <c r="R33" s="219"/>
      <c r="S33" s="219"/>
      <c r="T33" s="219"/>
      <c r="U33" s="219"/>
      <c r="V33" s="219"/>
      <c r="W33" s="219"/>
      <c r="X33" s="219"/>
      <c r="Y33" s="219"/>
      <c r="Z33" s="219"/>
      <c r="AA33" s="219"/>
      <c r="AB33" s="219"/>
      <c r="AC33" s="219"/>
      <c r="AD33" s="219"/>
      <c r="AE33" s="242"/>
      <c r="AF33" s="158"/>
      <c r="AG33" s="161"/>
      <c r="AH33" s="79"/>
      <c r="AI33" s="79"/>
      <c r="AJ33" s="79"/>
      <c r="AK33" s="79"/>
      <c r="AL33" s="79"/>
      <c r="AM33" s="79"/>
      <c r="AN33" s="79"/>
      <c r="AO33" s="79"/>
    </row>
    <row r="34" spans="1:41" ht="27" customHeight="1" x14ac:dyDescent="0.25">
      <c r="A34" s="217"/>
      <c r="B34" s="219"/>
      <c r="C34" s="243"/>
      <c r="D34" s="73" t="s">
        <v>141</v>
      </c>
      <c r="E34" s="73" t="s">
        <v>142</v>
      </c>
      <c r="F34" s="73" t="s">
        <v>143</v>
      </c>
      <c r="G34" s="73" t="s">
        <v>144</v>
      </c>
      <c r="H34" s="73" t="s">
        <v>145</v>
      </c>
      <c r="I34" s="73" t="s">
        <v>146</v>
      </c>
      <c r="J34" s="73" t="s">
        <v>147</v>
      </c>
      <c r="K34" s="73" t="s">
        <v>148</v>
      </c>
      <c r="L34" s="73" t="s">
        <v>128</v>
      </c>
      <c r="M34" s="73" t="s">
        <v>149</v>
      </c>
      <c r="N34" s="73" t="s">
        <v>150</v>
      </c>
      <c r="O34" s="73" t="s">
        <v>151</v>
      </c>
      <c r="P34" s="73" t="s">
        <v>102</v>
      </c>
      <c r="Q34" s="225" t="s">
        <v>52</v>
      </c>
      <c r="R34" s="226"/>
      <c r="S34" s="226"/>
      <c r="T34" s="227"/>
      <c r="U34" s="219" t="s">
        <v>54</v>
      </c>
      <c r="V34" s="219"/>
      <c r="W34" s="219"/>
      <c r="X34" s="219"/>
      <c r="Y34" s="219" t="s">
        <v>56</v>
      </c>
      <c r="Z34" s="219"/>
      <c r="AA34" s="219"/>
      <c r="AB34" s="219"/>
      <c r="AC34" s="219" t="s">
        <v>58</v>
      </c>
      <c r="AD34" s="219"/>
      <c r="AE34" s="242"/>
      <c r="AF34" s="158"/>
      <c r="AG34" s="161"/>
      <c r="AH34" s="79"/>
      <c r="AI34" s="79"/>
      <c r="AJ34" s="79"/>
      <c r="AK34" s="79"/>
      <c r="AL34" s="79"/>
      <c r="AM34" s="79"/>
      <c r="AN34" s="79"/>
      <c r="AO34" s="79"/>
    </row>
    <row r="35" spans="1:41" ht="95.45" customHeight="1" x14ac:dyDescent="0.25">
      <c r="A35" s="212" t="s">
        <v>184</v>
      </c>
      <c r="B35" s="214">
        <v>0.2</v>
      </c>
      <c r="C35" s="81" t="s">
        <v>48</v>
      </c>
      <c r="D35" s="80"/>
      <c r="E35" s="80"/>
      <c r="F35" s="80"/>
      <c r="G35" s="80"/>
      <c r="H35" s="80"/>
      <c r="I35" s="80"/>
      <c r="J35" s="163">
        <v>1</v>
      </c>
      <c r="K35" s="163">
        <v>1</v>
      </c>
      <c r="L35" s="163">
        <v>1</v>
      </c>
      <c r="M35" s="163">
        <v>1</v>
      </c>
      <c r="N35" s="163">
        <v>1</v>
      </c>
      <c r="O35" s="163">
        <v>1</v>
      </c>
      <c r="P35" s="163">
        <v>1</v>
      </c>
      <c r="Q35" s="321" t="s">
        <v>524</v>
      </c>
      <c r="R35" s="322"/>
      <c r="S35" s="322"/>
      <c r="T35" s="323"/>
      <c r="U35" s="321" t="s">
        <v>476</v>
      </c>
      <c r="V35" s="322"/>
      <c r="W35" s="322"/>
      <c r="X35" s="323"/>
      <c r="Y35" s="233" t="s">
        <v>185</v>
      </c>
      <c r="Z35" s="233"/>
      <c r="AA35" s="233"/>
      <c r="AB35" s="233"/>
      <c r="AC35" s="317" t="s">
        <v>525</v>
      </c>
      <c r="AD35" s="317"/>
      <c r="AE35" s="318"/>
      <c r="AF35" s="158"/>
      <c r="AG35" s="161"/>
      <c r="AH35" s="79"/>
      <c r="AI35" s="79"/>
      <c r="AJ35" s="79"/>
      <c r="AK35" s="79"/>
      <c r="AL35" s="79"/>
      <c r="AM35" s="79"/>
      <c r="AN35" s="79"/>
      <c r="AO35" s="79"/>
    </row>
    <row r="36" spans="1:41" ht="95.45" customHeight="1" thickBot="1" x14ac:dyDescent="0.3">
      <c r="A36" s="213"/>
      <c r="B36" s="215"/>
      <c r="C36" s="83" t="s">
        <v>50</v>
      </c>
      <c r="D36" s="162"/>
      <c r="E36" s="162"/>
      <c r="F36" s="162"/>
      <c r="G36" s="84"/>
      <c r="H36" s="84"/>
      <c r="I36" s="84"/>
      <c r="J36" s="180">
        <v>0.48</v>
      </c>
      <c r="K36" s="180">
        <v>1</v>
      </c>
      <c r="L36" s="180">
        <v>1</v>
      </c>
      <c r="M36" s="180">
        <v>1</v>
      </c>
      <c r="N36" s="84"/>
      <c r="O36" s="84"/>
      <c r="P36" s="180">
        <f>SUM(J36:O36)/6</f>
        <v>0.57999999999999996</v>
      </c>
      <c r="Q36" s="324"/>
      <c r="R36" s="325"/>
      <c r="S36" s="325"/>
      <c r="T36" s="326"/>
      <c r="U36" s="324"/>
      <c r="V36" s="325"/>
      <c r="W36" s="325"/>
      <c r="X36" s="326"/>
      <c r="Y36" s="235"/>
      <c r="Z36" s="235"/>
      <c r="AA36" s="235"/>
      <c r="AB36" s="235"/>
      <c r="AC36" s="319"/>
      <c r="AD36" s="319"/>
      <c r="AE36" s="320"/>
      <c r="AF36" s="158"/>
      <c r="AG36" s="161"/>
      <c r="AH36" s="79"/>
      <c r="AI36" s="79"/>
      <c r="AJ36" s="79"/>
      <c r="AK36" s="79"/>
      <c r="AL36" s="79"/>
      <c r="AM36" s="79"/>
      <c r="AN36" s="79"/>
      <c r="AO36" s="79"/>
    </row>
    <row r="37" spans="1:41" s="72" customFormat="1" ht="17.25" customHeight="1" thickBot="1" x14ac:dyDescent="0.25"/>
    <row r="38" spans="1:41" ht="45" customHeight="1" thickBot="1" x14ac:dyDescent="0.3">
      <c r="A38" s="222" t="s">
        <v>163</v>
      </c>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4"/>
      <c r="AG38" s="79"/>
      <c r="AH38" s="79"/>
      <c r="AI38" s="79"/>
      <c r="AJ38" s="79"/>
      <c r="AK38" s="79"/>
      <c r="AL38" s="79"/>
      <c r="AM38" s="79"/>
      <c r="AN38" s="79"/>
      <c r="AO38" s="79"/>
    </row>
    <row r="39" spans="1:41" ht="26.25" customHeight="1" x14ac:dyDescent="0.25">
      <c r="A39" s="216" t="s">
        <v>60</v>
      </c>
      <c r="B39" s="218" t="s">
        <v>164</v>
      </c>
      <c r="C39" s="228" t="s">
        <v>165</v>
      </c>
      <c r="D39" s="230" t="s">
        <v>166</v>
      </c>
      <c r="E39" s="231"/>
      <c r="F39" s="231"/>
      <c r="G39" s="231"/>
      <c r="H39" s="231"/>
      <c r="I39" s="231"/>
      <c r="J39" s="231"/>
      <c r="K39" s="231"/>
      <c r="L39" s="231"/>
      <c r="M39" s="231"/>
      <c r="N39" s="231"/>
      <c r="O39" s="231"/>
      <c r="P39" s="232"/>
      <c r="Q39" s="218" t="s">
        <v>167</v>
      </c>
      <c r="R39" s="218"/>
      <c r="S39" s="218"/>
      <c r="T39" s="218"/>
      <c r="U39" s="218"/>
      <c r="V39" s="218"/>
      <c r="W39" s="218"/>
      <c r="X39" s="218"/>
      <c r="Y39" s="218"/>
      <c r="Z39" s="218"/>
      <c r="AA39" s="218"/>
      <c r="AB39" s="218"/>
      <c r="AC39" s="218"/>
      <c r="AD39" s="218"/>
      <c r="AE39" s="237"/>
      <c r="AG39" s="79"/>
      <c r="AH39" s="79"/>
      <c r="AI39" s="79"/>
      <c r="AJ39" s="79"/>
      <c r="AK39" s="79"/>
      <c r="AL39" s="79"/>
      <c r="AM39" s="79"/>
      <c r="AN39" s="79"/>
      <c r="AO39" s="79"/>
    </row>
    <row r="40" spans="1:41" ht="26.25" customHeight="1" x14ac:dyDescent="0.25">
      <c r="A40" s="217"/>
      <c r="B40" s="219"/>
      <c r="C40" s="229"/>
      <c r="D40" s="73" t="s">
        <v>168</v>
      </c>
      <c r="E40" s="73" t="s">
        <v>169</v>
      </c>
      <c r="F40" s="73" t="s">
        <v>170</v>
      </c>
      <c r="G40" s="73" t="s">
        <v>171</v>
      </c>
      <c r="H40" s="73" t="s">
        <v>172</v>
      </c>
      <c r="I40" s="73" t="s">
        <v>173</v>
      </c>
      <c r="J40" s="73" t="s">
        <v>174</v>
      </c>
      <c r="K40" s="73" t="s">
        <v>175</v>
      </c>
      <c r="L40" s="73" t="s">
        <v>176</v>
      </c>
      <c r="M40" s="73" t="s">
        <v>177</v>
      </c>
      <c r="N40" s="73" t="s">
        <v>178</v>
      </c>
      <c r="O40" s="73" t="s">
        <v>179</v>
      </c>
      <c r="P40" s="73" t="s">
        <v>180</v>
      </c>
      <c r="Q40" s="225" t="s">
        <v>181</v>
      </c>
      <c r="R40" s="226"/>
      <c r="S40" s="226"/>
      <c r="T40" s="226"/>
      <c r="U40" s="226"/>
      <c r="V40" s="226"/>
      <c r="W40" s="226"/>
      <c r="X40" s="227"/>
      <c r="Y40" s="225" t="s">
        <v>68</v>
      </c>
      <c r="Z40" s="226"/>
      <c r="AA40" s="226"/>
      <c r="AB40" s="226"/>
      <c r="AC40" s="226"/>
      <c r="AD40" s="226"/>
      <c r="AE40" s="238"/>
      <c r="AG40" s="85"/>
      <c r="AH40" s="85"/>
      <c r="AI40" s="85"/>
      <c r="AJ40" s="85"/>
      <c r="AK40" s="85"/>
      <c r="AL40" s="85"/>
      <c r="AM40" s="85"/>
      <c r="AN40" s="85"/>
      <c r="AO40" s="85"/>
    </row>
    <row r="41" spans="1:41" ht="41.45" customHeight="1" x14ac:dyDescent="0.25">
      <c r="A41" s="220" t="s">
        <v>526</v>
      </c>
      <c r="B41" s="221">
        <v>0.05</v>
      </c>
      <c r="C41" s="86" t="s">
        <v>48</v>
      </c>
      <c r="D41" s="87"/>
      <c r="E41" s="87"/>
      <c r="F41" s="87"/>
      <c r="G41" s="87"/>
      <c r="H41" s="87"/>
      <c r="I41" s="87"/>
      <c r="J41" s="87">
        <v>0.16666666666666669</v>
      </c>
      <c r="K41" s="87">
        <v>0.16666666666666669</v>
      </c>
      <c r="L41" s="87">
        <v>0.16666666666666669</v>
      </c>
      <c r="M41" s="87">
        <v>0.16666666666666669</v>
      </c>
      <c r="N41" s="87">
        <v>0.16666666666666669</v>
      </c>
      <c r="O41" s="87">
        <v>0.16666666666666669</v>
      </c>
      <c r="P41" s="88">
        <f>SUM(D41:O41)</f>
        <v>1.0000000000000002</v>
      </c>
      <c r="Q41" s="327" t="s">
        <v>528</v>
      </c>
      <c r="R41" s="328"/>
      <c r="S41" s="328"/>
      <c r="T41" s="328"/>
      <c r="U41" s="328"/>
      <c r="V41" s="328"/>
      <c r="W41" s="328"/>
      <c r="X41" s="329"/>
      <c r="Y41" s="333" t="s">
        <v>504</v>
      </c>
      <c r="Z41" s="334"/>
      <c r="AA41" s="334"/>
      <c r="AB41" s="334"/>
      <c r="AC41" s="334"/>
      <c r="AD41" s="334"/>
      <c r="AE41" s="335"/>
      <c r="AG41" s="89"/>
      <c r="AH41" s="89"/>
      <c r="AI41" s="89"/>
      <c r="AJ41" s="89"/>
      <c r="AK41" s="89"/>
      <c r="AL41" s="89"/>
      <c r="AM41" s="89"/>
      <c r="AN41" s="89"/>
      <c r="AO41" s="89"/>
    </row>
    <row r="42" spans="1:41" ht="41.45" customHeight="1" x14ac:dyDescent="0.25">
      <c r="A42" s="220"/>
      <c r="B42" s="221"/>
      <c r="C42" s="90" t="s">
        <v>50</v>
      </c>
      <c r="D42" s="91"/>
      <c r="E42" s="91"/>
      <c r="F42" s="91"/>
      <c r="G42" s="91"/>
      <c r="H42" s="91"/>
      <c r="I42" s="91"/>
      <c r="J42" s="91">
        <v>0</v>
      </c>
      <c r="K42" s="91">
        <v>0</v>
      </c>
      <c r="L42" s="91">
        <v>0.17</v>
      </c>
      <c r="M42" s="91">
        <v>0.17</v>
      </c>
      <c r="N42" s="91"/>
      <c r="O42" s="91"/>
      <c r="P42" s="88">
        <f t="shared" ref="P42" si="2">SUM(D42:O42)</f>
        <v>0.34</v>
      </c>
      <c r="Q42" s="330"/>
      <c r="R42" s="331"/>
      <c r="S42" s="331"/>
      <c r="T42" s="331"/>
      <c r="U42" s="331"/>
      <c r="V42" s="331"/>
      <c r="W42" s="331"/>
      <c r="X42" s="332"/>
      <c r="Y42" s="336"/>
      <c r="Z42" s="337"/>
      <c r="AA42" s="337"/>
      <c r="AB42" s="337"/>
      <c r="AC42" s="337"/>
      <c r="AD42" s="337"/>
      <c r="AE42" s="338"/>
    </row>
    <row r="43" spans="1:41" ht="51.75" customHeight="1" x14ac:dyDescent="0.25">
      <c r="A43" s="220" t="s">
        <v>186</v>
      </c>
      <c r="B43" s="221">
        <v>0.15</v>
      </c>
      <c r="C43" s="86" t="s">
        <v>48</v>
      </c>
      <c r="D43" s="87"/>
      <c r="E43" s="87"/>
      <c r="F43" s="87"/>
      <c r="G43" s="87"/>
      <c r="H43" s="87"/>
      <c r="I43" s="87"/>
      <c r="J43" s="87">
        <v>0.16666666666666669</v>
      </c>
      <c r="K43" s="87">
        <v>0.16666666666666669</v>
      </c>
      <c r="L43" s="87">
        <v>0.16666666666666669</v>
      </c>
      <c r="M43" s="87">
        <v>0.16666666666666669</v>
      </c>
      <c r="N43" s="87">
        <v>0.16666666666666669</v>
      </c>
      <c r="O43" s="87">
        <v>0.16666666666666669</v>
      </c>
      <c r="P43" s="88">
        <f>SUM(D43:O43)</f>
        <v>1.0000000000000002</v>
      </c>
      <c r="Q43" s="327" t="s">
        <v>475</v>
      </c>
      <c r="R43" s="328"/>
      <c r="S43" s="328"/>
      <c r="T43" s="328"/>
      <c r="U43" s="328"/>
      <c r="V43" s="328"/>
      <c r="W43" s="328"/>
      <c r="X43" s="329"/>
      <c r="Y43" s="333" t="s">
        <v>505</v>
      </c>
      <c r="Z43" s="334"/>
      <c r="AA43" s="334"/>
      <c r="AB43" s="334"/>
      <c r="AC43" s="334"/>
      <c r="AD43" s="334"/>
      <c r="AE43" s="335"/>
      <c r="AG43" s="89"/>
      <c r="AH43" s="89"/>
      <c r="AI43" s="89"/>
      <c r="AJ43" s="89"/>
      <c r="AK43" s="89"/>
      <c r="AL43" s="89"/>
      <c r="AM43" s="89"/>
      <c r="AN43" s="89"/>
      <c r="AO43" s="89"/>
    </row>
    <row r="44" spans="1:41" ht="51.75" customHeight="1" x14ac:dyDescent="0.25">
      <c r="A44" s="220"/>
      <c r="B44" s="221"/>
      <c r="C44" s="90" t="s">
        <v>50</v>
      </c>
      <c r="D44" s="91"/>
      <c r="E44" s="91"/>
      <c r="F44" s="91"/>
      <c r="G44" s="91"/>
      <c r="H44" s="91"/>
      <c r="I44" s="91"/>
      <c r="J44" s="91">
        <v>0.17</v>
      </c>
      <c r="K44" s="91">
        <v>0.17</v>
      </c>
      <c r="L44" s="91">
        <v>0.17</v>
      </c>
      <c r="M44" s="91">
        <v>0.17</v>
      </c>
      <c r="N44" s="91"/>
      <c r="O44" s="91"/>
      <c r="P44" s="88">
        <f t="shared" ref="P44" si="3">SUM(D44:O44)</f>
        <v>0.68</v>
      </c>
      <c r="Q44" s="330"/>
      <c r="R44" s="331"/>
      <c r="S44" s="331"/>
      <c r="T44" s="331"/>
      <c r="U44" s="331"/>
      <c r="V44" s="331"/>
      <c r="W44" s="331"/>
      <c r="X44" s="332"/>
      <c r="Y44" s="336"/>
      <c r="Z44" s="337"/>
      <c r="AA44" s="337"/>
      <c r="AB44" s="337"/>
      <c r="AC44" s="337"/>
      <c r="AD44" s="337"/>
      <c r="AE44" s="338"/>
    </row>
    <row r="45" spans="1:41" ht="15" customHeight="1" x14ac:dyDescent="0.25">
      <c r="A45" s="15" t="s">
        <v>183</v>
      </c>
    </row>
    <row r="46" spans="1:41" x14ac:dyDescent="0.25">
      <c r="I46" s="91"/>
    </row>
  </sheetData>
  <mergeCells count="75">
    <mergeCell ref="A43:A44"/>
    <mergeCell ref="B43:B44"/>
    <mergeCell ref="Q43:X44"/>
    <mergeCell ref="Y43:AE44"/>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AC35 Q35 Q43 U35 Q41 Y35" xr:uid="{00000000-0002-0000-0200-000002000000}">
      <formula1>2000</formula1>
    </dataValidation>
  </dataValidations>
  <hyperlinks>
    <hyperlink ref="Y41" r:id="rId1" xr:uid="{EBF3D65D-72B2-419F-A2A2-2F56A7FE6B62}"/>
    <hyperlink ref="Y43" r:id="rId2" xr:uid="{1C520467-6C01-41CA-BA88-5D2C1011CF63}"/>
  </hyperlinks>
  <pageMargins left="0.25" right="0.25" top="0.75" bottom="0.75" header="0.3" footer="0.3"/>
  <pageSetup scale="19" orientation="landscape" r:id="rId3"/>
  <customProperties>
    <customPr name="_pios_id" r:id="rId4"/>
  </customProperties>
  <drawing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listas!$C$2:$C$20</xm:f>
          </x14:formula1>
          <xm:sqref>AA15:AE15</xm:sqref>
        </x14:dataValidation>
        <x14:dataValidation type="list" allowBlank="1" showInputMessage="1" showErrorMessage="1" xr:uid="{00000000-0002-0000-0200-000004000000}">
          <x14:formula1>
            <xm:f>listas!$B$2:$B$8</xm:f>
          </x14:formula1>
          <xm:sqref>R15:X15</xm:sqref>
        </x14:dataValidation>
        <x14:dataValidation type="list" allowBlank="1" showInputMessage="1" showErrorMessage="1" xr:uid="{00000000-0002-0000-0200-000005000000}">
          <x14:formula1>
            <xm:f>listas!$A$2:$A$6</xm:f>
          </x14:formula1>
          <xm:sqref>C15:K15</xm:sqref>
        </x14:dataValidation>
        <x14:dataValidation type="list" allowBlank="1" showInputMessage="1" showErrorMessage="1" xr:uid="{00000000-0002-0000-0200-000006000000}">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AO47"/>
  <sheetViews>
    <sheetView showGridLines="0" topLeftCell="R18" zoomScale="85" zoomScaleNormal="85" workbookViewId="0">
      <selection activeCell="AC22" sqref="AC22:AC25"/>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7109375" style="15"/>
    <col min="41" max="41" width="18.42578125" style="15" bestFit="1" customWidth="1"/>
    <col min="42" max="42" width="16.140625" style="15" customWidth="1"/>
    <col min="43" max="16384" width="10.7109375" style="15"/>
  </cols>
  <sheetData>
    <row r="1" spans="1:31" ht="32.25" customHeight="1" thickBot="1" x14ac:dyDescent="0.3">
      <c r="A1" s="285"/>
      <c r="B1" s="288" t="s">
        <v>121</v>
      </c>
      <c r="C1" s="289"/>
      <c r="D1" s="289"/>
      <c r="E1" s="289"/>
      <c r="F1" s="289"/>
      <c r="G1" s="289"/>
      <c r="H1" s="289"/>
      <c r="I1" s="289"/>
      <c r="J1" s="289"/>
      <c r="K1" s="289"/>
      <c r="L1" s="289"/>
      <c r="M1" s="289"/>
      <c r="N1" s="289"/>
      <c r="O1" s="289"/>
      <c r="P1" s="289"/>
      <c r="Q1" s="289"/>
      <c r="R1" s="289"/>
      <c r="S1" s="289"/>
      <c r="T1" s="289"/>
      <c r="U1" s="289"/>
      <c r="V1" s="289"/>
      <c r="W1" s="289"/>
      <c r="X1" s="289"/>
      <c r="Y1" s="289"/>
      <c r="Z1" s="289"/>
      <c r="AA1" s="290"/>
      <c r="AB1" s="297" t="s">
        <v>122</v>
      </c>
      <c r="AC1" s="298"/>
      <c r="AD1" s="298"/>
      <c r="AE1" s="299"/>
    </row>
    <row r="2" spans="1:31" ht="30.75" customHeight="1" thickBot="1" x14ac:dyDescent="0.3">
      <c r="A2" s="286"/>
      <c r="B2" s="288" t="s">
        <v>123</v>
      </c>
      <c r="C2" s="289"/>
      <c r="D2" s="289"/>
      <c r="E2" s="289"/>
      <c r="F2" s="289"/>
      <c r="G2" s="289"/>
      <c r="H2" s="289"/>
      <c r="I2" s="289"/>
      <c r="J2" s="289"/>
      <c r="K2" s="289"/>
      <c r="L2" s="289"/>
      <c r="M2" s="289"/>
      <c r="N2" s="289"/>
      <c r="O2" s="289"/>
      <c r="P2" s="289"/>
      <c r="Q2" s="289"/>
      <c r="R2" s="289"/>
      <c r="S2" s="289"/>
      <c r="T2" s="289"/>
      <c r="U2" s="289"/>
      <c r="V2" s="289"/>
      <c r="W2" s="289"/>
      <c r="X2" s="289"/>
      <c r="Y2" s="289"/>
      <c r="Z2" s="289"/>
      <c r="AA2" s="290"/>
      <c r="AB2" s="297" t="s">
        <v>124</v>
      </c>
      <c r="AC2" s="298"/>
      <c r="AD2" s="298"/>
      <c r="AE2" s="299"/>
    </row>
    <row r="3" spans="1:31" ht="24" customHeight="1" thickBot="1" x14ac:dyDescent="0.3">
      <c r="A3" s="286"/>
      <c r="B3" s="291" t="s">
        <v>125</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126</v>
      </c>
      <c r="AC3" s="298"/>
      <c r="AD3" s="298"/>
      <c r="AE3" s="299"/>
    </row>
    <row r="4" spans="1:31" ht="21.75" customHeight="1" thickBot="1" x14ac:dyDescent="0.3">
      <c r="A4" s="28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127</v>
      </c>
      <c r="AC4" s="301"/>
      <c r="AD4" s="301"/>
      <c r="AE4" s="30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44" t="s">
        <v>4</v>
      </c>
      <c r="B7" s="245"/>
      <c r="C7" s="280" t="s">
        <v>149</v>
      </c>
      <c r="D7" s="244" t="s">
        <v>6</v>
      </c>
      <c r="E7" s="250"/>
      <c r="F7" s="250"/>
      <c r="G7" s="250"/>
      <c r="H7" s="245"/>
      <c r="I7" s="272">
        <v>45602</v>
      </c>
      <c r="J7" s="273"/>
      <c r="K7" s="244" t="s">
        <v>8</v>
      </c>
      <c r="L7" s="245"/>
      <c r="M7" s="266" t="s">
        <v>129</v>
      </c>
      <c r="N7" s="267"/>
      <c r="O7" s="255"/>
      <c r="P7" s="256"/>
      <c r="Q7" s="20"/>
      <c r="R7" s="20"/>
      <c r="S7" s="20"/>
      <c r="T7" s="20"/>
      <c r="U7" s="20"/>
      <c r="V7" s="20"/>
      <c r="W7" s="20"/>
      <c r="X7" s="20"/>
      <c r="Y7" s="20"/>
      <c r="Z7" s="21"/>
      <c r="AA7" s="20"/>
      <c r="AB7" s="20"/>
      <c r="AD7" s="22"/>
      <c r="AE7" s="23"/>
    </row>
    <row r="8" spans="1:31" ht="15.75" thickBot="1" x14ac:dyDescent="0.3">
      <c r="A8" s="246"/>
      <c r="B8" s="247"/>
      <c r="C8" s="281"/>
      <c r="D8" s="246"/>
      <c r="E8" s="251"/>
      <c r="F8" s="251"/>
      <c r="G8" s="251"/>
      <c r="H8" s="247"/>
      <c r="I8" s="274"/>
      <c r="J8" s="275"/>
      <c r="K8" s="246"/>
      <c r="L8" s="247"/>
      <c r="M8" s="283" t="s">
        <v>130</v>
      </c>
      <c r="N8" s="284"/>
      <c r="O8" s="268"/>
      <c r="P8" s="269"/>
      <c r="Q8" s="20"/>
      <c r="R8" s="20"/>
      <c r="S8" s="20"/>
      <c r="T8" s="20"/>
      <c r="U8" s="20"/>
      <c r="V8" s="20"/>
      <c r="W8" s="20"/>
      <c r="X8" s="20"/>
      <c r="Y8" s="20"/>
      <c r="Z8" s="21"/>
      <c r="AA8" s="20"/>
      <c r="AB8" s="20"/>
      <c r="AD8" s="22"/>
      <c r="AE8" s="23"/>
    </row>
    <row r="9" spans="1:31" ht="15.75" thickBot="1" x14ac:dyDescent="0.3">
      <c r="A9" s="248"/>
      <c r="B9" s="249"/>
      <c r="C9" s="282"/>
      <c r="D9" s="248"/>
      <c r="E9" s="252"/>
      <c r="F9" s="252"/>
      <c r="G9" s="252"/>
      <c r="H9" s="249"/>
      <c r="I9" s="276"/>
      <c r="J9" s="277"/>
      <c r="K9" s="248"/>
      <c r="L9" s="249"/>
      <c r="M9" s="270" t="s">
        <v>131</v>
      </c>
      <c r="N9" s="271"/>
      <c r="O9" s="268" t="s">
        <v>187</v>
      </c>
      <c r="P9" s="26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44" t="s">
        <v>10</v>
      </c>
      <c r="B11" s="245"/>
      <c r="C11" s="222" t="s">
        <v>133</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4"/>
    </row>
    <row r="12" spans="1:31" ht="15" customHeight="1" x14ac:dyDescent="0.25">
      <c r="A12" s="246"/>
      <c r="B12" s="247"/>
      <c r="C12" s="257"/>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9"/>
    </row>
    <row r="13" spans="1:31" ht="15" customHeight="1" thickBot="1" x14ac:dyDescent="0.3">
      <c r="A13" s="248"/>
      <c r="B13" s="249"/>
      <c r="C13" s="260"/>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2"/>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4.5" customHeight="1" thickBot="1" x14ac:dyDescent="0.3">
      <c r="A15" s="253" t="s">
        <v>12</v>
      </c>
      <c r="B15" s="254"/>
      <c r="C15" s="263" t="s">
        <v>134</v>
      </c>
      <c r="D15" s="264"/>
      <c r="E15" s="264"/>
      <c r="F15" s="264"/>
      <c r="G15" s="264"/>
      <c r="H15" s="264"/>
      <c r="I15" s="264"/>
      <c r="J15" s="264"/>
      <c r="K15" s="265"/>
      <c r="L15" s="278" t="s">
        <v>14</v>
      </c>
      <c r="M15" s="311"/>
      <c r="N15" s="311"/>
      <c r="O15" s="311"/>
      <c r="P15" s="311"/>
      <c r="Q15" s="279"/>
      <c r="R15" s="312" t="s">
        <v>135</v>
      </c>
      <c r="S15" s="313"/>
      <c r="T15" s="313"/>
      <c r="U15" s="313"/>
      <c r="V15" s="313"/>
      <c r="W15" s="313"/>
      <c r="X15" s="314"/>
      <c r="Y15" s="278" t="s">
        <v>15</v>
      </c>
      <c r="Z15" s="279"/>
      <c r="AA15" s="303" t="s">
        <v>188</v>
      </c>
      <c r="AB15" s="304"/>
      <c r="AC15" s="304"/>
      <c r="AD15" s="304"/>
      <c r="AE15" s="305"/>
    </row>
    <row r="16" spans="1:31" ht="9" customHeight="1" thickBot="1" x14ac:dyDescent="0.3">
      <c r="A16" s="24"/>
      <c r="B16" s="20"/>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D16" s="22"/>
      <c r="AE16" s="23"/>
    </row>
    <row r="17" spans="1:33" s="40" customFormat="1" ht="37.5" customHeight="1" thickBot="1" x14ac:dyDescent="0.3">
      <c r="A17" s="253" t="s">
        <v>17</v>
      </c>
      <c r="B17" s="254"/>
      <c r="C17" s="303" t="s">
        <v>189</v>
      </c>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5"/>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thickBot="1" x14ac:dyDescent="0.3">
      <c r="A19" s="278" t="s">
        <v>138</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279"/>
      <c r="AF19" s="44"/>
    </row>
    <row r="20" spans="1:33" ht="32.25" customHeight="1" thickBot="1" x14ac:dyDescent="0.3">
      <c r="A20" s="45" t="s">
        <v>19</v>
      </c>
      <c r="B20" s="308" t="s">
        <v>139</v>
      </c>
      <c r="C20" s="309"/>
      <c r="D20" s="309"/>
      <c r="E20" s="309"/>
      <c r="F20" s="309"/>
      <c r="G20" s="309"/>
      <c r="H20" s="309"/>
      <c r="I20" s="309"/>
      <c r="J20" s="309"/>
      <c r="K20" s="309"/>
      <c r="L20" s="309"/>
      <c r="M20" s="309"/>
      <c r="N20" s="309"/>
      <c r="O20" s="310"/>
      <c r="P20" s="278" t="s">
        <v>140</v>
      </c>
      <c r="Q20" s="311"/>
      <c r="R20" s="311"/>
      <c r="S20" s="311"/>
      <c r="T20" s="311"/>
      <c r="U20" s="311"/>
      <c r="V20" s="311"/>
      <c r="W20" s="311"/>
      <c r="X20" s="311"/>
      <c r="Y20" s="311"/>
      <c r="Z20" s="311"/>
      <c r="AA20" s="311"/>
      <c r="AB20" s="311"/>
      <c r="AC20" s="311"/>
      <c r="AD20" s="311"/>
      <c r="AE20" s="279"/>
      <c r="AF20" s="44"/>
    </row>
    <row r="21" spans="1:33" ht="32.25" customHeight="1" thickBot="1" x14ac:dyDescent="0.3">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3" ht="32.25"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f>56485333+1032760000</f>
        <v>1089245333</v>
      </c>
      <c r="Y22" s="58">
        <v>89467800</v>
      </c>
      <c r="Z22" s="58"/>
      <c r="AA22" s="58"/>
      <c r="AB22" s="58"/>
      <c r="AC22" s="438">
        <f>SUM(Q22:AB22)</f>
        <v>1178713133</v>
      </c>
      <c r="AE22" s="59"/>
      <c r="AF22" s="52"/>
    </row>
    <row r="23" spans="1:33" ht="32.25"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169820000</v>
      </c>
      <c r="X23" s="62">
        <v>634820000</v>
      </c>
      <c r="Y23" s="62">
        <v>131753333</v>
      </c>
      <c r="Z23" s="62">
        <f>95469000-62644534</f>
        <v>32824466</v>
      </c>
      <c r="AA23" s="62"/>
      <c r="AB23" s="62"/>
      <c r="AC23" s="439">
        <f>SUM(Q23:AB23)</f>
        <v>969217799</v>
      </c>
      <c r="AD23" s="62" t="e">
        <f>AC23/SUM(Q22:V22)</f>
        <v>#DIV/0!</v>
      </c>
      <c r="AE23" s="64">
        <f>AC23/AC22</f>
        <v>0.82226775274251573</v>
      </c>
      <c r="AF23" s="52"/>
    </row>
    <row r="24" spans="1:33" ht="32.25"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62"/>
      <c r="Y24" s="62">
        <f>206552000+4345333</f>
        <v>210897333</v>
      </c>
      <c r="Z24" s="62">
        <f>206552000+6518000+6517000+2824467+2799333+6516000</f>
        <v>231726800</v>
      </c>
      <c r="AA24" s="62">
        <f>206552000+6518000+6517000+6518000+8398000+13032000</f>
        <v>247535000</v>
      </c>
      <c r="AB24" s="62">
        <f>413104000+13036000+13034000+13036000+16796000+19548000</f>
        <v>488554000</v>
      </c>
      <c r="AC24" s="439">
        <f>SUM(Q24:AB24)</f>
        <v>1178713133</v>
      </c>
      <c r="AD24" s="62"/>
      <c r="AE24" s="66"/>
      <c r="AF24" s="52"/>
    </row>
    <row r="25" spans="1:33" ht="32.25"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81920133</v>
      </c>
      <c r="Z25" s="69">
        <v>178058666</v>
      </c>
      <c r="AA25" s="69"/>
      <c r="AB25" s="69"/>
      <c r="AC25" s="440">
        <f>SUM(Q25:AB25)</f>
        <v>259978799</v>
      </c>
      <c r="AD25" s="69" t="e">
        <f>AC25/SUM(Q24:V24)</f>
        <v>#DIV/0!</v>
      </c>
      <c r="AE25" s="71">
        <f>AC25/AC24</f>
        <v>0.22056155286767301</v>
      </c>
      <c r="AF25" s="52"/>
    </row>
    <row r="26" spans="1:33" s="72" customFormat="1" ht="16.5" customHeight="1" thickBot="1" x14ac:dyDescent="0.25"/>
    <row r="27" spans="1:33" ht="34.5" customHeight="1" x14ac:dyDescent="0.25">
      <c r="A27" s="239" t="s">
        <v>154</v>
      </c>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1"/>
    </row>
    <row r="28" spans="1:33" ht="15" customHeight="1" x14ac:dyDescent="0.25">
      <c r="A28" s="217" t="s">
        <v>34</v>
      </c>
      <c r="B28" s="219" t="s">
        <v>36</v>
      </c>
      <c r="C28" s="219"/>
      <c r="D28" s="219" t="s">
        <v>155</v>
      </c>
      <c r="E28" s="219"/>
      <c r="F28" s="219"/>
      <c r="G28" s="219"/>
      <c r="H28" s="219"/>
      <c r="I28" s="219"/>
      <c r="J28" s="219"/>
      <c r="K28" s="219"/>
      <c r="L28" s="219"/>
      <c r="M28" s="219"/>
      <c r="N28" s="219"/>
      <c r="O28" s="219"/>
      <c r="P28" s="219" t="s">
        <v>102</v>
      </c>
      <c r="Q28" s="219" t="s">
        <v>156</v>
      </c>
      <c r="R28" s="219"/>
      <c r="S28" s="219"/>
      <c r="T28" s="219"/>
      <c r="U28" s="219"/>
      <c r="V28" s="219"/>
      <c r="W28" s="219"/>
      <c r="X28" s="219"/>
      <c r="Y28" s="219" t="s">
        <v>157</v>
      </c>
      <c r="Z28" s="219"/>
      <c r="AA28" s="219"/>
      <c r="AB28" s="219"/>
      <c r="AC28" s="219"/>
      <c r="AD28" s="219"/>
      <c r="AE28" s="242"/>
    </row>
    <row r="29" spans="1:33" ht="27" customHeight="1" x14ac:dyDescent="0.25">
      <c r="A29" s="217"/>
      <c r="B29" s="219"/>
      <c r="C29" s="219"/>
      <c r="D29" s="73" t="s">
        <v>141</v>
      </c>
      <c r="E29" s="73" t="s">
        <v>142</v>
      </c>
      <c r="F29" s="73" t="s">
        <v>143</v>
      </c>
      <c r="G29" s="73" t="s">
        <v>144</v>
      </c>
      <c r="H29" s="73" t="s">
        <v>145</v>
      </c>
      <c r="I29" s="73" t="s">
        <v>146</v>
      </c>
      <c r="J29" s="73" t="s">
        <v>147</v>
      </c>
      <c r="K29" s="73" t="s">
        <v>148</v>
      </c>
      <c r="L29" s="73" t="s">
        <v>128</v>
      </c>
      <c r="M29" s="73" t="s">
        <v>149</v>
      </c>
      <c r="N29" s="73" t="s">
        <v>150</v>
      </c>
      <c r="O29" s="73" t="s">
        <v>151</v>
      </c>
      <c r="P29" s="219"/>
      <c r="Q29" s="219"/>
      <c r="R29" s="219"/>
      <c r="S29" s="219"/>
      <c r="T29" s="219"/>
      <c r="U29" s="219"/>
      <c r="V29" s="219"/>
      <c r="W29" s="219"/>
      <c r="X29" s="219"/>
      <c r="Y29" s="219"/>
      <c r="Z29" s="219"/>
      <c r="AA29" s="219"/>
      <c r="AB29" s="219"/>
      <c r="AC29" s="219"/>
      <c r="AD29" s="219"/>
      <c r="AE29" s="242"/>
    </row>
    <row r="30" spans="1:33" ht="42" customHeight="1" thickBot="1" x14ac:dyDescent="0.3">
      <c r="A30" s="74"/>
      <c r="B30" s="315"/>
      <c r="C30" s="315"/>
      <c r="D30" s="16"/>
      <c r="E30" s="16"/>
      <c r="F30" s="16"/>
      <c r="G30" s="16"/>
      <c r="H30" s="16"/>
      <c r="I30" s="16"/>
      <c r="J30" s="16"/>
      <c r="K30" s="16"/>
      <c r="L30" s="16"/>
      <c r="M30" s="16"/>
      <c r="N30" s="16"/>
      <c r="O30" s="16"/>
      <c r="P30" s="75">
        <f>SUM(D30:O30)</f>
        <v>0</v>
      </c>
      <c r="Q30" s="306" t="s">
        <v>158</v>
      </c>
      <c r="R30" s="306"/>
      <c r="S30" s="306"/>
      <c r="T30" s="306"/>
      <c r="U30" s="306"/>
      <c r="V30" s="306"/>
      <c r="W30" s="306"/>
      <c r="X30" s="306"/>
      <c r="Y30" s="306" t="s">
        <v>43</v>
      </c>
      <c r="Z30" s="306"/>
      <c r="AA30" s="306"/>
      <c r="AB30" s="306"/>
      <c r="AC30" s="306"/>
      <c r="AD30" s="306"/>
      <c r="AE30" s="307"/>
      <c r="AF30" s="158"/>
      <c r="AG30" s="158"/>
    </row>
    <row r="31" spans="1:33" ht="12" customHeight="1" thickBot="1" x14ac:dyDescent="0.3">
      <c r="A31" s="76"/>
      <c r="B31" s="77"/>
      <c r="C31" s="77"/>
      <c r="D31" s="27"/>
      <c r="E31" s="27"/>
      <c r="F31" s="27"/>
      <c r="G31" s="27"/>
      <c r="H31" s="27"/>
      <c r="I31" s="27"/>
      <c r="J31" s="27"/>
      <c r="K31" s="27"/>
      <c r="L31" s="27"/>
      <c r="M31" s="27"/>
      <c r="N31" s="27"/>
      <c r="O31" s="27"/>
      <c r="P31" s="78"/>
      <c r="Q31" s="159"/>
      <c r="R31" s="159"/>
      <c r="S31" s="159"/>
      <c r="T31" s="159"/>
      <c r="U31" s="159"/>
      <c r="V31" s="159"/>
      <c r="W31" s="159"/>
      <c r="X31" s="159"/>
      <c r="Y31" s="159"/>
      <c r="Z31" s="159"/>
      <c r="AA31" s="159"/>
      <c r="AB31" s="159"/>
      <c r="AC31" s="159"/>
      <c r="AD31" s="159"/>
      <c r="AE31" s="160"/>
      <c r="AF31" s="158"/>
      <c r="AG31" s="158"/>
    </row>
    <row r="32" spans="1:33" ht="45" customHeight="1" x14ac:dyDescent="0.25">
      <c r="A32" s="222" t="s">
        <v>159</v>
      </c>
      <c r="B32" s="223"/>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4"/>
      <c r="AF32" s="158"/>
      <c r="AG32" s="158"/>
    </row>
    <row r="33" spans="1:41" ht="23.25" customHeight="1" x14ac:dyDescent="0.25">
      <c r="A33" s="217" t="s">
        <v>44</v>
      </c>
      <c r="B33" s="219" t="s">
        <v>46</v>
      </c>
      <c r="C33" s="219" t="s">
        <v>36</v>
      </c>
      <c r="D33" s="219" t="s">
        <v>160</v>
      </c>
      <c r="E33" s="219"/>
      <c r="F33" s="219"/>
      <c r="G33" s="219"/>
      <c r="H33" s="219"/>
      <c r="I33" s="219"/>
      <c r="J33" s="219"/>
      <c r="K33" s="219"/>
      <c r="L33" s="219"/>
      <c r="M33" s="219"/>
      <c r="N33" s="219"/>
      <c r="O33" s="219"/>
      <c r="P33" s="219"/>
      <c r="Q33" s="219" t="s">
        <v>161</v>
      </c>
      <c r="R33" s="219"/>
      <c r="S33" s="219"/>
      <c r="T33" s="219"/>
      <c r="U33" s="219"/>
      <c r="V33" s="219"/>
      <c r="W33" s="219"/>
      <c r="X33" s="219"/>
      <c r="Y33" s="219"/>
      <c r="Z33" s="219"/>
      <c r="AA33" s="219"/>
      <c r="AB33" s="219"/>
      <c r="AC33" s="219"/>
      <c r="AD33" s="219"/>
      <c r="AE33" s="242"/>
      <c r="AF33" s="158"/>
      <c r="AG33" s="161"/>
      <c r="AH33" s="79"/>
      <c r="AI33" s="79"/>
      <c r="AJ33" s="79"/>
      <c r="AK33" s="79"/>
      <c r="AL33" s="79"/>
      <c r="AM33" s="79"/>
      <c r="AN33" s="79"/>
      <c r="AO33" s="79"/>
    </row>
    <row r="34" spans="1:41" ht="27" customHeight="1" x14ac:dyDescent="0.25">
      <c r="A34" s="217"/>
      <c r="B34" s="219"/>
      <c r="C34" s="243"/>
      <c r="D34" s="73" t="s">
        <v>141</v>
      </c>
      <c r="E34" s="73" t="s">
        <v>142</v>
      </c>
      <c r="F34" s="73" t="s">
        <v>143</v>
      </c>
      <c r="G34" s="73" t="s">
        <v>144</v>
      </c>
      <c r="H34" s="73" t="s">
        <v>145</v>
      </c>
      <c r="I34" s="73" t="s">
        <v>146</v>
      </c>
      <c r="J34" s="73" t="s">
        <v>147</v>
      </c>
      <c r="K34" s="73" t="s">
        <v>148</v>
      </c>
      <c r="L34" s="73" t="s">
        <v>128</v>
      </c>
      <c r="M34" s="73" t="s">
        <v>149</v>
      </c>
      <c r="N34" s="73" t="s">
        <v>150</v>
      </c>
      <c r="O34" s="73" t="s">
        <v>151</v>
      </c>
      <c r="P34" s="73" t="s">
        <v>102</v>
      </c>
      <c r="Q34" s="225" t="s">
        <v>52</v>
      </c>
      <c r="R34" s="226"/>
      <c r="S34" s="226"/>
      <c r="T34" s="227"/>
      <c r="U34" s="219" t="s">
        <v>54</v>
      </c>
      <c r="V34" s="219"/>
      <c r="W34" s="219"/>
      <c r="X34" s="219"/>
      <c r="Y34" s="219" t="s">
        <v>56</v>
      </c>
      <c r="Z34" s="219"/>
      <c r="AA34" s="219"/>
      <c r="AB34" s="219"/>
      <c r="AC34" s="219" t="s">
        <v>58</v>
      </c>
      <c r="AD34" s="219"/>
      <c r="AE34" s="242"/>
      <c r="AF34" s="158"/>
      <c r="AG34" s="161"/>
      <c r="AH34" s="79"/>
      <c r="AI34" s="79"/>
      <c r="AJ34" s="79"/>
      <c r="AK34" s="79"/>
      <c r="AL34" s="79"/>
      <c r="AM34" s="79"/>
      <c r="AN34" s="79"/>
      <c r="AO34" s="79"/>
    </row>
    <row r="35" spans="1:41" ht="124.5" customHeight="1" x14ac:dyDescent="0.25">
      <c r="A35" s="212" t="s">
        <v>189</v>
      </c>
      <c r="B35" s="214">
        <v>0.3</v>
      </c>
      <c r="C35" s="81" t="s">
        <v>48</v>
      </c>
      <c r="D35" s="80"/>
      <c r="E35" s="80"/>
      <c r="F35" s="80"/>
      <c r="G35" s="80"/>
      <c r="H35" s="80"/>
      <c r="I35" s="80"/>
      <c r="J35" s="80">
        <v>700</v>
      </c>
      <c r="K35" s="80">
        <v>800</v>
      </c>
      <c r="L35" s="80">
        <v>800</v>
      </c>
      <c r="M35" s="80">
        <v>800</v>
      </c>
      <c r="N35" s="80">
        <v>800</v>
      </c>
      <c r="O35" s="80">
        <v>600</v>
      </c>
      <c r="P35" s="82">
        <f>SUM(D35:O35)</f>
        <v>4500</v>
      </c>
      <c r="Q35" s="321" t="s">
        <v>480</v>
      </c>
      <c r="R35" s="322"/>
      <c r="S35" s="322"/>
      <c r="T35" s="323"/>
      <c r="U35" s="233" t="s">
        <v>527</v>
      </c>
      <c r="V35" s="233"/>
      <c r="W35" s="233"/>
      <c r="X35" s="233"/>
      <c r="Y35" s="233" t="s">
        <v>185</v>
      </c>
      <c r="Z35" s="233"/>
      <c r="AA35" s="233"/>
      <c r="AB35" s="233"/>
      <c r="AC35" s="233" t="s">
        <v>190</v>
      </c>
      <c r="AD35" s="233"/>
      <c r="AE35" s="234"/>
      <c r="AF35" s="158"/>
      <c r="AG35" s="161"/>
      <c r="AH35" s="79"/>
      <c r="AI35" s="79"/>
      <c r="AJ35" s="79"/>
      <c r="AK35" s="79"/>
      <c r="AL35" s="79"/>
      <c r="AM35" s="79"/>
      <c r="AN35" s="79"/>
      <c r="AO35" s="79"/>
    </row>
    <row r="36" spans="1:41" ht="124.5" customHeight="1" thickBot="1" x14ac:dyDescent="0.3">
      <c r="A36" s="213"/>
      <c r="B36" s="215"/>
      <c r="C36" s="83" t="s">
        <v>50</v>
      </c>
      <c r="D36" s="162"/>
      <c r="E36" s="162"/>
      <c r="F36" s="162"/>
      <c r="G36" s="84"/>
      <c r="H36" s="84"/>
      <c r="I36" s="84"/>
      <c r="J36" s="179">
        <v>1552</v>
      </c>
      <c r="K36" s="179">
        <v>764</v>
      </c>
      <c r="L36" s="179">
        <f>97+861+249</f>
        <v>1207</v>
      </c>
      <c r="M36" s="179">
        <f>169+1020+281</f>
        <v>1470</v>
      </c>
      <c r="N36" s="179"/>
      <c r="O36" s="179"/>
      <c r="P36" s="179">
        <f>SUM(D36:O36)</f>
        <v>4993</v>
      </c>
      <c r="Q36" s="324"/>
      <c r="R36" s="325"/>
      <c r="S36" s="325"/>
      <c r="T36" s="326"/>
      <c r="U36" s="235"/>
      <c r="V36" s="235"/>
      <c r="W36" s="235"/>
      <c r="X36" s="235"/>
      <c r="Y36" s="235"/>
      <c r="Z36" s="235"/>
      <c r="AA36" s="235"/>
      <c r="AB36" s="235"/>
      <c r="AC36" s="235"/>
      <c r="AD36" s="235"/>
      <c r="AE36" s="236"/>
      <c r="AF36" s="158"/>
      <c r="AG36" s="161"/>
      <c r="AH36" s="79"/>
      <c r="AI36" s="79"/>
      <c r="AJ36" s="79"/>
      <c r="AK36" s="79"/>
      <c r="AL36" s="79"/>
      <c r="AM36" s="79"/>
      <c r="AN36" s="79"/>
      <c r="AO36" s="79"/>
    </row>
    <row r="37" spans="1:41" s="72" customFormat="1" ht="17.25" customHeight="1" thickBot="1" x14ac:dyDescent="0.25">
      <c r="P37" s="188"/>
    </row>
    <row r="38" spans="1:41" ht="45" customHeight="1" thickBot="1" x14ac:dyDescent="0.3">
      <c r="A38" s="222" t="s">
        <v>163</v>
      </c>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4"/>
      <c r="AG38" s="79"/>
      <c r="AH38" s="79"/>
      <c r="AI38" s="79"/>
      <c r="AJ38" s="79"/>
      <c r="AK38" s="79"/>
      <c r="AL38" s="79"/>
      <c r="AM38" s="79"/>
      <c r="AN38" s="79"/>
      <c r="AO38" s="79"/>
    </row>
    <row r="39" spans="1:41" ht="26.25" customHeight="1" x14ac:dyDescent="0.25">
      <c r="A39" s="216" t="s">
        <v>60</v>
      </c>
      <c r="B39" s="218" t="s">
        <v>164</v>
      </c>
      <c r="C39" s="228" t="s">
        <v>165</v>
      </c>
      <c r="D39" s="230" t="s">
        <v>166</v>
      </c>
      <c r="E39" s="231"/>
      <c r="F39" s="231"/>
      <c r="G39" s="231"/>
      <c r="H39" s="231"/>
      <c r="I39" s="231"/>
      <c r="J39" s="231"/>
      <c r="K39" s="231"/>
      <c r="L39" s="231"/>
      <c r="M39" s="231"/>
      <c r="N39" s="231"/>
      <c r="O39" s="231"/>
      <c r="P39" s="232"/>
      <c r="Q39" s="218" t="s">
        <v>167</v>
      </c>
      <c r="R39" s="218"/>
      <c r="S39" s="218"/>
      <c r="T39" s="218"/>
      <c r="U39" s="218"/>
      <c r="V39" s="218"/>
      <c r="W39" s="218"/>
      <c r="X39" s="218"/>
      <c r="Y39" s="218"/>
      <c r="Z39" s="218"/>
      <c r="AA39" s="218"/>
      <c r="AB39" s="218"/>
      <c r="AC39" s="218"/>
      <c r="AD39" s="218"/>
      <c r="AE39" s="237"/>
      <c r="AG39" s="79"/>
      <c r="AH39" s="79"/>
      <c r="AI39" s="79"/>
      <c r="AJ39" s="79"/>
      <c r="AK39" s="79"/>
      <c r="AL39" s="79"/>
      <c r="AM39" s="79"/>
      <c r="AN39" s="79"/>
      <c r="AO39" s="79"/>
    </row>
    <row r="40" spans="1:41" ht="26.25" customHeight="1" x14ac:dyDescent="0.25">
      <c r="A40" s="217"/>
      <c r="B40" s="219"/>
      <c r="C40" s="229"/>
      <c r="D40" s="73" t="s">
        <v>168</v>
      </c>
      <c r="E40" s="73" t="s">
        <v>169</v>
      </c>
      <c r="F40" s="73" t="s">
        <v>170</v>
      </c>
      <c r="G40" s="73" t="s">
        <v>171</v>
      </c>
      <c r="H40" s="73" t="s">
        <v>172</v>
      </c>
      <c r="I40" s="73" t="s">
        <v>173</v>
      </c>
      <c r="J40" s="73" t="s">
        <v>174</v>
      </c>
      <c r="K40" s="73" t="s">
        <v>175</v>
      </c>
      <c r="L40" s="73" t="s">
        <v>176</v>
      </c>
      <c r="M40" s="73" t="s">
        <v>177</v>
      </c>
      <c r="N40" s="73" t="s">
        <v>178</v>
      </c>
      <c r="O40" s="73" t="s">
        <v>179</v>
      </c>
      <c r="P40" s="73" t="s">
        <v>180</v>
      </c>
      <c r="Q40" s="225" t="s">
        <v>181</v>
      </c>
      <c r="R40" s="226"/>
      <c r="S40" s="226"/>
      <c r="T40" s="226"/>
      <c r="U40" s="226"/>
      <c r="V40" s="226"/>
      <c r="W40" s="226"/>
      <c r="X40" s="227"/>
      <c r="Y40" s="225" t="s">
        <v>68</v>
      </c>
      <c r="Z40" s="226"/>
      <c r="AA40" s="226"/>
      <c r="AB40" s="226"/>
      <c r="AC40" s="226"/>
      <c r="AD40" s="226"/>
      <c r="AE40" s="238"/>
      <c r="AG40" s="85"/>
      <c r="AH40" s="85"/>
      <c r="AI40" s="85"/>
      <c r="AJ40" s="85"/>
      <c r="AK40" s="85"/>
      <c r="AL40" s="85"/>
      <c r="AM40" s="85"/>
      <c r="AN40" s="85"/>
      <c r="AO40" s="85"/>
    </row>
    <row r="41" spans="1:41" ht="28.5" customHeight="1" x14ac:dyDescent="0.25">
      <c r="A41" s="220" t="s">
        <v>191</v>
      </c>
      <c r="B41" s="221">
        <v>0.1</v>
      </c>
      <c r="C41" s="86" t="s">
        <v>48</v>
      </c>
      <c r="D41" s="87"/>
      <c r="E41" s="87"/>
      <c r="F41" s="87"/>
      <c r="G41" s="87"/>
      <c r="H41" s="87"/>
      <c r="I41" s="87"/>
      <c r="J41" s="87">
        <v>0.16666666666666669</v>
      </c>
      <c r="K41" s="87">
        <v>0.16666666666666669</v>
      </c>
      <c r="L41" s="87">
        <v>0.16666666666666669</v>
      </c>
      <c r="M41" s="87">
        <v>0.16666666666666669</v>
      </c>
      <c r="N41" s="87">
        <v>0.16666666666666669</v>
      </c>
      <c r="O41" s="87">
        <v>0.16666666666666669</v>
      </c>
      <c r="P41" s="88">
        <f t="shared" ref="P41:P44" si="1">SUM(D41:O41)</f>
        <v>1.0000000000000002</v>
      </c>
      <c r="Q41" s="327" t="s">
        <v>477</v>
      </c>
      <c r="R41" s="328"/>
      <c r="S41" s="328"/>
      <c r="T41" s="328"/>
      <c r="U41" s="328"/>
      <c r="V41" s="328"/>
      <c r="W41" s="328"/>
      <c r="X41" s="329"/>
      <c r="Y41" s="333" t="s">
        <v>506</v>
      </c>
      <c r="Z41" s="334"/>
      <c r="AA41" s="334"/>
      <c r="AB41" s="334"/>
      <c r="AC41" s="334"/>
      <c r="AD41" s="334"/>
      <c r="AE41" s="335"/>
      <c r="AG41" s="89"/>
      <c r="AH41" s="89"/>
      <c r="AI41" s="89"/>
      <c r="AJ41" s="89"/>
      <c r="AK41" s="89"/>
      <c r="AL41" s="89"/>
      <c r="AM41" s="89"/>
      <c r="AN41" s="89"/>
      <c r="AO41" s="89"/>
    </row>
    <row r="42" spans="1:41" ht="54" customHeight="1" x14ac:dyDescent="0.25">
      <c r="A42" s="220"/>
      <c r="B42" s="221"/>
      <c r="C42" s="90" t="s">
        <v>50</v>
      </c>
      <c r="D42" s="91"/>
      <c r="E42" s="91"/>
      <c r="F42" s="91"/>
      <c r="G42" s="91"/>
      <c r="H42" s="91"/>
      <c r="I42" s="91"/>
      <c r="J42" s="91">
        <v>0.17</v>
      </c>
      <c r="K42" s="91">
        <v>0.17</v>
      </c>
      <c r="L42" s="91">
        <f>+L41</f>
        <v>0.16666666666666669</v>
      </c>
      <c r="M42" s="91">
        <f>+M41</f>
        <v>0.16666666666666669</v>
      </c>
      <c r="N42" s="91"/>
      <c r="O42" s="91"/>
      <c r="P42" s="88">
        <f t="shared" si="1"/>
        <v>0.67333333333333334</v>
      </c>
      <c r="Q42" s="330"/>
      <c r="R42" s="331"/>
      <c r="S42" s="331"/>
      <c r="T42" s="331"/>
      <c r="U42" s="331"/>
      <c r="V42" s="331"/>
      <c r="W42" s="331"/>
      <c r="X42" s="332"/>
      <c r="Y42" s="336"/>
      <c r="Z42" s="337"/>
      <c r="AA42" s="337"/>
      <c r="AB42" s="337"/>
      <c r="AC42" s="337"/>
      <c r="AD42" s="337"/>
      <c r="AE42" s="338"/>
    </row>
    <row r="43" spans="1:41" ht="28.5" customHeight="1" x14ac:dyDescent="0.25">
      <c r="A43" s="220" t="s">
        <v>192</v>
      </c>
      <c r="B43" s="221">
        <v>0.1</v>
      </c>
      <c r="C43" s="86" t="s">
        <v>48</v>
      </c>
      <c r="D43" s="87"/>
      <c r="E43" s="87"/>
      <c r="F43" s="87"/>
      <c r="G43" s="87"/>
      <c r="H43" s="87"/>
      <c r="I43" s="87"/>
      <c r="J43" s="87">
        <v>0.16666666666666669</v>
      </c>
      <c r="K43" s="87">
        <v>0.16666666666666669</v>
      </c>
      <c r="L43" s="87">
        <v>0.16666666666666669</v>
      </c>
      <c r="M43" s="87">
        <v>0.16666666666666669</v>
      </c>
      <c r="N43" s="87">
        <v>0.16666666666666669</v>
      </c>
      <c r="O43" s="87">
        <v>0.16666666666666669</v>
      </c>
      <c r="P43" s="88">
        <f t="shared" si="1"/>
        <v>1.0000000000000002</v>
      </c>
      <c r="Q43" s="327" t="s">
        <v>478</v>
      </c>
      <c r="R43" s="328"/>
      <c r="S43" s="328"/>
      <c r="T43" s="328"/>
      <c r="U43" s="328"/>
      <c r="V43" s="328"/>
      <c r="W43" s="328"/>
      <c r="X43" s="329"/>
      <c r="Y43" s="333" t="s">
        <v>508</v>
      </c>
      <c r="Z43" s="334"/>
      <c r="AA43" s="334"/>
      <c r="AB43" s="334"/>
      <c r="AC43" s="334"/>
      <c r="AD43" s="334"/>
      <c r="AE43" s="335"/>
      <c r="AG43" s="89"/>
      <c r="AH43" s="89"/>
      <c r="AI43" s="89"/>
      <c r="AJ43" s="89"/>
      <c r="AK43" s="89"/>
      <c r="AL43" s="89"/>
      <c r="AM43" s="89"/>
      <c r="AN43" s="89"/>
      <c r="AO43" s="89"/>
    </row>
    <row r="44" spans="1:41" ht="38.25" customHeight="1" x14ac:dyDescent="0.25">
      <c r="A44" s="220"/>
      <c r="B44" s="221"/>
      <c r="C44" s="90" t="s">
        <v>50</v>
      </c>
      <c r="D44" s="91"/>
      <c r="E44" s="91"/>
      <c r="F44" s="91"/>
      <c r="G44" s="91"/>
      <c r="H44" s="91"/>
      <c r="I44" s="91"/>
      <c r="J44" s="91">
        <v>0.17</v>
      </c>
      <c r="K44" s="91">
        <v>0.17</v>
      </c>
      <c r="L44" s="91">
        <f>+L43</f>
        <v>0.16666666666666669</v>
      </c>
      <c r="M44" s="91">
        <f>+M43</f>
        <v>0.16666666666666669</v>
      </c>
      <c r="N44" s="91"/>
      <c r="O44" s="91"/>
      <c r="P44" s="88">
        <f t="shared" si="1"/>
        <v>0.67333333333333334</v>
      </c>
      <c r="Q44" s="330"/>
      <c r="R44" s="331"/>
      <c r="S44" s="331"/>
      <c r="T44" s="331"/>
      <c r="U44" s="331"/>
      <c r="V44" s="331"/>
      <c r="W44" s="331"/>
      <c r="X44" s="332"/>
      <c r="Y44" s="336"/>
      <c r="Z44" s="337"/>
      <c r="AA44" s="337"/>
      <c r="AB44" s="337"/>
      <c r="AC44" s="337"/>
      <c r="AD44" s="337"/>
      <c r="AE44" s="338"/>
    </row>
    <row r="45" spans="1:41" ht="28.5" customHeight="1" x14ac:dyDescent="0.25">
      <c r="A45" s="220" t="s">
        <v>193</v>
      </c>
      <c r="B45" s="221">
        <v>0.1</v>
      </c>
      <c r="C45" s="86" t="s">
        <v>48</v>
      </c>
      <c r="D45" s="87"/>
      <c r="E45" s="87"/>
      <c r="F45" s="87"/>
      <c r="G45" s="87"/>
      <c r="H45" s="87"/>
      <c r="I45" s="87"/>
      <c r="J45" s="87">
        <v>0.16666666666666669</v>
      </c>
      <c r="K45" s="87">
        <v>0.16666666666666669</v>
      </c>
      <c r="L45" s="87">
        <v>0.16666666666666669</v>
      </c>
      <c r="M45" s="87">
        <v>0.16666666666666669</v>
      </c>
      <c r="N45" s="87">
        <v>0.16666666666666669</v>
      </c>
      <c r="O45" s="87">
        <v>0.16666666666666669</v>
      </c>
      <c r="P45" s="88">
        <f t="shared" ref="P45:P46" si="2">SUM(D45:O45)</f>
        <v>1.0000000000000002</v>
      </c>
      <c r="Q45" s="327" t="s">
        <v>479</v>
      </c>
      <c r="R45" s="328"/>
      <c r="S45" s="328"/>
      <c r="T45" s="328"/>
      <c r="U45" s="328"/>
      <c r="V45" s="328"/>
      <c r="W45" s="328"/>
      <c r="X45" s="329"/>
      <c r="Y45" s="333" t="s">
        <v>507</v>
      </c>
      <c r="Z45" s="334"/>
      <c r="AA45" s="334"/>
      <c r="AB45" s="334"/>
      <c r="AC45" s="334"/>
      <c r="AD45" s="334"/>
      <c r="AE45" s="335"/>
      <c r="AG45" s="89"/>
      <c r="AH45" s="89"/>
      <c r="AI45" s="89"/>
      <c r="AJ45" s="89"/>
      <c r="AK45" s="89"/>
      <c r="AL45" s="89"/>
      <c r="AM45" s="89"/>
      <c r="AN45" s="89"/>
      <c r="AO45" s="89"/>
    </row>
    <row r="46" spans="1:41" ht="34.5" customHeight="1" x14ac:dyDescent="0.25">
      <c r="A46" s="220"/>
      <c r="B46" s="221"/>
      <c r="C46" s="90" t="s">
        <v>50</v>
      </c>
      <c r="D46" s="91"/>
      <c r="E46" s="91"/>
      <c r="F46" s="91"/>
      <c r="G46" s="91"/>
      <c r="H46" s="91"/>
      <c r="I46" s="91"/>
      <c r="J46" s="91">
        <v>0.17</v>
      </c>
      <c r="K46" s="91">
        <v>0.17</v>
      </c>
      <c r="L46" s="91">
        <f>+L45</f>
        <v>0.16666666666666669</v>
      </c>
      <c r="M46" s="91">
        <f>+M45</f>
        <v>0.16666666666666669</v>
      </c>
      <c r="N46" s="91"/>
      <c r="O46" s="91"/>
      <c r="P46" s="88">
        <f t="shared" si="2"/>
        <v>0.67333333333333334</v>
      </c>
      <c r="Q46" s="330"/>
      <c r="R46" s="331"/>
      <c r="S46" s="331"/>
      <c r="T46" s="331"/>
      <c r="U46" s="331"/>
      <c r="V46" s="331"/>
      <c r="W46" s="331"/>
      <c r="X46" s="332"/>
      <c r="Y46" s="336"/>
      <c r="Z46" s="337"/>
      <c r="AA46" s="337"/>
      <c r="AB46" s="337"/>
      <c r="AC46" s="337"/>
      <c r="AD46" s="337"/>
      <c r="AE46" s="338"/>
    </row>
    <row r="47" spans="1:41" ht="15" customHeight="1" x14ac:dyDescent="0.25">
      <c r="A47" s="15" t="s">
        <v>183</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Q45 Q43 Q41 Y35"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hyperlinks>
    <hyperlink ref="Y41" r:id="rId1" xr:uid="{CF0FB058-2BB8-4B16-9748-E7AFC5FA201A}"/>
    <hyperlink ref="Y45" r:id="rId2" xr:uid="{290ECF79-13BC-4114-B9BF-6962DB97857C}"/>
    <hyperlink ref="Y43" r:id="rId3" xr:uid="{D7E38FEC-EDD9-41FE-85C1-177664AB6355}"/>
  </hyperlinks>
  <pageMargins left="0.25" right="0.25" top="0.75" bottom="0.75" header="0.3" footer="0.3"/>
  <pageSetup scale="19" orientation="landscape" r:id="rId4"/>
  <customProperties>
    <customPr name="_pios_id" r:id="rId5"/>
  </customProperties>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3000000}">
          <x14:formula1>
            <xm:f>listas!$D$2:$D$15</xm:f>
          </x14:formula1>
          <xm:sqref>C11:AE13</xm:sqref>
        </x14:dataValidation>
        <x14:dataValidation type="list" allowBlank="1" showInputMessage="1" showErrorMessage="1" xr:uid="{00000000-0002-0000-0300-000004000000}">
          <x14:formula1>
            <xm:f>listas!$A$2:$A$6</xm:f>
          </x14:formula1>
          <xm:sqref>C15:K15</xm:sqref>
        </x14:dataValidation>
        <x14:dataValidation type="list" allowBlank="1" showInputMessage="1" showErrorMessage="1" xr:uid="{00000000-0002-0000-0300-000005000000}">
          <x14:formula1>
            <xm:f>listas!$B$2:$B$8</xm:f>
          </x14:formula1>
          <xm:sqref>R15:X15</xm:sqref>
        </x14:dataValidation>
        <x14:dataValidation type="list" allowBlank="1" showInputMessage="1" showErrorMessage="1" xr:uid="{00000000-0002-0000-0300-000006000000}">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pageSetUpPr fitToPage="1"/>
  </sheetPr>
  <dimension ref="A1:AO47"/>
  <sheetViews>
    <sheetView showGridLines="0" topLeftCell="M20" zoomScale="70" zoomScaleNormal="70" workbookViewId="0">
      <selection activeCell="AC22" sqref="AC22:AC25"/>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7109375" style="15"/>
    <col min="41" max="41" width="18.42578125" style="15" bestFit="1" customWidth="1"/>
    <col min="42" max="42" width="16.140625" style="15" customWidth="1"/>
    <col min="43" max="16384" width="10.7109375" style="15"/>
  </cols>
  <sheetData>
    <row r="1" spans="1:31" ht="32.25" customHeight="1" thickBot="1" x14ac:dyDescent="0.3">
      <c r="A1" s="285"/>
      <c r="B1" s="288" t="s">
        <v>121</v>
      </c>
      <c r="C1" s="289"/>
      <c r="D1" s="289"/>
      <c r="E1" s="289"/>
      <c r="F1" s="289"/>
      <c r="G1" s="289"/>
      <c r="H1" s="289"/>
      <c r="I1" s="289"/>
      <c r="J1" s="289"/>
      <c r="K1" s="289"/>
      <c r="L1" s="289"/>
      <c r="M1" s="289"/>
      <c r="N1" s="289"/>
      <c r="O1" s="289"/>
      <c r="P1" s="289"/>
      <c r="Q1" s="289"/>
      <c r="R1" s="289"/>
      <c r="S1" s="289"/>
      <c r="T1" s="289"/>
      <c r="U1" s="289"/>
      <c r="V1" s="289"/>
      <c r="W1" s="289"/>
      <c r="X1" s="289"/>
      <c r="Y1" s="289"/>
      <c r="Z1" s="289"/>
      <c r="AA1" s="290"/>
      <c r="AB1" s="297" t="s">
        <v>122</v>
      </c>
      <c r="AC1" s="298"/>
      <c r="AD1" s="298"/>
      <c r="AE1" s="299"/>
    </row>
    <row r="2" spans="1:31" ht="30.75" customHeight="1" thickBot="1" x14ac:dyDescent="0.3">
      <c r="A2" s="286"/>
      <c r="B2" s="288" t="s">
        <v>123</v>
      </c>
      <c r="C2" s="289"/>
      <c r="D2" s="289"/>
      <c r="E2" s="289"/>
      <c r="F2" s="289"/>
      <c r="G2" s="289"/>
      <c r="H2" s="289"/>
      <c r="I2" s="289"/>
      <c r="J2" s="289"/>
      <c r="K2" s="289"/>
      <c r="L2" s="289"/>
      <c r="M2" s="289"/>
      <c r="N2" s="289"/>
      <c r="O2" s="289"/>
      <c r="P2" s="289"/>
      <c r="Q2" s="289"/>
      <c r="R2" s="289"/>
      <c r="S2" s="289"/>
      <c r="T2" s="289"/>
      <c r="U2" s="289"/>
      <c r="V2" s="289"/>
      <c r="W2" s="289"/>
      <c r="X2" s="289"/>
      <c r="Y2" s="289"/>
      <c r="Z2" s="289"/>
      <c r="AA2" s="290"/>
      <c r="AB2" s="297" t="s">
        <v>124</v>
      </c>
      <c r="AC2" s="298"/>
      <c r="AD2" s="298"/>
      <c r="AE2" s="299"/>
    </row>
    <row r="3" spans="1:31" ht="24" customHeight="1" thickBot="1" x14ac:dyDescent="0.3">
      <c r="A3" s="286"/>
      <c r="B3" s="291" t="s">
        <v>125</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126</v>
      </c>
      <c r="AC3" s="298"/>
      <c r="AD3" s="298"/>
      <c r="AE3" s="299"/>
    </row>
    <row r="4" spans="1:31" ht="21.75" customHeight="1" thickBot="1" x14ac:dyDescent="0.3">
      <c r="A4" s="28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127</v>
      </c>
      <c r="AC4" s="301"/>
      <c r="AD4" s="301"/>
      <c r="AE4" s="30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75" thickBot="1" x14ac:dyDescent="0.3">
      <c r="A7" s="244" t="s">
        <v>4</v>
      </c>
      <c r="B7" s="245"/>
      <c r="C7" s="280" t="s">
        <v>128</v>
      </c>
      <c r="D7" s="244" t="s">
        <v>6</v>
      </c>
      <c r="E7" s="250"/>
      <c r="F7" s="250"/>
      <c r="G7" s="250"/>
      <c r="H7" s="245"/>
      <c r="I7" s="272">
        <v>45602</v>
      </c>
      <c r="J7" s="273"/>
      <c r="K7" s="244" t="s">
        <v>8</v>
      </c>
      <c r="L7" s="245"/>
      <c r="M7" s="266" t="s">
        <v>129</v>
      </c>
      <c r="N7" s="267"/>
      <c r="O7" s="255"/>
      <c r="P7" s="256"/>
      <c r="Q7" s="20"/>
      <c r="R7" s="20"/>
      <c r="S7" s="20"/>
      <c r="T7" s="20"/>
      <c r="U7" s="20"/>
      <c r="V7" s="20"/>
      <c r="W7" s="20"/>
      <c r="X7" s="20"/>
      <c r="Y7" s="20"/>
      <c r="Z7" s="21"/>
      <c r="AA7" s="20"/>
      <c r="AB7" s="20"/>
      <c r="AD7" s="22"/>
      <c r="AE7" s="23"/>
    </row>
    <row r="8" spans="1:31" ht="15" x14ac:dyDescent="0.25">
      <c r="A8" s="246"/>
      <c r="B8" s="247"/>
      <c r="C8" s="281"/>
      <c r="D8" s="246"/>
      <c r="E8" s="251"/>
      <c r="F8" s="251"/>
      <c r="G8" s="251"/>
      <c r="H8" s="247"/>
      <c r="I8" s="274"/>
      <c r="J8" s="275"/>
      <c r="K8" s="246"/>
      <c r="L8" s="247"/>
      <c r="M8" s="283" t="s">
        <v>130</v>
      </c>
      <c r="N8" s="284"/>
      <c r="O8" s="255"/>
      <c r="P8" s="256"/>
      <c r="Q8" s="20"/>
      <c r="R8" s="20"/>
      <c r="S8" s="20"/>
      <c r="T8" s="20"/>
      <c r="U8" s="20"/>
      <c r="V8" s="20"/>
      <c r="W8" s="20"/>
      <c r="X8" s="20"/>
      <c r="Y8" s="20"/>
      <c r="Z8" s="21"/>
      <c r="AA8" s="20"/>
      <c r="AB8" s="20"/>
      <c r="AD8" s="22"/>
      <c r="AE8" s="23"/>
    </row>
    <row r="9" spans="1:31" ht="15.75" thickBot="1" x14ac:dyDescent="0.3">
      <c r="A9" s="248"/>
      <c r="B9" s="249"/>
      <c r="C9" s="282"/>
      <c r="D9" s="248"/>
      <c r="E9" s="252"/>
      <c r="F9" s="252"/>
      <c r="G9" s="252"/>
      <c r="H9" s="249"/>
      <c r="I9" s="276"/>
      <c r="J9" s="277"/>
      <c r="K9" s="248"/>
      <c r="L9" s="249"/>
      <c r="M9" s="270" t="s">
        <v>131</v>
      </c>
      <c r="N9" s="271"/>
      <c r="O9" s="268" t="s">
        <v>187</v>
      </c>
      <c r="P9" s="26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44" t="s">
        <v>10</v>
      </c>
      <c r="B11" s="245"/>
      <c r="C11" s="222" t="s">
        <v>133</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4"/>
    </row>
    <row r="12" spans="1:31" ht="15" customHeight="1" x14ac:dyDescent="0.25">
      <c r="A12" s="246"/>
      <c r="B12" s="247"/>
      <c r="C12" s="257"/>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9"/>
    </row>
    <row r="13" spans="1:31" ht="15" customHeight="1" thickBot="1" x14ac:dyDescent="0.3">
      <c r="A13" s="248"/>
      <c r="B13" s="249"/>
      <c r="C13" s="260"/>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2"/>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
      <c r="A15" s="253" t="s">
        <v>12</v>
      </c>
      <c r="B15" s="254"/>
      <c r="C15" s="263" t="s">
        <v>134</v>
      </c>
      <c r="D15" s="264"/>
      <c r="E15" s="264"/>
      <c r="F15" s="264"/>
      <c r="G15" s="264"/>
      <c r="H15" s="264"/>
      <c r="I15" s="264"/>
      <c r="J15" s="264"/>
      <c r="K15" s="265"/>
      <c r="L15" s="278" t="s">
        <v>14</v>
      </c>
      <c r="M15" s="311"/>
      <c r="N15" s="311"/>
      <c r="O15" s="311"/>
      <c r="P15" s="311"/>
      <c r="Q15" s="279"/>
      <c r="R15" s="312" t="s">
        <v>135</v>
      </c>
      <c r="S15" s="313"/>
      <c r="T15" s="313"/>
      <c r="U15" s="313"/>
      <c r="V15" s="313"/>
      <c r="W15" s="313"/>
      <c r="X15" s="314"/>
      <c r="Y15" s="278" t="s">
        <v>15</v>
      </c>
      <c r="Z15" s="279"/>
      <c r="AA15" s="303" t="s">
        <v>188</v>
      </c>
      <c r="AB15" s="304"/>
      <c r="AC15" s="304"/>
      <c r="AD15" s="304"/>
      <c r="AE15" s="305"/>
    </row>
    <row r="16" spans="1:31" ht="9" customHeight="1" thickBot="1" x14ac:dyDescent="0.3">
      <c r="A16" s="24"/>
      <c r="B16" s="20"/>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D16" s="22"/>
      <c r="AE16" s="23"/>
    </row>
    <row r="17" spans="1:33" s="40" customFormat="1" ht="37.5" customHeight="1" thickBot="1" x14ac:dyDescent="0.3">
      <c r="A17" s="253" t="s">
        <v>17</v>
      </c>
      <c r="B17" s="254"/>
      <c r="C17" s="303" t="s">
        <v>194</v>
      </c>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5"/>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thickBot="1" x14ac:dyDescent="0.3">
      <c r="A19" s="278" t="s">
        <v>138</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279"/>
      <c r="AF19" s="44"/>
    </row>
    <row r="20" spans="1:33" ht="32.25" customHeight="1" thickBot="1" x14ac:dyDescent="0.3">
      <c r="A20" s="45" t="s">
        <v>19</v>
      </c>
      <c r="B20" s="308" t="s">
        <v>139</v>
      </c>
      <c r="C20" s="309"/>
      <c r="D20" s="309"/>
      <c r="E20" s="309"/>
      <c r="F20" s="309"/>
      <c r="G20" s="309"/>
      <c r="H20" s="309"/>
      <c r="I20" s="309"/>
      <c r="J20" s="309"/>
      <c r="K20" s="309"/>
      <c r="L20" s="309"/>
      <c r="M20" s="309"/>
      <c r="N20" s="309"/>
      <c r="O20" s="310"/>
      <c r="P20" s="278" t="s">
        <v>140</v>
      </c>
      <c r="Q20" s="311"/>
      <c r="R20" s="311"/>
      <c r="S20" s="311"/>
      <c r="T20" s="311"/>
      <c r="U20" s="311"/>
      <c r="V20" s="311"/>
      <c r="W20" s="311"/>
      <c r="X20" s="311"/>
      <c r="Y20" s="311"/>
      <c r="Z20" s="311"/>
      <c r="AA20" s="311"/>
      <c r="AB20" s="311"/>
      <c r="AC20" s="311"/>
      <c r="AD20" s="311"/>
      <c r="AE20" s="279"/>
      <c r="AF20" s="44"/>
    </row>
    <row r="21" spans="1:33" ht="32.25" customHeight="1" thickBot="1" x14ac:dyDescent="0.3">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3" ht="32.25"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f>231388997+423670000</f>
        <v>655058997</v>
      </c>
      <c r="Y22" s="58">
        <v>33676333</v>
      </c>
      <c r="Z22" s="58"/>
      <c r="AA22" s="58"/>
      <c r="AB22" s="58"/>
      <c r="AC22" s="438">
        <f>SUM(Q22:AB22)</f>
        <v>688735330</v>
      </c>
      <c r="AE22" s="59"/>
      <c r="AF22" s="52"/>
    </row>
    <row r="23" spans="1:33" ht="32.25"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c r="X23" s="62">
        <v>571793131</v>
      </c>
      <c r="Y23" s="62">
        <v>75174266</v>
      </c>
      <c r="Z23" s="62">
        <f>19824000-9777001</f>
        <v>10046999</v>
      </c>
      <c r="AA23" s="62"/>
      <c r="AB23" s="62"/>
      <c r="AC23" s="439">
        <f>SUM(Q23:AB23)</f>
        <v>657014396</v>
      </c>
      <c r="AD23" s="62">
        <f>AC23/SUM(Q22:AB22)</f>
        <v>0.95394321647475233</v>
      </c>
      <c r="AE23" s="64">
        <f>AC23/AC22</f>
        <v>0.95394321647475233</v>
      </c>
      <c r="AF23" s="52"/>
    </row>
    <row r="24" spans="1:33" ht="32.25"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62"/>
      <c r="Y24" s="62">
        <v>84734000</v>
      </c>
      <c r="Z24" s="62">
        <f>84734000+44105131+11297866+4345333</f>
        <v>144482330</v>
      </c>
      <c r="AA24" s="62">
        <f>84734000+45626000+13036000+6518000</f>
        <v>149914000</v>
      </c>
      <c r="AB24" s="62">
        <f>169468000+91252000+26072000+13036000+9777000</f>
        <v>309605000</v>
      </c>
      <c r="AC24" s="439">
        <f>SUM(Q24:AB24)</f>
        <v>688735330</v>
      </c>
      <c r="AD24" s="62"/>
      <c r="AE24" s="66"/>
      <c r="AF24" s="52"/>
    </row>
    <row r="25" spans="1:33" ht="32.25"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87775733</v>
      </c>
      <c r="Z25" s="69">
        <v>130794533</v>
      </c>
      <c r="AA25" s="69"/>
      <c r="AB25" s="69"/>
      <c r="AC25" s="440">
        <f>SUM(Q25:AB25)</f>
        <v>218570266</v>
      </c>
      <c r="AD25" s="69" t="e">
        <f>AC25/SUM(Q24:V24)</f>
        <v>#DIV/0!</v>
      </c>
      <c r="AE25" s="71">
        <f>AC25/AC24</f>
        <v>0.31735015829665658</v>
      </c>
      <c r="AF25" s="52"/>
    </row>
    <row r="26" spans="1:33" s="72" customFormat="1" ht="16.5" customHeight="1" thickBot="1" x14ac:dyDescent="0.25"/>
    <row r="27" spans="1:33" ht="34.5" customHeight="1" x14ac:dyDescent="0.25">
      <c r="A27" s="239" t="s">
        <v>154</v>
      </c>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1"/>
    </row>
    <row r="28" spans="1:33" ht="15" customHeight="1" x14ac:dyDescent="0.25">
      <c r="A28" s="217" t="s">
        <v>34</v>
      </c>
      <c r="B28" s="219" t="s">
        <v>36</v>
      </c>
      <c r="C28" s="219"/>
      <c r="D28" s="219" t="s">
        <v>155</v>
      </c>
      <c r="E28" s="219"/>
      <c r="F28" s="219"/>
      <c r="G28" s="219"/>
      <c r="H28" s="219"/>
      <c r="I28" s="219"/>
      <c r="J28" s="219"/>
      <c r="K28" s="219"/>
      <c r="L28" s="219"/>
      <c r="M28" s="219"/>
      <c r="N28" s="219"/>
      <c r="O28" s="219"/>
      <c r="P28" s="219" t="s">
        <v>102</v>
      </c>
      <c r="Q28" s="219" t="s">
        <v>156</v>
      </c>
      <c r="R28" s="219"/>
      <c r="S28" s="219"/>
      <c r="T28" s="219"/>
      <c r="U28" s="219"/>
      <c r="V28" s="219"/>
      <c r="W28" s="219"/>
      <c r="X28" s="219"/>
      <c r="Y28" s="219" t="s">
        <v>157</v>
      </c>
      <c r="Z28" s="219"/>
      <c r="AA28" s="219"/>
      <c r="AB28" s="219"/>
      <c r="AC28" s="219"/>
      <c r="AD28" s="219"/>
      <c r="AE28" s="242"/>
    </row>
    <row r="29" spans="1:33" ht="27" customHeight="1" x14ac:dyDescent="0.25">
      <c r="A29" s="217"/>
      <c r="B29" s="219"/>
      <c r="C29" s="219"/>
      <c r="D29" s="73" t="s">
        <v>141</v>
      </c>
      <c r="E29" s="73" t="s">
        <v>142</v>
      </c>
      <c r="F29" s="73" t="s">
        <v>143</v>
      </c>
      <c r="G29" s="73" t="s">
        <v>144</v>
      </c>
      <c r="H29" s="73" t="s">
        <v>145</v>
      </c>
      <c r="I29" s="73" t="s">
        <v>146</v>
      </c>
      <c r="J29" s="73" t="s">
        <v>147</v>
      </c>
      <c r="K29" s="73" t="s">
        <v>148</v>
      </c>
      <c r="L29" s="73" t="s">
        <v>128</v>
      </c>
      <c r="M29" s="73" t="s">
        <v>149</v>
      </c>
      <c r="N29" s="73" t="s">
        <v>150</v>
      </c>
      <c r="O29" s="73" t="s">
        <v>151</v>
      </c>
      <c r="P29" s="219"/>
      <c r="Q29" s="219"/>
      <c r="R29" s="219"/>
      <c r="S29" s="219"/>
      <c r="T29" s="219"/>
      <c r="U29" s="219"/>
      <c r="V29" s="219"/>
      <c r="W29" s="219"/>
      <c r="X29" s="219"/>
      <c r="Y29" s="219"/>
      <c r="Z29" s="219"/>
      <c r="AA29" s="219"/>
      <c r="AB29" s="219"/>
      <c r="AC29" s="219"/>
      <c r="AD29" s="219"/>
      <c r="AE29" s="242"/>
    </row>
    <row r="30" spans="1:33" ht="42" customHeight="1" thickBot="1" x14ac:dyDescent="0.3">
      <c r="A30" s="74"/>
      <c r="B30" s="315"/>
      <c r="C30" s="315"/>
      <c r="D30" s="16"/>
      <c r="E30" s="16"/>
      <c r="F30" s="16"/>
      <c r="G30" s="16"/>
      <c r="H30" s="16"/>
      <c r="I30" s="16"/>
      <c r="J30" s="16"/>
      <c r="K30" s="16"/>
      <c r="L30" s="16"/>
      <c r="M30" s="16"/>
      <c r="N30" s="16"/>
      <c r="O30" s="16"/>
      <c r="P30" s="75">
        <f>SUM(D30:O30)</f>
        <v>0</v>
      </c>
      <c r="Q30" s="306" t="s">
        <v>158</v>
      </c>
      <c r="R30" s="306"/>
      <c r="S30" s="306"/>
      <c r="T30" s="306"/>
      <c r="U30" s="306"/>
      <c r="V30" s="306"/>
      <c r="W30" s="306"/>
      <c r="X30" s="306"/>
      <c r="Y30" s="306" t="s">
        <v>43</v>
      </c>
      <c r="Z30" s="306"/>
      <c r="AA30" s="306"/>
      <c r="AB30" s="306"/>
      <c r="AC30" s="306"/>
      <c r="AD30" s="306"/>
      <c r="AE30" s="307"/>
      <c r="AF30" s="158"/>
      <c r="AG30" s="158"/>
    </row>
    <row r="31" spans="1:33" ht="12" customHeight="1" thickBot="1" x14ac:dyDescent="0.3">
      <c r="A31" s="76"/>
      <c r="B31" s="77"/>
      <c r="C31" s="77"/>
      <c r="D31" s="27"/>
      <c r="E31" s="27"/>
      <c r="F31" s="27"/>
      <c r="G31" s="27"/>
      <c r="H31" s="27"/>
      <c r="I31" s="27"/>
      <c r="J31" s="27"/>
      <c r="K31" s="27"/>
      <c r="L31" s="27"/>
      <c r="M31" s="27"/>
      <c r="N31" s="27"/>
      <c r="O31" s="27"/>
      <c r="P31" s="78"/>
      <c r="Q31" s="159"/>
      <c r="R31" s="159"/>
      <c r="S31" s="159"/>
      <c r="T31" s="159"/>
      <c r="U31" s="159"/>
      <c r="V31" s="159"/>
      <c r="W31" s="159"/>
      <c r="X31" s="159"/>
      <c r="Y31" s="159"/>
      <c r="Z31" s="159"/>
      <c r="AA31" s="159"/>
      <c r="AB31" s="159"/>
      <c r="AC31" s="159"/>
      <c r="AD31" s="159"/>
      <c r="AE31" s="160"/>
      <c r="AF31" s="158"/>
      <c r="AG31" s="158"/>
    </row>
    <row r="32" spans="1:33" ht="45" customHeight="1" x14ac:dyDescent="0.25">
      <c r="A32" s="222" t="s">
        <v>159</v>
      </c>
      <c r="B32" s="223"/>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4"/>
      <c r="AF32" s="158"/>
      <c r="AG32" s="158"/>
    </row>
    <row r="33" spans="1:41" ht="23.25" customHeight="1" x14ac:dyDescent="0.25">
      <c r="A33" s="217" t="s">
        <v>44</v>
      </c>
      <c r="B33" s="219" t="s">
        <v>46</v>
      </c>
      <c r="C33" s="219" t="s">
        <v>36</v>
      </c>
      <c r="D33" s="219" t="s">
        <v>160</v>
      </c>
      <c r="E33" s="219"/>
      <c r="F33" s="219"/>
      <c r="G33" s="219"/>
      <c r="H33" s="219"/>
      <c r="I33" s="219"/>
      <c r="J33" s="219"/>
      <c r="K33" s="219"/>
      <c r="L33" s="219"/>
      <c r="M33" s="219"/>
      <c r="N33" s="219"/>
      <c r="O33" s="219"/>
      <c r="P33" s="219"/>
      <c r="Q33" s="219" t="s">
        <v>161</v>
      </c>
      <c r="R33" s="219"/>
      <c r="S33" s="219"/>
      <c r="T33" s="219"/>
      <c r="U33" s="219"/>
      <c r="V33" s="219"/>
      <c r="W33" s="219"/>
      <c r="X33" s="219"/>
      <c r="Y33" s="219"/>
      <c r="Z33" s="219"/>
      <c r="AA33" s="219"/>
      <c r="AB33" s="219"/>
      <c r="AC33" s="219"/>
      <c r="AD33" s="219"/>
      <c r="AE33" s="242"/>
      <c r="AF33" s="158"/>
      <c r="AG33" s="161"/>
      <c r="AH33" s="79"/>
      <c r="AI33" s="79"/>
      <c r="AJ33" s="79"/>
      <c r="AK33" s="79"/>
      <c r="AL33" s="79"/>
      <c r="AM33" s="79"/>
      <c r="AN33" s="79"/>
      <c r="AO33" s="79"/>
    </row>
    <row r="34" spans="1:41" ht="27" customHeight="1" x14ac:dyDescent="0.25">
      <c r="A34" s="217"/>
      <c r="B34" s="219"/>
      <c r="C34" s="243"/>
      <c r="D34" s="73" t="s">
        <v>141</v>
      </c>
      <c r="E34" s="73" t="s">
        <v>142</v>
      </c>
      <c r="F34" s="73" t="s">
        <v>143</v>
      </c>
      <c r="G34" s="73" t="s">
        <v>144</v>
      </c>
      <c r="H34" s="73" t="s">
        <v>145</v>
      </c>
      <c r="I34" s="73" t="s">
        <v>146</v>
      </c>
      <c r="J34" s="73" t="s">
        <v>147</v>
      </c>
      <c r="K34" s="73" t="s">
        <v>148</v>
      </c>
      <c r="L34" s="73" t="s">
        <v>128</v>
      </c>
      <c r="M34" s="73" t="s">
        <v>149</v>
      </c>
      <c r="N34" s="73" t="s">
        <v>150</v>
      </c>
      <c r="O34" s="73" t="s">
        <v>151</v>
      </c>
      <c r="P34" s="73" t="s">
        <v>102</v>
      </c>
      <c r="Q34" s="225" t="s">
        <v>52</v>
      </c>
      <c r="R34" s="226"/>
      <c r="S34" s="226"/>
      <c r="T34" s="227"/>
      <c r="U34" s="219" t="s">
        <v>54</v>
      </c>
      <c r="V34" s="219"/>
      <c r="W34" s="219"/>
      <c r="X34" s="219"/>
      <c r="Y34" s="219" t="s">
        <v>56</v>
      </c>
      <c r="Z34" s="219"/>
      <c r="AA34" s="219"/>
      <c r="AB34" s="219"/>
      <c r="AC34" s="219" t="s">
        <v>58</v>
      </c>
      <c r="AD34" s="219"/>
      <c r="AE34" s="242"/>
      <c r="AF34" s="158"/>
      <c r="AG34" s="161"/>
      <c r="AH34" s="79"/>
      <c r="AI34" s="79"/>
      <c r="AJ34" s="79"/>
      <c r="AK34" s="79"/>
      <c r="AL34" s="79"/>
      <c r="AM34" s="79"/>
      <c r="AN34" s="79"/>
      <c r="AO34" s="79"/>
    </row>
    <row r="35" spans="1:41" ht="88.5" customHeight="1" x14ac:dyDescent="0.25">
      <c r="A35" s="212" t="s">
        <v>194</v>
      </c>
      <c r="B35" s="214">
        <v>0.2</v>
      </c>
      <c r="C35" s="81" t="s">
        <v>48</v>
      </c>
      <c r="D35" s="80"/>
      <c r="E35" s="80"/>
      <c r="F35" s="80"/>
      <c r="G35" s="80"/>
      <c r="H35" s="80"/>
      <c r="I35" s="80"/>
      <c r="J35" s="80">
        <v>400</v>
      </c>
      <c r="K35" s="80">
        <v>400</v>
      </c>
      <c r="L35" s="80">
        <v>400</v>
      </c>
      <c r="M35" s="80">
        <v>450</v>
      </c>
      <c r="N35" s="80">
        <v>450</v>
      </c>
      <c r="O35" s="80">
        <v>400</v>
      </c>
      <c r="P35" s="82">
        <f>SUM(D35:O35)</f>
        <v>2500</v>
      </c>
      <c r="Q35" s="233" t="s">
        <v>484</v>
      </c>
      <c r="R35" s="233"/>
      <c r="S35" s="233"/>
      <c r="T35" s="233"/>
      <c r="U35" s="233" t="s">
        <v>485</v>
      </c>
      <c r="V35" s="233"/>
      <c r="W35" s="233"/>
      <c r="X35" s="233"/>
      <c r="Y35" s="233" t="s">
        <v>185</v>
      </c>
      <c r="Z35" s="233"/>
      <c r="AA35" s="233"/>
      <c r="AB35" s="233"/>
      <c r="AC35" s="317" t="s">
        <v>195</v>
      </c>
      <c r="AD35" s="317"/>
      <c r="AE35" s="318"/>
      <c r="AF35" s="158"/>
      <c r="AG35" s="161"/>
      <c r="AH35" s="79"/>
      <c r="AI35" s="79"/>
      <c r="AJ35" s="79"/>
      <c r="AK35" s="79"/>
      <c r="AL35" s="79"/>
      <c r="AM35" s="79"/>
      <c r="AN35" s="79"/>
      <c r="AO35" s="79"/>
    </row>
    <row r="36" spans="1:41" ht="88.5" customHeight="1" thickBot="1" x14ac:dyDescent="0.3">
      <c r="A36" s="213"/>
      <c r="B36" s="215"/>
      <c r="C36" s="83" t="s">
        <v>50</v>
      </c>
      <c r="D36" s="162"/>
      <c r="E36" s="162"/>
      <c r="F36" s="162"/>
      <c r="G36" s="84"/>
      <c r="H36" s="84"/>
      <c r="I36" s="84"/>
      <c r="J36" s="181">
        <v>760</v>
      </c>
      <c r="K36" s="181">
        <v>349</v>
      </c>
      <c r="L36" s="181">
        <v>619</v>
      </c>
      <c r="M36" s="189">
        <f>73+357+285</f>
        <v>715</v>
      </c>
      <c r="N36" s="84"/>
      <c r="O36" s="84"/>
      <c r="P36" s="179">
        <f>SUM(J36:O36)</f>
        <v>2443</v>
      </c>
      <c r="Q36" s="235"/>
      <c r="R36" s="235"/>
      <c r="S36" s="235"/>
      <c r="T36" s="235"/>
      <c r="U36" s="235"/>
      <c r="V36" s="235"/>
      <c r="W36" s="235"/>
      <c r="X36" s="235"/>
      <c r="Y36" s="235"/>
      <c r="Z36" s="235"/>
      <c r="AA36" s="235"/>
      <c r="AB36" s="235"/>
      <c r="AC36" s="319"/>
      <c r="AD36" s="319"/>
      <c r="AE36" s="320"/>
      <c r="AF36" s="158"/>
      <c r="AG36" s="161"/>
      <c r="AH36" s="79"/>
      <c r="AI36" s="79"/>
      <c r="AJ36" s="79"/>
      <c r="AK36" s="79"/>
      <c r="AL36" s="79"/>
      <c r="AM36" s="79"/>
      <c r="AN36" s="79"/>
      <c r="AO36" s="79"/>
    </row>
    <row r="37" spans="1:41" s="72" customFormat="1" ht="17.25" customHeight="1" thickBot="1" x14ac:dyDescent="0.25"/>
    <row r="38" spans="1:41" ht="45" customHeight="1" thickBot="1" x14ac:dyDescent="0.3">
      <c r="A38" s="222" t="s">
        <v>163</v>
      </c>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4"/>
      <c r="AG38" s="79"/>
      <c r="AH38" s="79"/>
      <c r="AI38" s="79"/>
      <c r="AJ38" s="79"/>
      <c r="AK38" s="79"/>
      <c r="AL38" s="79"/>
      <c r="AM38" s="79"/>
      <c r="AN38" s="79"/>
      <c r="AO38" s="79"/>
    </row>
    <row r="39" spans="1:41" ht="26.25" customHeight="1" x14ac:dyDescent="0.25">
      <c r="A39" s="216" t="s">
        <v>60</v>
      </c>
      <c r="B39" s="218" t="s">
        <v>164</v>
      </c>
      <c r="C39" s="228" t="s">
        <v>165</v>
      </c>
      <c r="D39" s="230" t="s">
        <v>166</v>
      </c>
      <c r="E39" s="231"/>
      <c r="F39" s="231"/>
      <c r="G39" s="231"/>
      <c r="H39" s="231"/>
      <c r="I39" s="231"/>
      <c r="J39" s="231"/>
      <c r="K39" s="231"/>
      <c r="L39" s="231"/>
      <c r="M39" s="231"/>
      <c r="N39" s="231"/>
      <c r="O39" s="231"/>
      <c r="P39" s="232"/>
      <c r="Q39" s="218" t="s">
        <v>167</v>
      </c>
      <c r="R39" s="218"/>
      <c r="S39" s="218"/>
      <c r="T39" s="218"/>
      <c r="U39" s="218"/>
      <c r="V39" s="218"/>
      <c r="W39" s="218"/>
      <c r="X39" s="218"/>
      <c r="Y39" s="218"/>
      <c r="Z39" s="218"/>
      <c r="AA39" s="218"/>
      <c r="AB39" s="218"/>
      <c r="AC39" s="218"/>
      <c r="AD39" s="218"/>
      <c r="AE39" s="237"/>
      <c r="AG39" s="79"/>
      <c r="AH39" s="79"/>
      <c r="AI39" s="79"/>
      <c r="AJ39" s="79"/>
      <c r="AK39" s="79"/>
      <c r="AL39" s="79"/>
      <c r="AM39" s="79"/>
      <c r="AN39" s="79"/>
      <c r="AO39" s="79"/>
    </row>
    <row r="40" spans="1:41" ht="26.25" customHeight="1" x14ac:dyDescent="0.25">
      <c r="A40" s="217"/>
      <c r="B40" s="219"/>
      <c r="C40" s="229"/>
      <c r="D40" s="73" t="s">
        <v>168</v>
      </c>
      <c r="E40" s="73" t="s">
        <v>169</v>
      </c>
      <c r="F40" s="73" t="s">
        <v>170</v>
      </c>
      <c r="G40" s="73" t="s">
        <v>171</v>
      </c>
      <c r="H40" s="73" t="s">
        <v>172</v>
      </c>
      <c r="I40" s="73" t="s">
        <v>173</v>
      </c>
      <c r="J40" s="73" t="s">
        <v>174</v>
      </c>
      <c r="K40" s="73" t="s">
        <v>175</v>
      </c>
      <c r="L40" s="73" t="s">
        <v>176</v>
      </c>
      <c r="M40" s="73" t="s">
        <v>177</v>
      </c>
      <c r="N40" s="73" t="s">
        <v>178</v>
      </c>
      <c r="O40" s="73" t="s">
        <v>179</v>
      </c>
      <c r="P40" s="73" t="s">
        <v>180</v>
      </c>
      <c r="Q40" s="225" t="s">
        <v>181</v>
      </c>
      <c r="R40" s="226"/>
      <c r="S40" s="226"/>
      <c r="T40" s="226"/>
      <c r="U40" s="226"/>
      <c r="V40" s="226"/>
      <c r="W40" s="226"/>
      <c r="X40" s="227"/>
      <c r="Y40" s="225" t="s">
        <v>68</v>
      </c>
      <c r="Z40" s="226"/>
      <c r="AA40" s="226"/>
      <c r="AB40" s="226"/>
      <c r="AC40" s="226"/>
      <c r="AD40" s="226"/>
      <c r="AE40" s="238"/>
      <c r="AG40" s="85"/>
      <c r="AH40" s="85"/>
      <c r="AI40" s="85"/>
      <c r="AJ40" s="85"/>
      <c r="AK40" s="85"/>
      <c r="AL40" s="85"/>
      <c r="AM40" s="85"/>
      <c r="AN40" s="85"/>
      <c r="AO40" s="85"/>
    </row>
    <row r="41" spans="1:41" ht="28.5" customHeight="1" x14ac:dyDescent="0.25">
      <c r="A41" s="220" t="s">
        <v>196</v>
      </c>
      <c r="B41" s="221">
        <v>0.05</v>
      </c>
      <c r="C41" s="86" t="s">
        <v>48</v>
      </c>
      <c r="D41" s="87"/>
      <c r="E41" s="87"/>
      <c r="F41" s="87"/>
      <c r="G41" s="87"/>
      <c r="H41" s="87"/>
      <c r="I41" s="87"/>
      <c r="J41" s="87">
        <v>0.16666666666666669</v>
      </c>
      <c r="K41" s="87">
        <v>0.16666666666666669</v>
      </c>
      <c r="L41" s="87">
        <v>0.16666666666666669</v>
      </c>
      <c r="M41" s="87">
        <v>0.16666666666666669</v>
      </c>
      <c r="N41" s="87">
        <v>0.16666666666666669</v>
      </c>
      <c r="O41" s="87">
        <v>0.16666666666666669</v>
      </c>
      <c r="P41" s="88">
        <f t="shared" ref="P41:P46" si="1">SUM(D41:O41)</f>
        <v>1.0000000000000002</v>
      </c>
      <c r="Q41" s="327" t="s">
        <v>481</v>
      </c>
      <c r="R41" s="328"/>
      <c r="S41" s="328"/>
      <c r="T41" s="328"/>
      <c r="U41" s="328"/>
      <c r="V41" s="328"/>
      <c r="W41" s="328"/>
      <c r="X41" s="329"/>
      <c r="Y41" s="333" t="s">
        <v>529</v>
      </c>
      <c r="Z41" s="334"/>
      <c r="AA41" s="334"/>
      <c r="AB41" s="334"/>
      <c r="AC41" s="334"/>
      <c r="AD41" s="334"/>
      <c r="AE41" s="335"/>
      <c r="AG41" s="89"/>
      <c r="AH41" s="89"/>
      <c r="AI41" s="89"/>
      <c r="AJ41" s="89"/>
      <c r="AK41" s="89"/>
      <c r="AL41" s="89"/>
      <c r="AM41" s="89"/>
      <c r="AN41" s="89"/>
      <c r="AO41" s="89"/>
    </row>
    <row r="42" spans="1:41" ht="54" customHeight="1" x14ac:dyDescent="0.25">
      <c r="A42" s="220"/>
      <c r="B42" s="221"/>
      <c r="C42" s="90" t="s">
        <v>50</v>
      </c>
      <c r="D42" s="91"/>
      <c r="E42" s="91"/>
      <c r="F42" s="91"/>
      <c r="G42" s="91"/>
      <c r="H42" s="91"/>
      <c r="I42" s="91"/>
      <c r="J42" s="91">
        <v>0.17</v>
      </c>
      <c r="K42" s="91">
        <v>0.17</v>
      </c>
      <c r="L42" s="91">
        <v>0.17</v>
      </c>
      <c r="M42" s="91">
        <v>0.17</v>
      </c>
      <c r="N42" s="91"/>
      <c r="O42" s="91"/>
      <c r="P42" s="88">
        <f t="shared" si="1"/>
        <v>0.68</v>
      </c>
      <c r="Q42" s="330"/>
      <c r="R42" s="331"/>
      <c r="S42" s="331"/>
      <c r="T42" s="331"/>
      <c r="U42" s="331"/>
      <c r="V42" s="331"/>
      <c r="W42" s="331"/>
      <c r="X42" s="332"/>
      <c r="Y42" s="336"/>
      <c r="Z42" s="337"/>
      <c r="AA42" s="337"/>
      <c r="AB42" s="337"/>
      <c r="AC42" s="337"/>
      <c r="AD42" s="337"/>
      <c r="AE42" s="338"/>
    </row>
    <row r="43" spans="1:41" ht="51.75" customHeight="1" x14ac:dyDescent="0.25">
      <c r="A43" s="220" t="s">
        <v>197</v>
      </c>
      <c r="B43" s="221">
        <v>0.08</v>
      </c>
      <c r="C43" s="86" t="s">
        <v>48</v>
      </c>
      <c r="D43" s="87"/>
      <c r="E43" s="87"/>
      <c r="F43" s="87"/>
      <c r="G43" s="87"/>
      <c r="H43" s="87"/>
      <c r="I43" s="87"/>
      <c r="J43" s="87">
        <v>0.17</v>
      </c>
      <c r="K43" s="87">
        <v>0.16666666666666669</v>
      </c>
      <c r="L43" s="87">
        <v>0.16666666666666669</v>
      </c>
      <c r="M43" s="87">
        <v>0.16666666666666669</v>
      </c>
      <c r="N43" s="87">
        <v>0.16666666666666669</v>
      </c>
      <c r="O43" s="87">
        <v>0.16666666666666669</v>
      </c>
      <c r="P43" s="88">
        <f t="shared" si="1"/>
        <v>1.0033333333333336</v>
      </c>
      <c r="Q43" s="327" t="s">
        <v>482</v>
      </c>
      <c r="R43" s="328"/>
      <c r="S43" s="328"/>
      <c r="T43" s="328"/>
      <c r="U43" s="328"/>
      <c r="V43" s="328"/>
      <c r="W43" s="328"/>
      <c r="X43" s="329"/>
      <c r="Y43" s="339" t="s">
        <v>509</v>
      </c>
      <c r="Z43" s="340"/>
      <c r="AA43" s="340"/>
      <c r="AB43" s="340"/>
      <c r="AC43" s="340"/>
      <c r="AD43" s="340"/>
      <c r="AE43" s="341"/>
      <c r="AG43" s="89"/>
      <c r="AH43" s="89"/>
      <c r="AI43" s="89"/>
      <c r="AJ43" s="89"/>
      <c r="AK43" s="89"/>
      <c r="AL43" s="89"/>
      <c r="AM43" s="89"/>
      <c r="AN43" s="89"/>
      <c r="AO43" s="89"/>
    </row>
    <row r="44" spans="1:41" ht="51.75" customHeight="1" x14ac:dyDescent="0.25">
      <c r="A44" s="220"/>
      <c r="B44" s="221"/>
      <c r="C44" s="90" t="s">
        <v>50</v>
      </c>
      <c r="D44" s="91"/>
      <c r="E44" s="91"/>
      <c r="F44" s="91"/>
      <c r="G44" s="91"/>
      <c r="H44" s="91"/>
      <c r="I44" s="91"/>
      <c r="J44" s="91">
        <v>0.17</v>
      </c>
      <c r="K44" s="91">
        <v>0.17</v>
      </c>
      <c r="L44" s="91">
        <v>0.17</v>
      </c>
      <c r="M44" s="91">
        <v>0.17</v>
      </c>
      <c r="N44" s="91"/>
      <c r="O44" s="91"/>
      <c r="P44" s="88">
        <f t="shared" si="1"/>
        <v>0.68</v>
      </c>
      <c r="Q44" s="330"/>
      <c r="R44" s="331"/>
      <c r="S44" s="331"/>
      <c r="T44" s="331"/>
      <c r="U44" s="331"/>
      <c r="V44" s="331"/>
      <c r="W44" s="331"/>
      <c r="X44" s="332"/>
      <c r="Y44" s="342"/>
      <c r="Z44" s="343"/>
      <c r="AA44" s="343"/>
      <c r="AB44" s="343"/>
      <c r="AC44" s="343"/>
      <c r="AD44" s="343"/>
      <c r="AE44" s="344"/>
    </row>
    <row r="45" spans="1:41" ht="51.75" customHeight="1" x14ac:dyDescent="0.25">
      <c r="A45" s="220" t="s">
        <v>198</v>
      </c>
      <c r="B45" s="221">
        <v>7.0000000000000007E-2</v>
      </c>
      <c r="C45" s="86" t="s">
        <v>48</v>
      </c>
      <c r="D45" s="87"/>
      <c r="E45" s="87"/>
      <c r="F45" s="87"/>
      <c r="G45" s="87"/>
      <c r="H45" s="87"/>
      <c r="I45" s="87"/>
      <c r="J45" s="87">
        <v>0.16666666666666669</v>
      </c>
      <c r="K45" s="87">
        <v>0.16666666666666669</v>
      </c>
      <c r="L45" s="87">
        <v>0.16666666666666669</v>
      </c>
      <c r="M45" s="87">
        <v>0.16666666666666669</v>
      </c>
      <c r="N45" s="87">
        <v>0.16666666666666669</v>
      </c>
      <c r="O45" s="87">
        <v>0.16666666666666669</v>
      </c>
      <c r="P45" s="88">
        <f t="shared" si="1"/>
        <v>1.0000000000000002</v>
      </c>
      <c r="Q45" s="327" t="s">
        <v>483</v>
      </c>
      <c r="R45" s="328"/>
      <c r="S45" s="328"/>
      <c r="T45" s="328"/>
      <c r="U45" s="328"/>
      <c r="V45" s="328"/>
      <c r="W45" s="328"/>
      <c r="X45" s="329"/>
      <c r="Y45" s="333" t="s">
        <v>510</v>
      </c>
      <c r="Z45" s="334"/>
      <c r="AA45" s="334"/>
      <c r="AB45" s="334"/>
      <c r="AC45" s="334"/>
      <c r="AD45" s="334"/>
      <c r="AE45" s="335"/>
      <c r="AG45" s="89"/>
      <c r="AH45" s="89"/>
      <c r="AI45" s="89"/>
      <c r="AJ45" s="89"/>
      <c r="AK45" s="89"/>
      <c r="AL45" s="89"/>
      <c r="AM45" s="89"/>
      <c r="AN45" s="89"/>
      <c r="AO45" s="89"/>
    </row>
    <row r="46" spans="1:41" ht="51.75" customHeight="1" x14ac:dyDescent="0.25">
      <c r="A46" s="220"/>
      <c r="B46" s="221"/>
      <c r="C46" s="90" t="s">
        <v>50</v>
      </c>
      <c r="D46" s="91"/>
      <c r="E46" s="91"/>
      <c r="F46" s="91"/>
      <c r="G46" s="91"/>
      <c r="H46" s="91"/>
      <c r="I46" s="91"/>
      <c r="J46" s="91">
        <v>0.17</v>
      </c>
      <c r="K46" s="91">
        <v>0.17</v>
      </c>
      <c r="L46" s="91">
        <v>0.17</v>
      </c>
      <c r="M46" s="91">
        <v>0.17</v>
      </c>
      <c r="N46" s="91"/>
      <c r="O46" s="91"/>
      <c r="P46" s="88">
        <f t="shared" si="1"/>
        <v>0.68</v>
      </c>
      <c r="Q46" s="330"/>
      <c r="R46" s="331"/>
      <c r="S46" s="331"/>
      <c r="T46" s="331"/>
      <c r="U46" s="331"/>
      <c r="V46" s="331"/>
      <c r="W46" s="331"/>
      <c r="X46" s="332"/>
      <c r="Y46" s="336"/>
      <c r="Z46" s="337"/>
      <c r="AA46" s="337"/>
      <c r="AB46" s="337"/>
      <c r="AC46" s="337"/>
      <c r="AD46" s="337"/>
      <c r="AE46" s="338"/>
    </row>
    <row r="47" spans="1:41" ht="15" customHeight="1" x14ac:dyDescent="0.25">
      <c r="A47" s="15" t="s">
        <v>183</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400-000000000000}">
      <formula1>$B$21:$M$21</formula1>
    </dataValidation>
    <dataValidation type="textLength" operator="lessThanOrEqual" allowBlank="1" showInputMessage="1" showErrorMessage="1" errorTitle="Máximo 2.000 caracteres" error="Máximo 2.000 caracteres" promptTitle="2.000 caracteres" sqref="Q30:Q31" xr:uid="{00000000-0002-0000-0400-000001000000}">
      <formula1>2000</formula1>
    </dataValidation>
    <dataValidation type="textLength" operator="lessThanOrEqual" allowBlank="1" showInputMessage="1" showErrorMessage="1" errorTitle="Máximo 2.000 caracteres" error="Máximo 2.000 caracteres" sqref="AC35 Q35 Q45 Q43 Q41 Y35" xr:uid="{00000000-0002-0000-0400-000002000000}">
      <formula1>2000</formula1>
    </dataValidation>
  </dataValidations>
  <hyperlinks>
    <hyperlink ref="Y43" r:id="rId1" xr:uid="{DCF1E781-7858-454C-8F36-E7D97A2E51AB}"/>
    <hyperlink ref="Y45" r:id="rId2" xr:uid="{92763D06-2841-4863-AE69-4605D9625D09}"/>
    <hyperlink ref="Y41" r:id="rId3" xr:uid="{91267C48-C202-48C9-83DF-ADF0E8BDBEFD}"/>
  </hyperlinks>
  <pageMargins left="0.25" right="0.25" top="0.75" bottom="0.75" header="0.3" footer="0.3"/>
  <pageSetup scale="19" orientation="landscape" r:id="rId4"/>
  <customProperties>
    <customPr name="_pios_id" r:id="rId5"/>
  </customProperties>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3000000}">
          <x14:formula1>
            <xm:f>listas!$C$2:$C$20</xm:f>
          </x14:formula1>
          <xm:sqref>AA15:AE15</xm:sqref>
        </x14:dataValidation>
        <x14:dataValidation type="list" allowBlank="1" showInputMessage="1" showErrorMessage="1" xr:uid="{00000000-0002-0000-0400-000004000000}">
          <x14:formula1>
            <xm:f>listas!$B$2:$B$8</xm:f>
          </x14:formula1>
          <xm:sqref>R15:X15</xm:sqref>
        </x14:dataValidation>
        <x14:dataValidation type="list" allowBlank="1" showInputMessage="1" showErrorMessage="1" xr:uid="{00000000-0002-0000-0400-000005000000}">
          <x14:formula1>
            <xm:f>listas!$A$2:$A$6</xm:f>
          </x14:formula1>
          <xm:sqref>C15:K15</xm:sqref>
        </x14:dataValidation>
        <x14:dataValidation type="list" allowBlank="1" showInputMessage="1" showErrorMessage="1" xr:uid="{00000000-0002-0000-0400-000006000000}">
          <x14:formula1>
            <xm:f>listas!$D$2:$D$15</xm:f>
          </x14:formula1>
          <xm:sqref>C11:AE13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pageSetUpPr fitToPage="1"/>
  </sheetPr>
  <dimension ref="A1:AO43"/>
  <sheetViews>
    <sheetView showGridLines="0" topLeftCell="O17" zoomScale="70" zoomScaleNormal="70" workbookViewId="0">
      <selection activeCell="AC22" sqref="AC22:AC25"/>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7109375" style="15"/>
    <col min="41" max="41" width="18.42578125" style="15" bestFit="1" customWidth="1"/>
    <col min="42" max="42" width="16.140625" style="15" customWidth="1"/>
    <col min="43" max="16384" width="10.7109375" style="15"/>
  </cols>
  <sheetData>
    <row r="1" spans="1:31" ht="32.25" customHeight="1" thickBot="1" x14ac:dyDescent="0.3">
      <c r="A1" s="285"/>
      <c r="B1" s="288" t="s">
        <v>121</v>
      </c>
      <c r="C1" s="289"/>
      <c r="D1" s="289"/>
      <c r="E1" s="289"/>
      <c r="F1" s="289"/>
      <c r="G1" s="289"/>
      <c r="H1" s="289"/>
      <c r="I1" s="289"/>
      <c r="J1" s="289"/>
      <c r="K1" s="289"/>
      <c r="L1" s="289"/>
      <c r="M1" s="289"/>
      <c r="N1" s="289"/>
      <c r="O1" s="289"/>
      <c r="P1" s="289"/>
      <c r="Q1" s="289"/>
      <c r="R1" s="289"/>
      <c r="S1" s="289"/>
      <c r="T1" s="289"/>
      <c r="U1" s="289"/>
      <c r="V1" s="289"/>
      <c r="W1" s="289"/>
      <c r="X1" s="289"/>
      <c r="Y1" s="289"/>
      <c r="Z1" s="289"/>
      <c r="AA1" s="290"/>
      <c r="AB1" s="297" t="s">
        <v>122</v>
      </c>
      <c r="AC1" s="298"/>
      <c r="AD1" s="298"/>
      <c r="AE1" s="299"/>
    </row>
    <row r="2" spans="1:31" ht="30.75" customHeight="1" thickBot="1" x14ac:dyDescent="0.3">
      <c r="A2" s="286"/>
      <c r="B2" s="288" t="s">
        <v>123</v>
      </c>
      <c r="C2" s="289"/>
      <c r="D2" s="289"/>
      <c r="E2" s="289"/>
      <c r="F2" s="289"/>
      <c r="G2" s="289"/>
      <c r="H2" s="289"/>
      <c r="I2" s="289"/>
      <c r="J2" s="289"/>
      <c r="K2" s="289"/>
      <c r="L2" s="289"/>
      <c r="M2" s="289"/>
      <c r="N2" s="289"/>
      <c r="O2" s="289"/>
      <c r="P2" s="289"/>
      <c r="Q2" s="289"/>
      <c r="R2" s="289"/>
      <c r="S2" s="289"/>
      <c r="T2" s="289"/>
      <c r="U2" s="289"/>
      <c r="V2" s="289"/>
      <c r="W2" s="289"/>
      <c r="X2" s="289"/>
      <c r="Y2" s="289"/>
      <c r="Z2" s="289"/>
      <c r="AA2" s="290"/>
      <c r="AB2" s="297" t="s">
        <v>124</v>
      </c>
      <c r="AC2" s="298"/>
      <c r="AD2" s="298"/>
      <c r="AE2" s="299"/>
    </row>
    <row r="3" spans="1:31" ht="24" customHeight="1" thickBot="1" x14ac:dyDescent="0.3">
      <c r="A3" s="286"/>
      <c r="B3" s="291" t="s">
        <v>125</v>
      </c>
      <c r="C3" s="292"/>
      <c r="D3" s="292"/>
      <c r="E3" s="292"/>
      <c r="F3" s="292"/>
      <c r="G3" s="292"/>
      <c r="H3" s="292"/>
      <c r="I3" s="292"/>
      <c r="J3" s="292"/>
      <c r="K3" s="292"/>
      <c r="L3" s="292"/>
      <c r="M3" s="292"/>
      <c r="N3" s="292"/>
      <c r="O3" s="292"/>
      <c r="P3" s="292"/>
      <c r="Q3" s="292"/>
      <c r="R3" s="292"/>
      <c r="S3" s="292"/>
      <c r="T3" s="292"/>
      <c r="U3" s="292"/>
      <c r="V3" s="292"/>
      <c r="W3" s="292"/>
      <c r="X3" s="292"/>
      <c r="Y3" s="292"/>
      <c r="Z3" s="292"/>
      <c r="AA3" s="293"/>
      <c r="AB3" s="297" t="s">
        <v>126</v>
      </c>
      <c r="AC3" s="298"/>
      <c r="AD3" s="298"/>
      <c r="AE3" s="299"/>
    </row>
    <row r="4" spans="1:31" ht="21.75" customHeight="1" thickBot="1" x14ac:dyDescent="0.3">
      <c r="A4" s="287"/>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6"/>
      <c r="AB4" s="300" t="s">
        <v>127</v>
      </c>
      <c r="AC4" s="301"/>
      <c r="AD4" s="301"/>
      <c r="AE4" s="30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75" thickBot="1" x14ac:dyDescent="0.3">
      <c r="A7" s="244" t="s">
        <v>4</v>
      </c>
      <c r="B7" s="245"/>
      <c r="C7" s="280" t="s">
        <v>149</v>
      </c>
      <c r="D7" s="244" t="s">
        <v>6</v>
      </c>
      <c r="E7" s="250"/>
      <c r="F7" s="250"/>
      <c r="G7" s="250"/>
      <c r="H7" s="245"/>
      <c r="I7" s="272">
        <v>45602</v>
      </c>
      <c r="J7" s="273"/>
      <c r="K7" s="244" t="s">
        <v>8</v>
      </c>
      <c r="L7" s="245"/>
      <c r="M7" s="266" t="s">
        <v>129</v>
      </c>
      <c r="N7" s="267"/>
      <c r="O7" s="345"/>
      <c r="P7" s="346"/>
      <c r="Q7" s="20"/>
      <c r="R7" s="20"/>
      <c r="S7" s="20"/>
      <c r="T7" s="20"/>
      <c r="U7" s="20"/>
      <c r="V7" s="20"/>
      <c r="W7" s="20"/>
      <c r="X7" s="20"/>
      <c r="Y7" s="20"/>
      <c r="Z7" s="21"/>
      <c r="AA7" s="20"/>
      <c r="AB7" s="20"/>
      <c r="AD7" s="22"/>
      <c r="AE7" s="23"/>
    </row>
    <row r="8" spans="1:31" ht="15.75" thickBot="1" x14ac:dyDescent="0.3">
      <c r="A8" s="246"/>
      <c r="B8" s="247"/>
      <c r="C8" s="281"/>
      <c r="D8" s="246"/>
      <c r="E8" s="251"/>
      <c r="F8" s="251"/>
      <c r="G8" s="251"/>
      <c r="H8" s="247"/>
      <c r="I8" s="274"/>
      <c r="J8" s="275"/>
      <c r="K8" s="246"/>
      <c r="L8" s="247"/>
      <c r="M8" s="283" t="s">
        <v>130</v>
      </c>
      <c r="N8" s="284"/>
      <c r="O8" s="345"/>
      <c r="P8" s="346"/>
      <c r="Q8" s="20"/>
      <c r="R8" s="20"/>
      <c r="S8" s="20"/>
      <c r="T8" s="20"/>
      <c r="U8" s="20"/>
      <c r="V8" s="20"/>
      <c r="W8" s="20"/>
      <c r="X8" s="20"/>
      <c r="Y8" s="20"/>
      <c r="Z8" s="21"/>
      <c r="AA8" s="20"/>
      <c r="AB8" s="20"/>
      <c r="AD8" s="22"/>
      <c r="AE8" s="23"/>
    </row>
    <row r="9" spans="1:31" ht="15.75" thickBot="1" x14ac:dyDescent="0.3">
      <c r="A9" s="248"/>
      <c r="B9" s="249"/>
      <c r="C9" s="282"/>
      <c r="D9" s="248"/>
      <c r="E9" s="252"/>
      <c r="F9" s="252"/>
      <c r="G9" s="252"/>
      <c r="H9" s="249"/>
      <c r="I9" s="276"/>
      <c r="J9" s="277"/>
      <c r="K9" s="248"/>
      <c r="L9" s="249"/>
      <c r="M9" s="270" t="s">
        <v>131</v>
      </c>
      <c r="N9" s="271"/>
      <c r="O9" s="345" t="s">
        <v>132</v>
      </c>
      <c r="P9" s="346"/>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44" t="s">
        <v>10</v>
      </c>
      <c r="B11" s="245"/>
      <c r="C11" s="222" t="s">
        <v>133</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4"/>
    </row>
    <row r="12" spans="1:31" ht="15" customHeight="1" x14ac:dyDescent="0.25">
      <c r="A12" s="246"/>
      <c r="B12" s="247"/>
      <c r="C12" s="257"/>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9"/>
    </row>
    <row r="13" spans="1:31" ht="15" customHeight="1" thickBot="1" x14ac:dyDescent="0.3">
      <c r="A13" s="248"/>
      <c r="B13" s="249"/>
      <c r="C13" s="260"/>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2"/>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1.5" customHeight="1" thickBot="1" x14ac:dyDescent="0.3">
      <c r="A15" s="253" t="s">
        <v>12</v>
      </c>
      <c r="B15" s="254"/>
      <c r="C15" s="263" t="s">
        <v>134</v>
      </c>
      <c r="D15" s="264"/>
      <c r="E15" s="264"/>
      <c r="F15" s="264"/>
      <c r="G15" s="264"/>
      <c r="H15" s="264"/>
      <c r="I15" s="264"/>
      <c r="J15" s="264"/>
      <c r="K15" s="265"/>
      <c r="L15" s="278" t="s">
        <v>14</v>
      </c>
      <c r="M15" s="311"/>
      <c r="N15" s="311"/>
      <c r="O15" s="311"/>
      <c r="P15" s="311"/>
      <c r="Q15" s="279"/>
      <c r="R15" s="312" t="s">
        <v>135</v>
      </c>
      <c r="S15" s="313"/>
      <c r="T15" s="313"/>
      <c r="U15" s="313"/>
      <c r="V15" s="313"/>
      <c r="W15" s="313"/>
      <c r="X15" s="314"/>
      <c r="Y15" s="278" t="s">
        <v>15</v>
      </c>
      <c r="Z15" s="279"/>
      <c r="AA15" s="303" t="s">
        <v>188</v>
      </c>
      <c r="AB15" s="304"/>
      <c r="AC15" s="304"/>
      <c r="AD15" s="304"/>
      <c r="AE15" s="305"/>
    </row>
    <row r="16" spans="1:31" ht="9" customHeight="1" thickBot="1" x14ac:dyDescent="0.3">
      <c r="A16" s="24"/>
      <c r="B16" s="20"/>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D16" s="22"/>
      <c r="AE16" s="23"/>
    </row>
    <row r="17" spans="1:33" s="40" customFormat="1" ht="37.5" customHeight="1" thickBot="1" x14ac:dyDescent="0.3">
      <c r="A17" s="253" t="s">
        <v>17</v>
      </c>
      <c r="B17" s="254"/>
      <c r="C17" s="303" t="s">
        <v>199</v>
      </c>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5"/>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thickBot="1" x14ac:dyDescent="0.3">
      <c r="A19" s="278" t="s">
        <v>138</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279"/>
      <c r="AF19" s="44"/>
    </row>
    <row r="20" spans="1:33" ht="32.25" customHeight="1" thickBot="1" x14ac:dyDescent="0.3">
      <c r="A20" s="45" t="s">
        <v>19</v>
      </c>
      <c r="B20" s="308" t="s">
        <v>139</v>
      </c>
      <c r="C20" s="309"/>
      <c r="D20" s="309"/>
      <c r="E20" s="309"/>
      <c r="F20" s="309"/>
      <c r="G20" s="309"/>
      <c r="H20" s="309"/>
      <c r="I20" s="309"/>
      <c r="J20" s="309"/>
      <c r="K20" s="309"/>
      <c r="L20" s="309"/>
      <c r="M20" s="309"/>
      <c r="N20" s="309"/>
      <c r="O20" s="310"/>
      <c r="P20" s="278" t="s">
        <v>140</v>
      </c>
      <c r="Q20" s="311"/>
      <c r="R20" s="311"/>
      <c r="S20" s="311"/>
      <c r="T20" s="311"/>
      <c r="U20" s="311"/>
      <c r="V20" s="311"/>
      <c r="W20" s="311"/>
      <c r="X20" s="311"/>
      <c r="Y20" s="311"/>
      <c r="Z20" s="311"/>
      <c r="AA20" s="311"/>
      <c r="AB20" s="311"/>
      <c r="AC20" s="311"/>
      <c r="AD20" s="311"/>
      <c r="AE20" s="279"/>
      <c r="AF20" s="44"/>
    </row>
    <row r="21" spans="1:33" ht="32.25" customHeight="1" thickBot="1" x14ac:dyDescent="0.3">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3" ht="32.25"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194">
        <v>323935000</v>
      </c>
      <c r="Y22" s="195"/>
      <c r="Z22" s="195"/>
      <c r="AA22" s="195"/>
      <c r="AB22" s="195"/>
      <c r="AC22" s="438">
        <f>SUM(Q22:AB22)</f>
        <v>323935000</v>
      </c>
      <c r="AE22" s="59"/>
      <c r="AF22" s="52"/>
    </row>
    <row r="23" spans="1:33" ht="32.25"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c r="X23" s="196">
        <v>308180000</v>
      </c>
      <c r="Y23" s="197"/>
      <c r="Z23" s="197">
        <v>-22764933</v>
      </c>
      <c r="AA23" s="197"/>
      <c r="AB23" s="197"/>
      <c r="AC23" s="439">
        <f>SUM(Q23:AB23)</f>
        <v>285415067</v>
      </c>
      <c r="AD23" s="62" t="e">
        <f>AC23/SUM(Q22:V22)</f>
        <v>#DIV/0!</v>
      </c>
      <c r="AE23" s="64">
        <f>AC23/AC22</f>
        <v>0.88108746199083154</v>
      </c>
      <c r="AF23" s="52"/>
    </row>
    <row r="24" spans="1:33" ht="32.25"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196"/>
      <c r="Y24" s="197">
        <v>61079000</v>
      </c>
      <c r="Z24" s="197">
        <v>65714000</v>
      </c>
      <c r="AA24" s="197">
        <v>65714000</v>
      </c>
      <c r="AB24" s="197">
        <v>131428000</v>
      </c>
      <c r="AC24" s="439">
        <f>SUM(Q24:AB24)</f>
        <v>323935000</v>
      </c>
      <c r="AD24" s="62"/>
      <c r="AE24" s="66"/>
      <c r="AF24" s="52"/>
    </row>
    <row r="25" spans="1:33" ht="32.25"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198"/>
      <c r="Y25" s="199">
        <v>35781067</v>
      </c>
      <c r="Z25" s="199">
        <v>62563000</v>
      </c>
      <c r="AA25" s="199"/>
      <c r="AB25" s="199"/>
      <c r="AC25" s="440">
        <f>SUM(Q25:AB25)</f>
        <v>98344067</v>
      </c>
      <c r="AD25" s="69" t="e">
        <f>AC25/SUM(Q24:V24)</f>
        <v>#DIV/0!</v>
      </c>
      <c r="AE25" s="71">
        <f>AC25/AC24</f>
        <v>0.30359197678546623</v>
      </c>
      <c r="AF25" s="52"/>
    </row>
    <row r="26" spans="1:33" s="72" customFormat="1" ht="16.5" customHeight="1" thickBot="1" x14ac:dyDescent="0.25"/>
    <row r="27" spans="1:33" ht="34.5" customHeight="1" x14ac:dyDescent="0.25">
      <c r="A27" s="239" t="s">
        <v>154</v>
      </c>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1"/>
    </row>
    <row r="28" spans="1:33" ht="15" customHeight="1" x14ac:dyDescent="0.25">
      <c r="A28" s="217" t="s">
        <v>34</v>
      </c>
      <c r="B28" s="219" t="s">
        <v>36</v>
      </c>
      <c r="C28" s="219"/>
      <c r="D28" s="219" t="s">
        <v>155</v>
      </c>
      <c r="E28" s="219"/>
      <c r="F28" s="219"/>
      <c r="G28" s="219"/>
      <c r="H28" s="219"/>
      <c r="I28" s="219"/>
      <c r="J28" s="219"/>
      <c r="K28" s="219"/>
      <c r="L28" s="219"/>
      <c r="M28" s="219"/>
      <c r="N28" s="219"/>
      <c r="O28" s="219"/>
      <c r="P28" s="219" t="s">
        <v>102</v>
      </c>
      <c r="Q28" s="219" t="s">
        <v>156</v>
      </c>
      <c r="R28" s="219"/>
      <c r="S28" s="219"/>
      <c r="T28" s="219"/>
      <c r="U28" s="219"/>
      <c r="V28" s="219"/>
      <c r="W28" s="219"/>
      <c r="X28" s="219"/>
      <c r="Y28" s="219" t="s">
        <v>157</v>
      </c>
      <c r="Z28" s="219"/>
      <c r="AA28" s="219"/>
      <c r="AB28" s="219"/>
      <c r="AC28" s="219"/>
      <c r="AD28" s="219"/>
      <c r="AE28" s="242"/>
    </row>
    <row r="29" spans="1:33" ht="27" customHeight="1" x14ac:dyDescent="0.25">
      <c r="A29" s="217"/>
      <c r="B29" s="219"/>
      <c r="C29" s="219"/>
      <c r="D29" s="73" t="s">
        <v>141</v>
      </c>
      <c r="E29" s="73" t="s">
        <v>142</v>
      </c>
      <c r="F29" s="73" t="s">
        <v>143</v>
      </c>
      <c r="G29" s="73" t="s">
        <v>144</v>
      </c>
      <c r="H29" s="73" t="s">
        <v>145</v>
      </c>
      <c r="I29" s="73" t="s">
        <v>146</v>
      </c>
      <c r="J29" s="73" t="s">
        <v>147</v>
      </c>
      <c r="K29" s="73" t="s">
        <v>148</v>
      </c>
      <c r="L29" s="73" t="s">
        <v>128</v>
      </c>
      <c r="M29" s="73" t="s">
        <v>149</v>
      </c>
      <c r="N29" s="73" t="s">
        <v>150</v>
      </c>
      <c r="O29" s="73" t="s">
        <v>151</v>
      </c>
      <c r="P29" s="219"/>
      <c r="Q29" s="219"/>
      <c r="R29" s="219"/>
      <c r="S29" s="219"/>
      <c r="T29" s="219"/>
      <c r="U29" s="219"/>
      <c r="V29" s="219"/>
      <c r="W29" s="219"/>
      <c r="X29" s="219"/>
      <c r="Y29" s="219"/>
      <c r="Z29" s="219"/>
      <c r="AA29" s="219"/>
      <c r="AB29" s="219"/>
      <c r="AC29" s="219"/>
      <c r="AD29" s="219"/>
      <c r="AE29" s="242"/>
    </row>
    <row r="30" spans="1:33" ht="42" customHeight="1" thickBot="1" x14ac:dyDescent="0.3">
      <c r="A30" s="74"/>
      <c r="B30" s="315"/>
      <c r="C30" s="315"/>
      <c r="D30" s="16"/>
      <c r="E30" s="16"/>
      <c r="F30" s="16"/>
      <c r="G30" s="16"/>
      <c r="H30" s="16"/>
      <c r="I30" s="16"/>
      <c r="J30" s="16"/>
      <c r="K30" s="16"/>
      <c r="L30" s="16"/>
      <c r="M30" s="16"/>
      <c r="N30" s="16"/>
      <c r="O30" s="16"/>
      <c r="P30" s="75">
        <f>SUM(D30:O30)</f>
        <v>0</v>
      </c>
      <c r="Q30" s="306" t="s">
        <v>158</v>
      </c>
      <c r="R30" s="306"/>
      <c r="S30" s="306"/>
      <c r="T30" s="306"/>
      <c r="U30" s="306"/>
      <c r="V30" s="306"/>
      <c r="W30" s="306"/>
      <c r="X30" s="306"/>
      <c r="Y30" s="306" t="s">
        <v>43</v>
      </c>
      <c r="Z30" s="306"/>
      <c r="AA30" s="306"/>
      <c r="AB30" s="306"/>
      <c r="AC30" s="306"/>
      <c r="AD30" s="306"/>
      <c r="AE30" s="307"/>
      <c r="AF30" s="158"/>
      <c r="AG30" s="158"/>
    </row>
    <row r="31" spans="1:33" ht="12" customHeight="1" thickBot="1" x14ac:dyDescent="0.3">
      <c r="A31" s="76"/>
      <c r="B31" s="77"/>
      <c r="C31" s="77"/>
      <c r="D31" s="27"/>
      <c r="E31" s="27"/>
      <c r="F31" s="27"/>
      <c r="G31" s="27"/>
      <c r="H31" s="27"/>
      <c r="I31" s="27"/>
      <c r="J31" s="27"/>
      <c r="K31" s="27"/>
      <c r="L31" s="27"/>
      <c r="M31" s="27"/>
      <c r="N31" s="27"/>
      <c r="O31" s="27"/>
      <c r="P31" s="78"/>
      <c r="Q31" s="159"/>
      <c r="R31" s="159"/>
      <c r="S31" s="159"/>
      <c r="T31" s="159"/>
      <c r="U31" s="159"/>
      <c r="V31" s="159"/>
      <c r="W31" s="159"/>
      <c r="X31" s="159"/>
      <c r="Y31" s="159"/>
      <c r="Z31" s="159"/>
      <c r="AA31" s="159"/>
      <c r="AB31" s="159"/>
      <c r="AC31" s="159"/>
      <c r="AD31" s="159"/>
      <c r="AE31" s="160"/>
      <c r="AF31" s="158"/>
      <c r="AG31" s="158"/>
    </row>
    <row r="32" spans="1:33" ht="45" customHeight="1" x14ac:dyDescent="0.25">
      <c r="A32" s="222" t="s">
        <v>159</v>
      </c>
      <c r="B32" s="223"/>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4"/>
      <c r="AF32" s="158"/>
      <c r="AG32" s="158"/>
    </row>
    <row r="33" spans="1:41" ht="23.25" customHeight="1" x14ac:dyDescent="0.25">
      <c r="A33" s="217" t="s">
        <v>44</v>
      </c>
      <c r="B33" s="219" t="s">
        <v>46</v>
      </c>
      <c r="C33" s="219" t="s">
        <v>36</v>
      </c>
      <c r="D33" s="219" t="s">
        <v>160</v>
      </c>
      <c r="E33" s="219"/>
      <c r="F33" s="219"/>
      <c r="G33" s="219"/>
      <c r="H33" s="219"/>
      <c r="I33" s="219"/>
      <c r="J33" s="219"/>
      <c r="K33" s="219"/>
      <c r="L33" s="219"/>
      <c r="M33" s="219"/>
      <c r="N33" s="219"/>
      <c r="O33" s="219"/>
      <c r="P33" s="219"/>
      <c r="Q33" s="219" t="s">
        <v>161</v>
      </c>
      <c r="R33" s="219"/>
      <c r="S33" s="219"/>
      <c r="T33" s="219"/>
      <c r="U33" s="219"/>
      <c r="V33" s="219"/>
      <c r="W33" s="219"/>
      <c r="X33" s="219"/>
      <c r="Y33" s="219"/>
      <c r="Z33" s="219"/>
      <c r="AA33" s="219"/>
      <c r="AB33" s="219"/>
      <c r="AC33" s="219"/>
      <c r="AD33" s="219"/>
      <c r="AE33" s="242"/>
      <c r="AF33" s="158"/>
      <c r="AG33" s="161"/>
      <c r="AH33" s="79"/>
      <c r="AI33" s="79"/>
      <c r="AJ33" s="79"/>
      <c r="AK33" s="79"/>
      <c r="AL33" s="79"/>
      <c r="AM33" s="79"/>
      <c r="AN33" s="79"/>
      <c r="AO33" s="79"/>
    </row>
    <row r="34" spans="1:41" ht="27" customHeight="1" x14ac:dyDescent="0.25">
      <c r="A34" s="217"/>
      <c r="B34" s="219"/>
      <c r="C34" s="243"/>
      <c r="D34" s="73" t="s">
        <v>141</v>
      </c>
      <c r="E34" s="73" t="s">
        <v>142</v>
      </c>
      <c r="F34" s="73" t="s">
        <v>143</v>
      </c>
      <c r="G34" s="73" t="s">
        <v>144</v>
      </c>
      <c r="H34" s="73" t="s">
        <v>145</v>
      </c>
      <c r="I34" s="73" t="s">
        <v>146</v>
      </c>
      <c r="J34" s="73" t="s">
        <v>147</v>
      </c>
      <c r="K34" s="73" t="s">
        <v>148</v>
      </c>
      <c r="L34" s="73" t="s">
        <v>128</v>
      </c>
      <c r="M34" s="73" t="s">
        <v>149</v>
      </c>
      <c r="N34" s="73" t="s">
        <v>150</v>
      </c>
      <c r="O34" s="73" t="s">
        <v>151</v>
      </c>
      <c r="P34" s="73" t="s">
        <v>102</v>
      </c>
      <c r="Q34" s="225" t="s">
        <v>52</v>
      </c>
      <c r="R34" s="226"/>
      <c r="S34" s="226"/>
      <c r="T34" s="227"/>
      <c r="U34" s="219" t="s">
        <v>54</v>
      </c>
      <c r="V34" s="219"/>
      <c r="W34" s="219"/>
      <c r="X34" s="219"/>
      <c r="Y34" s="219" t="s">
        <v>56</v>
      </c>
      <c r="Z34" s="219"/>
      <c r="AA34" s="219"/>
      <c r="AB34" s="219"/>
      <c r="AC34" s="219" t="s">
        <v>58</v>
      </c>
      <c r="AD34" s="219"/>
      <c r="AE34" s="242"/>
      <c r="AF34" s="158"/>
      <c r="AG34" s="161"/>
      <c r="AH34" s="79"/>
      <c r="AI34" s="79"/>
      <c r="AJ34" s="79"/>
      <c r="AK34" s="79"/>
      <c r="AL34" s="79"/>
      <c r="AM34" s="79"/>
      <c r="AN34" s="79"/>
      <c r="AO34" s="79"/>
    </row>
    <row r="35" spans="1:41" ht="86.25" customHeight="1" x14ac:dyDescent="0.25">
      <c r="A35" s="212" t="s">
        <v>199</v>
      </c>
      <c r="B35" s="214">
        <v>0.1</v>
      </c>
      <c r="C35" s="81" t="s">
        <v>48</v>
      </c>
      <c r="D35" s="80"/>
      <c r="E35" s="80"/>
      <c r="F35" s="80"/>
      <c r="G35" s="80"/>
      <c r="H35" s="80"/>
      <c r="I35" s="80"/>
      <c r="J35" s="80">
        <v>200</v>
      </c>
      <c r="K35" s="80">
        <v>100</v>
      </c>
      <c r="L35" s="80">
        <v>200</v>
      </c>
      <c r="M35" s="80">
        <v>200</v>
      </c>
      <c r="N35" s="80">
        <v>200</v>
      </c>
      <c r="O35" s="80">
        <v>100</v>
      </c>
      <c r="P35" s="82">
        <f>SUM(D35:O35)</f>
        <v>1000</v>
      </c>
      <c r="Q35" s="321" t="s">
        <v>487</v>
      </c>
      <c r="R35" s="322"/>
      <c r="S35" s="322"/>
      <c r="T35" s="323"/>
      <c r="U35" s="347" t="s">
        <v>488</v>
      </c>
      <c r="V35" s="348"/>
      <c r="W35" s="348"/>
      <c r="X35" s="349"/>
      <c r="Y35" s="233" t="s">
        <v>200</v>
      </c>
      <c r="Z35" s="233"/>
      <c r="AA35" s="233"/>
      <c r="AB35" s="233"/>
      <c r="AC35" s="317" t="s">
        <v>201</v>
      </c>
      <c r="AD35" s="317"/>
      <c r="AE35" s="318"/>
      <c r="AF35" s="158"/>
      <c r="AG35" s="161"/>
      <c r="AH35" s="79"/>
      <c r="AI35" s="79"/>
      <c r="AJ35" s="79"/>
      <c r="AK35" s="79"/>
      <c r="AL35" s="79"/>
      <c r="AM35" s="79"/>
      <c r="AN35" s="79"/>
      <c r="AO35" s="79"/>
    </row>
    <row r="36" spans="1:41" ht="98.25" customHeight="1" thickBot="1" x14ac:dyDescent="0.3">
      <c r="A36" s="213"/>
      <c r="B36" s="215"/>
      <c r="C36" s="83" t="s">
        <v>50</v>
      </c>
      <c r="D36" s="162"/>
      <c r="E36" s="162"/>
      <c r="F36" s="162"/>
      <c r="G36" s="84"/>
      <c r="H36" s="84"/>
      <c r="I36" s="84"/>
      <c r="J36" s="179">
        <v>231</v>
      </c>
      <c r="K36" s="179">
        <v>152</v>
      </c>
      <c r="L36" s="189">
        <v>271</v>
      </c>
      <c r="M36" s="189">
        <v>299</v>
      </c>
      <c r="N36" s="84"/>
      <c r="O36" s="84"/>
      <c r="P36" s="179">
        <f>SUM(D36:O36)</f>
        <v>953</v>
      </c>
      <c r="Q36" s="324"/>
      <c r="R36" s="325"/>
      <c r="S36" s="325"/>
      <c r="T36" s="326"/>
      <c r="U36" s="350"/>
      <c r="V36" s="351"/>
      <c r="W36" s="351"/>
      <c r="X36" s="352"/>
      <c r="Y36" s="235"/>
      <c r="Z36" s="235"/>
      <c r="AA36" s="235"/>
      <c r="AB36" s="235"/>
      <c r="AC36" s="319"/>
      <c r="AD36" s="319"/>
      <c r="AE36" s="320"/>
      <c r="AF36" s="158"/>
      <c r="AG36" s="161"/>
      <c r="AH36" s="79"/>
      <c r="AI36" s="79"/>
      <c r="AJ36" s="79"/>
      <c r="AK36" s="79"/>
      <c r="AL36" s="79"/>
      <c r="AM36" s="79"/>
      <c r="AN36" s="79"/>
      <c r="AO36" s="79"/>
    </row>
    <row r="37" spans="1:41" s="72" customFormat="1" ht="17.25" customHeight="1" thickBot="1" x14ac:dyDescent="0.25"/>
    <row r="38" spans="1:41" ht="45" customHeight="1" thickBot="1" x14ac:dyDescent="0.3">
      <c r="A38" s="222" t="s">
        <v>163</v>
      </c>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4"/>
      <c r="AG38" s="79"/>
      <c r="AH38" s="79"/>
      <c r="AI38" s="79"/>
      <c r="AJ38" s="79"/>
      <c r="AK38" s="79"/>
      <c r="AL38" s="79"/>
      <c r="AM38" s="79"/>
      <c r="AN38" s="79"/>
      <c r="AO38" s="79"/>
    </row>
    <row r="39" spans="1:41" ht="26.25" customHeight="1" x14ac:dyDescent="0.25">
      <c r="A39" s="216" t="s">
        <v>60</v>
      </c>
      <c r="B39" s="218" t="s">
        <v>164</v>
      </c>
      <c r="C39" s="228" t="s">
        <v>165</v>
      </c>
      <c r="D39" s="230" t="s">
        <v>166</v>
      </c>
      <c r="E39" s="231"/>
      <c r="F39" s="231"/>
      <c r="G39" s="231"/>
      <c r="H39" s="231"/>
      <c r="I39" s="231"/>
      <c r="J39" s="231"/>
      <c r="K39" s="231"/>
      <c r="L39" s="231"/>
      <c r="M39" s="231"/>
      <c r="N39" s="231"/>
      <c r="O39" s="231"/>
      <c r="P39" s="232"/>
      <c r="Q39" s="218" t="s">
        <v>167</v>
      </c>
      <c r="R39" s="218"/>
      <c r="S39" s="218"/>
      <c r="T39" s="218"/>
      <c r="U39" s="218"/>
      <c r="V39" s="218"/>
      <c r="W39" s="218"/>
      <c r="X39" s="218"/>
      <c r="Y39" s="218"/>
      <c r="Z39" s="218"/>
      <c r="AA39" s="218"/>
      <c r="AB39" s="218"/>
      <c r="AC39" s="218"/>
      <c r="AD39" s="218"/>
      <c r="AE39" s="237"/>
      <c r="AG39" s="79"/>
      <c r="AH39" s="79"/>
      <c r="AI39" s="79"/>
      <c r="AJ39" s="79"/>
      <c r="AK39" s="79"/>
      <c r="AL39" s="79"/>
      <c r="AM39" s="79"/>
      <c r="AN39" s="79"/>
      <c r="AO39" s="79"/>
    </row>
    <row r="40" spans="1:41" ht="26.25" customHeight="1" x14ac:dyDescent="0.25">
      <c r="A40" s="217"/>
      <c r="B40" s="219"/>
      <c r="C40" s="229"/>
      <c r="D40" s="73" t="s">
        <v>168</v>
      </c>
      <c r="E40" s="73" t="s">
        <v>169</v>
      </c>
      <c r="F40" s="73" t="s">
        <v>170</v>
      </c>
      <c r="G40" s="73" t="s">
        <v>171</v>
      </c>
      <c r="H40" s="73" t="s">
        <v>172</v>
      </c>
      <c r="I40" s="73" t="s">
        <v>173</v>
      </c>
      <c r="J40" s="73" t="s">
        <v>174</v>
      </c>
      <c r="K40" s="73" t="s">
        <v>175</v>
      </c>
      <c r="L40" s="73" t="s">
        <v>176</v>
      </c>
      <c r="M40" s="73" t="s">
        <v>177</v>
      </c>
      <c r="N40" s="73" t="s">
        <v>178</v>
      </c>
      <c r="O40" s="73" t="s">
        <v>179</v>
      </c>
      <c r="P40" s="73" t="s">
        <v>180</v>
      </c>
      <c r="Q40" s="225" t="s">
        <v>181</v>
      </c>
      <c r="R40" s="226"/>
      <c r="S40" s="226"/>
      <c r="T40" s="226"/>
      <c r="U40" s="226"/>
      <c r="V40" s="226"/>
      <c r="W40" s="226"/>
      <c r="X40" s="227"/>
      <c r="Y40" s="225" t="s">
        <v>68</v>
      </c>
      <c r="Z40" s="226"/>
      <c r="AA40" s="226"/>
      <c r="AB40" s="226"/>
      <c r="AC40" s="226"/>
      <c r="AD40" s="226"/>
      <c r="AE40" s="238"/>
      <c r="AG40" s="85"/>
      <c r="AH40" s="85"/>
      <c r="AI40" s="85"/>
      <c r="AJ40" s="85"/>
      <c r="AK40" s="85"/>
      <c r="AL40" s="85"/>
      <c r="AM40" s="85"/>
      <c r="AN40" s="85"/>
      <c r="AO40" s="85"/>
    </row>
    <row r="41" spans="1:41" ht="28.5" customHeight="1" x14ac:dyDescent="0.25">
      <c r="A41" s="220" t="s">
        <v>202</v>
      </c>
      <c r="B41" s="221">
        <v>0.1</v>
      </c>
      <c r="C41" s="86" t="s">
        <v>48</v>
      </c>
      <c r="D41" s="87"/>
      <c r="E41" s="87"/>
      <c r="F41" s="87"/>
      <c r="G41" s="87"/>
      <c r="H41" s="87"/>
      <c r="I41" s="87"/>
      <c r="J41" s="87">
        <v>0.16666666666666669</v>
      </c>
      <c r="K41" s="87">
        <v>0.16666666666666669</v>
      </c>
      <c r="L41" s="87">
        <v>0.16666666666666669</v>
      </c>
      <c r="M41" s="87">
        <v>0.16666666666666669</v>
      </c>
      <c r="N41" s="87">
        <v>0.16666666666666669</v>
      </c>
      <c r="O41" s="87">
        <v>0.16666666666666669</v>
      </c>
      <c r="P41" s="88">
        <f t="shared" ref="P41:P42" si="1">SUM(D41:O41)</f>
        <v>1.0000000000000002</v>
      </c>
      <c r="Q41" s="327" t="s">
        <v>486</v>
      </c>
      <c r="R41" s="328"/>
      <c r="S41" s="328"/>
      <c r="T41" s="328"/>
      <c r="U41" s="328"/>
      <c r="V41" s="328"/>
      <c r="W41" s="328"/>
      <c r="X41" s="329"/>
      <c r="Y41" s="333" t="s">
        <v>511</v>
      </c>
      <c r="Z41" s="334"/>
      <c r="AA41" s="334"/>
      <c r="AB41" s="334"/>
      <c r="AC41" s="334"/>
      <c r="AD41" s="334"/>
      <c r="AE41" s="335"/>
      <c r="AG41" s="89"/>
      <c r="AH41" s="89"/>
      <c r="AI41" s="89"/>
      <c r="AJ41" s="89"/>
      <c r="AK41" s="89"/>
      <c r="AL41" s="89"/>
      <c r="AM41" s="89"/>
      <c r="AN41" s="89"/>
      <c r="AO41" s="89"/>
    </row>
    <row r="42" spans="1:41" ht="54" customHeight="1" x14ac:dyDescent="0.25">
      <c r="A42" s="220"/>
      <c r="B42" s="221"/>
      <c r="C42" s="90" t="s">
        <v>50</v>
      </c>
      <c r="D42" s="91"/>
      <c r="E42" s="91"/>
      <c r="F42" s="91"/>
      <c r="G42" s="91"/>
      <c r="H42" s="91"/>
      <c r="I42" s="91"/>
      <c r="J42" s="91">
        <v>0.17</v>
      </c>
      <c r="K42" s="91">
        <v>0.17</v>
      </c>
      <c r="L42" s="91">
        <v>0.17</v>
      </c>
      <c r="M42" s="91">
        <v>0.17</v>
      </c>
      <c r="N42" s="91"/>
      <c r="O42" s="91"/>
      <c r="P42" s="88">
        <f t="shared" si="1"/>
        <v>0.68</v>
      </c>
      <c r="Q42" s="330"/>
      <c r="R42" s="331"/>
      <c r="S42" s="331"/>
      <c r="T42" s="331"/>
      <c r="U42" s="331"/>
      <c r="V42" s="331"/>
      <c r="W42" s="331"/>
      <c r="X42" s="332"/>
      <c r="Y42" s="336"/>
      <c r="Z42" s="337"/>
      <c r="AA42" s="337"/>
      <c r="AB42" s="337"/>
      <c r="AC42" s="337"/>
      <c r="AD42" s="337"/>
      <c r="AE42" s="338"/>
    </row>
    <row r="43" spans="1:41" ht="15" customHeight="1" x14ac:dyDescent="0.25">
      <c r="A43" s="15" t="s">
        <v>183</v>
      </c>
    </row>
  </sheetData>
  <mergeCells count="71">
    <mergeCell ref="B35:B36"/>
    <mergeCell ref="Q35:T36"/>
    <mergeCell ref="A41:A42"/>
    <mergeCell ref="B41:B42"/>
    <mergeCell ref="Q41:X42"/>
    <mergeCell ref="U35:X36"/>
    <mergeCell ref="Y41:AE42"/>
    <mergeCell ref="A38:AE38"/>
    <mergeCell ref="A39:A40"/>
    <mergeCell ref="B39:B40"/>
    <mergeCell ref="C39:C40"/>
    <mergeCell ref="D39:P39"/>
    <mergeCell ref="Q39:AE39"/>
    <mergeCell ref="Q40:X40"/>
    <mergeCell ref="Y40:AE40"/>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5:A36"/>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Q41 Y35" xr:uid="{00000000-0002-0000-0500-000000000000}">
      <formula1>2000</formula1>
    </dataValidation>
    <dataValidation type="textLength" operator="lessThanOrEqual" allowBlank="1" showInputMessage="1" showErrorMessage="1" errorTitle="Máximo 2.000 caracteres" error="Máximo 2.000 caracteres" promptTitle="2.000 caracteres" sqref="Q30:Q31" xr:uid="{00000000-0002-0000-0500-000001000000}">
      <formula1>2000</formula1>
    </dataValidation>
    <dataValidation type="list" allowBlank="1" showInputMessage="1" showErrorMessage="1" sqref="C7:C9" xr:uid="{00000000-0002-0000-0500-000002000000}">
      <formula1>$B$21:$M$21</formula1>
    </dataValidation>
  </dataValidations>
  <hyperlinks>
    <hyperlink ref="Y41" r:id="rId1" xr:uid="{5BA18793-0389-4D44-9309-BAA0ACD7FA27}"/>
  </hyperlinks>
  <pageMargins left="0.25" right="0.25" top="0.75" bottom="0.75" header="0.3" footer="0.3"/>
  <pageSetup scale="19" orientation="landscape" r:id="rId2"/>
  <customProperties>
    <customPr name="_pios_id" r:id="rId3"/>
  </customProperties>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3000000}">
          <x14:formula1>
            <xm:f>listas!$D$2:$D$15</xm:f>
          </x14:formula1>
          <xm:sqref>C11:AE13</xm:sqref>
        </x14:dataValidation>
        <x14:dataValidation type="list" allowBlank="1" showInputMessage="1" showErrorMessage="1" xr:uid="{00000000-0002-0000-0500-000004000000}">
          <x14:formula1>
            <xm:f>listas!$A$2:$A$6</xm:f>
          </x14:formula1>
          <xm:sqref>C15:K15</xm:sqref>
        </x14:dataValidation>
        <x14:dataValidation type="list" allowBlank="1" showInputMessage="1" showErrorMessage="1" xr:uid="{00000000-0002-0000-0500-000005000000}">
          <x14:formula1>
            <xm:f>listas!$B$2:$B$8</xm:f>
          </x14:formula1>
          <xm:sqref>R15:X15</xm:sqref>
        </x14:dataValidation>
        <x14:dataValidation type="list" allowBlank="1" showInputMessage="1" showErrorMessage="1" xr:uid="{00000000-0002-0000-0500-000006000000}">
          <x14:formula1>
            <xm:f>listas!$C$2:$C$20</xm:f>
          </x14:formula1>
          <xm:sqref>AA15:AE15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
    <tabColor theme="7" tint="0.39997558519241921"/>
    <pageSetUpPr fitToPage="1"/>
  </sheetPr>
  <dimension ref="A1:XFB28"/>
  <sheetViews>
    <sheetView topLeftCell="AC4" zoomScale="85" zoomScaleNormal="85" workbookViewId="0">
      <selection activeCell="AN14" sqref="AN14:AS24"/>
    </sheetView>
  </sheetViews>
  <sheetFormatPr baseColWidth="10" defaultColWidth="10.7109375" defaultRowHeight="14.25" x14ac:dyDescent="0.2"/>
  <cols>
    <col min="1" max="1" width="10.7109375" style="15"/>
    <col min="2" max="2" width="15" style="15" customWidth="1"/>
    <col min="3" max="3" width="8.28515625" style="15" customWidth="1"/>
    <col min="4" max="4" width="11.42578125" style="15" customWidth="1"/>
    <col min="5" max="7" width="29.28515625" style="15" customWidth="1"/>
    <col min="8" max="8" width="20.42578125" style="15" customWidth="1"/>
    <col min="9" max="9" width="18.7109375" style="15" customWidth="1"/>
    <col min="10" max="10" width="15.28515625" style="15" customWidth="1"/>
    <col min="11" max="12" width="21.140625" style="15" customWidth="1"/>
    <col min="13" max="13" width="8.7109375" style="15" customWidth="1"/>
    <col min="14" max="16" width="10.42578125" style="15" customWidth="1"/>
    <col min="17" max="17" width="22.28515625" style="15" customWidth="1"/>
    <col min="18" max="18" width="18.85546875" style="15" customWidth="1"/>
    <col min="19" max="29" width="7.42578125" style="15" customWidth="1"/>
    <col min="30" max="30" width="10.42578125" style="15" customWidth="1"/>
    <col min="31" max="41" width="8.140625" style="15" customWidth="1"/>
    <col min="42" max="42" width="5.7109375" style="15" customWidth="1"/>
    <col min="43" max="43" width="17.140625" style="15" customWidth="1"/>
    <col min="44" max="44" width="15.7109375" style="126" customWidth="1"/>
    <col min="45" max="45" width="37.85546875" style="15" customWidth="1"/>
    <col min="46" max="46" width="26.42578125" style="15" customWidth="1"/>
    <col min="47" max="47" width="47.28515625" style="15" customWidth="1"/>
    <col min="48" max="48" width="51.42578125" style="15" customWidth="1"/>
    <col min="49" max="49" width="24.42578125" style="15" customWidth="1"/>
    <col min="50" max="51" width="10.7109375" style="72"/>
    <col min="52" max="16380" width="10.7109375" style="15"/>
    <col min="16381" max="16381" width="9" style="15" customWidth="1"/>
    <col min="16382" max="16384" width="10.7109375" style="15"/>
  </cols>
  <sheetData>
    <row r="1" spans="1:51 16382:16382" ht="16.5" customHeight="1" thickBot="1" x14ac:dyDescent="0.25">
      <c r="B1" s="357" t="s">
        <v>121</v>
      </c>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9"/>
      <c r="AV1" s="353" t="s">
        <v>122</v>
      </c>
      <c r="AW1" s="354"/>
    </row>
    <row r="2" spans="1:51 16382:16382" ht="16.5" customHeight="1" thickBot="1" x14ac:dyDescent="0.25">
      <c r="B2" s="360" t="s">
        <v>123</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2"/>
      <c r="AV2" s="297" t="s">
        <v>124</v>
      </c>
      <c r="AW2" s="355"/>
    </row>
    <row r="3" spans="1:51 16382:16382" ht="15" customHeight="1" thickBot="1" x14ac:dyDescent="0.25">
      <c r="B3" s="363" t="s">
        <v>0</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5"/>
      <c r="AV3" s="297" t="s">
        <v>126</v>
      </c>
      <c r="AW3" s="355"/>
    </row>
    <row r="4" spans="1:51 16382:16382" ht="16.5" customHeight="1" x14ac:dyDescent="0.2">
      <c r="B4" s="357"/>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c r="AS4" s="358"/>
      <c r="AT4" s="358"/>
      <c r="AU4" s="359"/>
      <c r="AV4" s="356" t="s">
        <v>203</v>
      </c>
      <c r="AW4" s="356"/>
    </row>
    <row r="5" spans="1:51 16382:16382" ht="15" customHeight="1" thickBot="1" x14ac:dyDescent="0.25">
      <c r="B5" s="382" t="s">
        <v>204</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4"/>
      <c r="AE5" s="370" t="s">
        <v>131</v>
      </c>
      <c r="AF5" s="371"/>
      <c r="AG5" s="371"/>
      <c r="AH5" s="371"/>
      <c r="AI5" s="371"/>
      <c r="AJ5" s="371"/>
      <c r="AK5" s="371"/>
      <c r="AL5" s="371"/>
      <c r="AM5" s="371"/>
      <c r="AN5" s="371"/>
      <c r="AO5" s="371"/>
      <c r="AP5" s="371"/>
      <c r="AQ5" s="371"/>
      <c r="AR5" s="372"/>
      <c r="AS5" s="379" t="s">
        <v>104</v>
      </c>
      <c r="AT5" s="379" t="s">
        <v>106</v>
      </c>
      <c r="AU5" s="394" t="s">
        <v>108</v>
      </c>
      <c r="AV5" s="379" t="s">
        <v>110</v>
      </c>
      <c r="AW5" s="379" t="s">
        <v>205</v>
      </c>
    </row>
    <row r="6" spans="1:51 16382:16382" ht="15" customHeight="1" x14ac:dyDescent="0.2">
      <c r="B6" s="385" t="s">
        <v>6</v>
      </c>
      <c r="C6" s="272">
        <v>45602</v>
      </c>
      <c r="D6" s="273"/>
      <c r="E6" s="110" t="s">
        <v>129</v>
      </c>
      <c r="F6" s="111"/>
      <c r="G6" s="112"/>
      <c r="H6" s="113"/>
      <c r="I6" s="114"/>
      <c r="J6" s="114"/>
      <c r="K6" s="114"/>
      <c r="L6" s="114"/>
      <c r="M6" s="114"/>
      <c r="N6" s="114"/>
      <c r="O6" s="114"/>
      <c r="P6" s="114"/>
      <c r="Q6" s="114"/>
      <c r="R6" s="114"/>
      <c r="S6" s="114"/>
      <c r="T6" s="114"/>
      <c r="U6" s="114"/>
      <c r="V6" s="114"/>
      <c r="W6" s="114"/>
      <c r="X6" s="114"/>
      <c r="Y6" s="114"/>
      <c r="Z6" s="114"/>
      <c r="AA6" s="114"/>
      <c r="AB6" s="114"/>
      <c r="AC6" s="114"/>
      <c r="AD6" s="115"/>
      <c r="AE6" s="373"/>
      <c r="AF6" s="374"/>
      <c r="AG6" s="374"/>
      <c r="AH6" s="374"/>
      <c r="AI6" s="374"/>
      <c r="AJ6" s="374"/>
      <c r="AK6" s="374"/>
      <c r="AL6" s="374"/>
      <c r="AM6" s="374"/>
      <c r="AN6" s="374"/>
      <c r="AO6" s="374"/>
      <c r="AP6" s="374"/>
      <c r="AQ6" s="374"/>
      <c r="AR6" s="375"/>
      <c r="AS6" s="380"/>
      <c r="AT6" s="380"/>
      <c r="AU6" s="395"/>
      <c r="AV6" s="380"/>
      <c r="AW6" s="380"/>
    </row>
    <row r="7" spans="1:51 16382:16382" ht="15" customHeight="1" x14ac:dyDescent="0.2">
      <c r="B7" s="385"/>
      <c r="C7" s="274"/>
      <c r="D7" s="275"/>
      <c r="E7" s="110" t="s">
        <v>130</v>
      </c>
      <c r="F7" s="111"/>
      <c r="G7" s="116"/>
      <c r="H7" s="117"/>
      <c r="I7" s="118"/>
      <c r="J7" s="118"/>
      <c r="K7" s="118"/>
      <c r="L7" s="118"/>
      <c r="M7" s="118"/>
      <c r="N7" s="118"/>
      <c r="O7" s="118"/>
      <c r="P7" s="118"/>
      <c r="Q7" s="118"/>
      <c r="R7" s="118"/>
      <c r="S7" s="118"/>
      <c r="T7" s="118"/>
      <c r="U7" s="118"/>
      <c r="V7" s="118"/>
      <c r="W7" s="118"/>
      <c r="X7" s="118"/>
      <c r="Y7" s="118"/>
      <c r="Z7" s="118"/>
      <c r="AA7" s="118"/>
      <c r="AB7" s="118"/>
      <c r="AC7" s="118"/>
      <c r="AD7" s="119"/>
      <c r="AE7" s="373"/>
      <c r="AF7" s="374"/>
      <c r="AG7" s="374"/>
      <c r="AH7" s="374"/>
      <c r="AI7" s="374"/>
      <c r="AJ7" s="374"/>
      <c r="AK7" s="374"/>
      <c r="AL7" s="374"/>
      <c r="AM7" s="374"/>
      <c r="AN7" s="374"/>
      <c r="AO7" s="374"/>
      <c r="AP7" s="374"/>
      <c r="AQ7" s="374"/>
      <c r="AR7" s="375"/>
      <c r="AS7" s="380"/>
      <c r="AT7" s="380"/>
      <c r="AU7" s="395"/>
      <c r="AV7" s="380"/>
      <c r="AW7" s="380"/>
    </row>
    <row r="8" spans="1:51 16382:16382" ht="15" customHeight="1" thickBot="1" x14ac:dyDescent="0.25">
      <c r="B8" s="385"/>
      <c r="C8" s="276"/>
      <c r="D8" s="277"/>
      <c r="E8" s="110" t="s">
        <v>131</v>
      </c>
      <c r="F8" s="111" t="s">
        <v>132</v>
      </c>
      <c r="G8" s="120"/>
      <c r="H8" s="121"/>
      <c r="I8" s="122"/>
      <c r="J8" s="122"/>
      <c r="K8" s="122"/>
      <c r="L8" s="122"/>
      <c r="M8" s="122"/>
      <c r="N8" s="122"/>
      <c r="O8" s="122"/>
      <c r="P8" s="122"/>
      <c r="Q8" s="122"/>
      <c r="R8" s="122"/>
      <c r="S8" s="122"/>
      <c r="T8" s="122"/>
      <c r="U8" s="122"/>
      <c r="V8" s="122"/>
      <c r="W8" s="122"/>
      <c r="X8" s="122"/>
      <c r="Y8" s="122"/>
      <c r="Z8" s="122"/>
      <c r="AA8" s="122"/>
      <c r="AB8" s="122"/>
      <c r="AC8" s="122"/>
      <c r="AD8" s="123"/>
      <c r="AE8" s="373"/>
      <c r="AF8" s="374"/>
      <c r="AG8" s="374"/>
      <c r="AH8" s="374"/>
      <c r="AI8" s="374"/>
      <c r="AJ8" s="374"/>
      <c r="AK8" s="374"/>
      <c r="AL8" s="374"/>
      <c r="AM8" s="374"/>
      <c r="AN8" s="374"/>
      <c r="AO8" s="374"/>
      <c r="AP8" s="374"/>
      <c r="AQ8" s="374"/>
      <c r="AR8" s="375"/>
      <c r="AS8" s="380"/>
      <c r="AT8" s="380"/>
      <c r="AU8" s="395"/>
      <c r="AV8" s="380"/>
      <c r="AW8" s="380"/>
    </row>
    <row r="9" spans="1:51 16382:16382" ht="15" customHeight="1" x14ac:dyDescent="0.2">
      <c r="B9" s="382" t="s">
        <v>206</v>
      </c>
      <c r="C9" s="383"/>
      <c r="D9" s="383"/>
      <c r="E9" s="388"/>
      <c r="F9" s="388"/>
      <c r="G9" s="388"/>
      <c r="H9" s="388"/>
      <c r="I9" s="388"/>
      <c r="J9" s="388"/>
      <c r="K9" s="388"/>
      <c r="L9" s="388"/>
      <c r="M9" s="388"/>
      <c r="N9" s="388"/>
      <c r="O9" s="388"/>
      <c r="P9" s="388"/>
      <c r="Q9" s="388"/>
      <c r="R9" s="388"/>
      <c r="S9" s="388"/>
      <c r="T9" s="388"/>
      <c r="U9" s="388"/>
      <c r="V9" s="388"/>
      <c r="W9" s="388"/>
      <c r="X9" s="388"/>
      <c r="Y9" s="388"/>
      <c r="Z9" s="388"/>
      <c r="AA9" s="388"/>
      <c r="AB9" s="388"/>
      <c r="AC9" s="388"/>
      <c r="AD9" s="388"/>
      <c r="AE9" s="373"/>
      <c r="AF9" s="374"/>
      <c r="AG9" s="374"/>
      <c r="AH9" s="374"/>
      <c r="AI9" s="374"/>
      <c r="AJ9" s="374"/>
      <c r="AK9" s="374"/>
      <c r="AL9" s="374"/>
      <c r="AM9" s="374"/>
      <c r="AN9" s="374"/>
      <c r="AO9" s="374"/>
      <c r="AP9" s="374"/>
      <c r="AQ9" s="374"/>
      <c r="AR9" s="375"/>
      <c r="AS9" s="380"/>
      <c r="AT9" s="380"/>
      <c r="AU9" s="395"/>
      <c r="AV9" s="380"/>
      <c r="AW9" s="380"/>
    </row>
    <row r="10" spans="1:51 16382:16382" ht="15" customHeight="1" x14ac:dyDescent="0.2">
      <c r="B10" s="382" t="s">
        <v>207</v>
      </c>
      <c r="C10" s="383"/>
      <c r="D10" s="383"/>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76"/>
      <c r="AF10" s="377"/>
      <c r="AG10" s="377"/>
      <c r="AH10" s="377"/>
      <c r="AI10" s="377"/>
      <c r="AJ10" s="377"/>
      <c r="AK10" s="377"/>
      <c r="AL10" s="377"/>
      <c r="AM10" s="377"/>
      <c r="AN10" s="377"/>
      <c r="AO10" s="377"/>
      <c r="AP10" s="377"/>
      <c r="AQ10" s="377"/>
      <c r="AR10" s="378"/>
      <c r="AS10" s="380"/>
      <c r="AT10" s="380"/>
      <c r="AU10" s="395"/>
      <c r="AV10" s="380"/>
      <c r="AW10" s="380"/>
    </row>
    <row r="11" spans="1:51 16382:16382" ht="40.5" customHeight="1" x14ac:dyDescent="0.2">
      <c r="B11" s="386" t="s">
        <v>74</v>
      </c>
      <c r="C11" s="387"/>
      <c r="D11" s="387"/>
      <c r="E11" s="379" t="s">
        <v>208</v>
      </c>
      <c r="F11" s="379" t="s">
        <v>78</v>
      </c>
      <c r="G11" s="379" t="s">
        <v>80</v>
      </c>
      <c r="H11" s="379" t="s">
        <v>82</v>
      </c>
      <c r="I11" s="379" t="s">
        <v>209</v>
      </c>
      <c r="J11" s="379" t="s">
        <v>86</v>
      </c>
      <c r="K11" s="379" t="s">
        <v>88</v>
      </c>
      <c r="L11" s="379" t="s">
        <v>90</v>
      </c>
      <c r="M11" s="386" t="s">
        <v>92</v>
      </c>
      <c r="N11" s="387"/>
      <c r="O11" s="387"/>
      <c r="P11" s="387"/>
      <c r="Q11" s="379" t="s">
        <v>94</v>
      </c>
      <c r="R11" s="379" t="s">
        <v>96</v>
      </c>
      <c r="S11" s="382" t="s">
        <v>98</v>
      </c>
      <c r="T11" s="383"/>
      <c r="U11" s="383"/>
      <c r="V11" s="383"/>
      <c r="W11" s="383"/>
      <c r="X11" s="383"/>
      <c r="Y11" s="383"/>
      <c r="Z11" s="383"/>
      <c r="AA11" s="383"/>
      <c r="AB11" s="383"/>
      <c r="AC11" s="383"/>
      <c r="AD11" s="384"/>
      <c r="AE11" s="382" t="s">
        <v>100</v>
      </c>
      <c r="AF11" s="383"/>
      <c r="AG11" s="383"/>
      <c r="AH11" s="383"/>
      <c r="AI11" s="383"/>
      <c r="AJ11" s="383"/>
      <c r="AK11" s="383"/>
      <c r="AL11" s="383"/>
      <c r="AM11" s="383"/>
      <c r="AN11" s="383"/>
      <c r="AO11" s="383"/>
      <c r="AP11" s="384"/>
      <c r="AQ11" s="386" t="s">
        <v>102</v>
      </c>
      <c r="AR11" s="393"/>
      <c r="AS11" s="380"/>
      <c r="AT11" s="380"/>
      <c r="AU11" s="395"/>
      <c r="AV11" s="380"/>
      <c r="AW11" s="380"/>
    </row>
    <row r="12" spans="1:51 16382:16382" ht="30" x14ac:dyDescent="0.2">
      <c r="B12" s="109" t="s">
        <v>210</v>
      </c>
      <c r="C12" s="109" t="s">
        <v>211</v>
      </c>
      <c r="D12" s="109" t="s">
        <v>212</v>
      </c>
      <c r="E12" s="380"/>
      <c r="F12" s="381"/>
      <c r="G12" s="381"/>
      <c r="H12" s="381"/>
      <c r="I12" s="381"/>
      <c r="J12" s="381"/>
      <c r="K12" s="381"/>
      <c r="L12" s="381"/>
      <c r="M12" s="109">
        <v>2024</v>
      </c>
      <c r="N12" s="109">
        <v>2025</v>
      </c>
      <c r="O12" s="109">
        <v>2026</v>
      </c>
      <c r="P12" s="109">
        <v>2027</v>
      </c>
      <c r="Q12" s="381"/>
      <c r="R12" s="381"/>
      <c r="S12" s="124" t="s">
        <v>141</v>
      </c>
      <c r="T12" s="124" t="s">
        <v>142</v>
      </c>
      <c r="U12" s="124" t="s">
        <v>143</v>
      </c>
      <c r="V12" s="124" t="s">
        <v>144</v>
      </c>
      <c r="W12" s="124" t="s">
        <v>145</v>
      </c>
      <c r="X12" s="124" t="s">
        <v>146</v>
      </c>
      <c r="Y12" s="124" t="s">
        <v>147</v>
      </c>
      <c r="Z12" s="124" t="s">
        <v>148</v>
      </c>
      <c r="AA12" s="124" t="s">
        <v>128</v>
      </c>
      <c r="AB12" s="124" t="s">
        <v>149</v>
      </c>
      <c r="AC12" s="124" t="s">
        <v>150</v>
      </c>
      <c r="AD12" s="124" t="s">
        <v>151</v>
      </c>
      <c r="AE12" s="124" t="s">
        <v>141</v>
      </c>
      <c r="AF12" s="124" t="s">
        <v>142</v>
      </c>
      <c r="AG12" s="124" t="s">
        <v>143</v>
      </c>
      <c r="AH12" s="124" t="s">
        <v>144</v>
      </c>
      <c r="AI12" s="124" t="s">
        <v>145</v>
      </c>
      <c r="AJ12" s="124" t="s">
        <v>146</v>
      </c>
      <c r="AK12" s="124" t="s">
        <v>147</v>
      </c>
      <c r="AL12" s="124" t="s">
        <v>148</v>
      </c>
      <c r="AM12" s="124" t="s">
        <v>128</v>
      </c>
      <c r="AN12" s="124" t="s">
        <v>149</v>
      </c>
      <c r="AO12" s="124" t="s">
        <v>150</v>
      </c>
      <c r="AP12" s="124" t="s">
        <v>151</v>
      </c>
      <c r="AQ12" s="109" t="s">
        <v>213</v>
      </c>
      <c r="AR12" s="125" t="s">
        <v>214</v>
      </c>
      <c r="AS12" s="381"/>
      <c r="AT12" s="381"/>
      <c r="AU12" s="396"/>
      <c r="AV12" s="381"/>
      <c r="AW12" s="381"/>
    </row>
    <row r="13" spans="1:51 16382:16382" s="173" customFormat="1" ht="140.25" x14ac:dyDescent="0.2">
      <c r="A13" s="173">
        <v>1</v>
      </c>
      <c r="B13" s="166">
        <v>38</v>
      </c>
      <c r="C13" s="166"/>
      <c r="D13" s="167"/>
      <c r="E13" s="190" t="s">
        <v>215</v>
      </c>
      <c r="F13" s="164" t="s">
        <v>216</v>
      </c>
      <c r="G13" s="164" t="s">
        <v>217</v>
      </c>
      <c r="H13" s="164" t="s">
        <v>218</v>
      </c>
      <c r="I13" s="166">
        <v>22</v>
      </c>
      <c r="J13" s="168" t="s">
        <v>219</v>
      </c>
      <c r="K13" s="164" t="s">
        <v>220</v>
      </c>
      <c r="L13" s="164" t="s">
        <v>221</v>
      </c>
      <c r="M13" s="166">
        <v>13</v>
      </c>
      <c r="N13" s="166">
        <v>20</v>
      </c>
      <c r="O13" s="166">
        <v>21</v>
      </c>
      <c r="P13" s="166">
        <v>22</v>
      </c>
      <c r="Q13" s="169" t="s">
        <v>222</v>
      </c>
      <c r="R13" s="169"/>
      <c r="S13" s="170"/>
      <c r="T13" s="170"/>
      <c r="U13" s="170"/>
      <c r="V13" s="170"/>
      <c r="W13" s="170"/>
      <c r="X13" s="170"/>
      <c r="Y13" s="170"/>
      <c r="Z13" s="170"/>
      <c r="AA13" s="166">
        <v>13</v>
      </c>
      <c r="AB13" s="166"/>
      <c r="AC13" s="166"/>
      <c r="AD13" s="166">
        <v>13</v>
      </c>
      <c r="AE13" s="170"/>
      <c r="AF13" s="170"/>
      <c r="AG13" s="170"/>
      <c r="AH13" s="170"/>
      <c r="AI13" s="170"/>
      <c r="AJ13" s="170"/>
      <c r="AK13" s="170"/>
      <c r="AL13" s="170"/>
      <c r="AM13" s="432">
        <v>12</v>
      </c>
      <c r="AN13" s="433">
        <v>13</v>
      </c>
      <c r="AO13" s="433"/>
      <c r="AP13" s="433"/>
      <c r="AQ13" s="433">
        <f>AN13</f>
        <v>13</v>
      </c>
      <c r="AR13" s="187">
        <f t="shared" ref="AR13:AR19" si="0">+AQ13/M13</f>
        <v>1</v>
      </c>
      <c r="AS13" s="434" t="s">
        <v>530</v>
      </c>
      <c r="AT13" s="183" t="s">
        <v>472</v>
      </c>
      <c r="AU13" s="183" t="s">
        <v>531</v>
      </c>
      <c r="AV13" s="171" t="s">
        <v>223</v>
      </c>
      <c r="AW13" s="170"/>
      <c r="AX13" s="172"/>
      <c r="AY13" s="172"/>
    </row>
    <row r="14" spans="1:51 16382:16382" s="173" customFormat="1" ht="273" customHeight="1" x14ac:dyDescent="0.2">
      <c r="A14" s="173">
        <v>2</v>
      </c>
      <c r="B14" s="174"/>
      <c r="C14" s="166">
        <v>9</v>
      </c>
      <c r="D14" s="167"/>
      <c r="E14" s="164" t="s">
        <v>215</v>
      </c>
      <c r="F14" s="164" t="s">
        <v>224</v>
      </c>
      <c r="G14" s="164" t="s">
        <v>225</v>
      </c>
      <c r="H14" s="164" t="s">
        <v>226</v>
      </c>
      <c r="I14" s="168">
        <v>40000</v>
      </c>
      <c r="J14" s="168" t="s">
        <v>219</v>
      </c>
      <c r="K14" s="164" t="s">
        <v>227</v>
      </c>
      <c r="L14" s="164" t="s">
        <v>228</v>
      </c>
      <c r="M14" s="169">
        <v>4500</v>
      </c>
      <c r="N14" s="169">
        <v>11500</v>
      </c>
      <c r="O14" s="169">
        <v>12000</v>
      </c>
      <c r="P14" s="169">
        <v>12000</v>
      </c>
      <c r="Q14" s="169" t="s">
        <v>229</v>
      </c>
      <c r="R14" s="169" t="s">
        <v>230</v>
      </c>
      <c r="S14" s="170"/>
      <c r="T14" s="170"/>
      <c r="U14" s="170"/>
      <c r="V14" s="170"/>
      <c r="W14" s="170"/>
      <c r="X14" s="170"/>
      <c r="Y14" s="175">
        <v>700</v>
      </c>
      <c r="Z14" s="175">
        <v>800</v>
      </c>
      <c r="AA14" s="175">
        <v>800</v>
      </c>
      <c r="AB14" s="175">
        <v>800</v>
      </c>
      <c r="AC14" s="175">
        <v>800</v>
      </c>
      <c r="AD14" s="175">
        <v>600</v>
      </c>
      <c r="AE14" s="170"/>
      <c r="AF14" s="170"/>
      <c r="AG14" s="170"/>
      <c r="AH14" s="170"/>
      <c r="AI14" s="170"/>
      <c r="AJ14" s="170"/>
      <c r="AK14" s="170">
        <v>1552</v>
      </c>
      <c r="AL14" s="170">
        <v>764</v>
      </c>
      <c r="AM14" s="191">
        <f>+'Meta 3'!L36</f>
        <v>1207</v>
      </c>
      <c r="AN14" s="433">
        <v>1470</v>
      </c>
      <c r="AO14" s="433"/>
      <c r="AP14" s="433"/>
      <c r="AQ14" s="433">
        <f t="shared" ref="AQ14:AQ24" si="1">IF(H14="suma",SUM(AE14:AP14),IF(H14="creciente",MAX(AE14:AP14),IF(H14="DECRECIENTE",P14-MIN(AE14:AP14),IF(H14="CONSTANTE",AVERAGE(AE14:AP14)," "))))</f>
        <v>4993</v>
      </c>
      <c r="AR14" s="187">
        <f t="shared" si="0"/>
        <v>1.1095555555555556</v>
      </c>
      <c r="AS14" s="435" t="s">
        <v>489</v>
      </c>
      <c r="AT14" s="185" t="s">
        <v>512</v>
      </c>
      <c r="AU14" s="184" t="s">
        <v>517</v>
      </c>
      <c r="AV14" s="183" t="s">
        <v>231</v>
      </c>
      <c r="AW14" s="176"/>
      <c r="AX14" s="172"/>
      <c r="AY14" s="172"/>
      <c r="XFB14" s="173" t="s">
        <v>226</v>
      </c>
    </row>
    <row r="15" spans="1:51 16382:16382" s="173" customFormat="1" ht="150" customHeight="1" x14ac:dyDescent="0.2">
      <c r="A15" s="173">
        <v>3</v>
      </c>
      <c r="B15" s="174"/>
      <c r="C15" s="166"/>
      <c r="D15" s="167"/>
      <c r="E15" s="164" t="s">
        <v>215</v>
      </c>
      <c r="F15" s="164" t="s">
        <v>232</v>
      </c>
      <c r="G15" s="164" t="s">
        <v>225</v>
      </c>
      <c r="H15" s="164" t="s">
        <v>226</v>
      </c>
      <c r="I15" s="168">
        <v>15000</v>
      </c>
      <c r="J15" s="168" t="s">
        <v>219</v>
      </c>
      <c r="K15" s="164" t="s">
        <v>227</v>
      </c>
      <c r="L15" s="164" t="s">
        <v>233</v>
      </c>
      <c r="M15" s="169">
        <v>2500</v>
      </c>
      <c r="N15" s="169">
        <v>4200</v>
      </c>
      <c r="O15" s="169">
        <v>4200</v>
      </c>
      <c r="P15" s="169">
        <v>4100</v>
      </c>
      <c r="Q15" s="169" t="s">
        <v>229</v>
      </c>
      <c r="R15" s="169" t="s">
        <v>230</v>
      </c>
      <c r="S15" s="170"/>
      <c r="T15" s="170"/>
      <c r="U15" s="170"/>
      <c r="V15" s="170"/>
      <c r="W15" s="170"/>
      <c r="X15" s="170"/>
      <c r="Y15" s="175">
        <v>400</v>
      </c>
      <c r="Z15" s="175">
        <v>400</v>
      </c>
      <c r="AA15" s="175">
        <v>400</v>
      </c>
      <c r="AB15" s="175">
        <v>450</v>
      </c>
      <c r="AC15" s="175">
        <v>450</v>
      </c>
      <c r="AD15" s="175">
        <v>400</v>
      </c>
      <c r="AE15" s="170"/>
      <c r="AF15" s="170"/>
      <c r="AG15" s="170"/>
      <c r="AH15" s="170"/>
      <c r="AI15" s="170"/>
      <c r="AJ15" s="170"/>
      <c r="AK15" s="170">
        <v>760</v>
      </c>
      <c r="AL15" s="170">
        <v>349</v>
      </c>
      <c r="AM15" s="191">
        <f>+'Meta 4'!L36</f>
        <v>619</v>
      </c>
      <c r="AN15" s="433">
        <v>715</v>
      </c>
      <c r="AO15" s="433"/>
      <c r="AP15" s="433"/>
      <c r="AQ15" s="433">
        <f t="shared" si="1"/>
        <v>2443</v>
      </c>
      <c r="AR15" s="187">
        <f t="shared" si="0"/>
        <v>0.97719999999999996</v>
      </c>
      <c r="AS15" s="435" t="s">
        <v>490</v>
      </c>
      <c r="AT15" s="185" t="s">
        <v>513</v>
      </c>
      <c r="AU15" s="184" t="s">
        <v>491</v>
      </c>
      <c r="AV15" s="183" t="s">
        <v>231</v>
      </c>
      <c r="AW15" s="176"/>
      <c r="AX15" s="172"/>
      <c r="AY15" s="172"/>
    </row>
    <row r="16" spans="1:51 16382:16382" s="173" customFormat="1" ht="165.75" x14ac:dyDescent="0.2">
      <c r="A16" s="173">
        <v>4</v>
      </c>
      <c r="B16" s="174"/>
      <c r="C16" s="166"/>
      <c r="D16" s="167"/>
      <c r="E16" s="164" t="s">
        <v>215</v>
      </c>
      <c r="F16" s="164" t="s">
        <v>234</v>
      </c>
      <c r="G16" s="164" t="s">
        <v>225</v>
      </c>
      <c r="H16" s="164" t="s">
        <v>226</v>
      </c>
      <c r="I16" s="168">
        <v>5000</v>
      </c>
      <c r="J16" s="168" t="s">
        <v>219</v>
      </c>
      <c r="K16" s="164" t="s">
        <v>227</v>
      </c>
      <c r="L16" s="164" t="s">
        <v>235</v>
      </c>
      <c r="M16" s="169">
        <v>1000</v>
      </c>
      <c r="N16" s="169">
        <v>1500</v>
      </c>
      <c r="O16" s="169">
        <v>1500</v>
      </c>
      <c r="P16" s="169">
        <v>1000</v>
      </c>
      <c r="Q16" s="169" t="s">
        <v>229</v>
      </c>
      <c r="R16" s="169" t="s">
        <v>230</v>
      </c>
      <c r="S16" s="170"/>
      <c r="T16" s="170"/>
      <c r="U16" s="170"/>
      <c r="V16" s="170"/>
      <c r="W16" s="170"/>
      <c r="X16" s="170"/>
      <c r="Y16" s="175">
        <v>200</v>
      </c>
      <c r="Z16" s="175">
        <v>100</v>
      </c>
      <c r="AA16" s="175">
        <v>200</v>
      </c>
      <c r="AB16" s="175">
        <v>200</v>
      </c>
      <c r="AC16" s="175">
        <v>200</v>
      </c>
      <c r="AD16" s="175">
        <v>100</v>
      </c>
      <c r="AE16" s="170"/>
      <c r="AF16" s="170"/>
      <c r="AG16" s="170"/>
      <c r="AH16" s="170"/>
      <c r="AI16" s="170"/>
      <c r="AJ16" s="170"/>
      <c r="AK16" s="170">
        <v>231</v>
      </c>
      <c r="AL16" s="170">
        <v>152</v>
      </c>
      <c r="AM16" s="170">
        <f>+'Meta 5'!L36</f>
        <v>271</v>
      </c>
      <c r="AN16" s="433">
        <v>299</v>
      </c>
      <c r="AO16" s="433"/>
      <c r="AP16" s="433"/>
      <c r="AQ16" s="433">
        <f t="shared" si="1"/>
        <v>953</v>
      </c>
      <c r="AR16" s="187">
        <f t="shared" si="0"/>
        <v>0.95299999999999996</v>
      </c>
      <c r="AS16" s="435" t="s">
        <v>514</v>
      </c>
      <c r="AT16" s="185" t="s">
        <v>511</v>
      </c>
      <c r="AU16" s="184" t="s">
        <v>488</v>
      </c>
      <c r="AV16" s="183" t="s">
        <v>231</v>
      </c>
      <c r="AW16" s="176"/>
      <c r="AX16" s="172"/>
      <c r="AY16" s="172"/>
    </row>
    <row r="17" spans="1:51 16382:16382" s="173" customFormat="1" ht="127.5" x14ac:dyDescent="0.2">
      <c r="A17" s="173">
        <v>5</v>
      </c>
      <c r="B17" s="166">
        <v>37</v>
      </c>
      <c r="C17" s="166"/>
      <c r="D17" s="167"/>
      <c r="E17" s="164" t="s">
        <v>236</v>
      </c>
      <c r="F17" s="164" t="s">
        <v>237</v>
      </c>
      <c r="G17" s="164" t="s">
        <v>238</v>
      </c>
      <c r="H17" s="164" t="s">
        <v>239</v>
      </c>
      <c r="I17" s="177">
        <v>1</v>
      </c>
      <c r="J17" s="168" t="s">
        <v>240</v>
      </c>
      <c r="K17" s="164" t="s">
        <v>241</v>
      </c>
      <c r="L17" s="164" t="s">
        <v>242</v>
      </c>
      <c r="M17" s="178">
        <v>1</v>
      </c>
      <c r="N17" s="178">
        <v>1</v>
      </c>
      <c r="O17" s="178">
        <v>1</v>
      </c>
      <c r="P17" s="178">
        <v>1</v>
      </c>
      <c r="Q17" s="169" t="s">
        <v>229</v>
      </c>
      <c r="R17" s="169" t="s">
        <v>230</v>
      </c>
      <c r="S17" s="170"/>
      <c r="T17" s="170"/>
      <c r="U17" s="170"/>
      <c r="V17" s="170"/>
      <c r="W17" s="170"/>
      <c r="X17" s="170"/>
      <c r="Y17" s="178">
        <v>1</v>
      </c>
      <c r="Z17" s="178">
        <v>1</v>
      </c>
      <c r="AA17" s="178">
        <v>1</v>
      </c>
      <c r="AB17" s="178">
        <v>1</v>
      </c>
      <c r="AC17" s="178">
        <v>1</v>
      </c>
      <c r="AD17" s="178">
        <v>1</v>
      </c>
      <c r="AE17" s="170"/>
      <c r="AF17" s="170"/>
      <c r="AG17" s="170"/>
      <c r="AH17" s="170"/>
      <c r="AI17" s="170"/>
      <c r="AJ17" s="170"/>
      <c r="AK17" s="171">
        <f>58/120</f>
        <v>0.48333333333333334</v>
      </c>
      <c r="AL17" s="187">
        <v>1</v>
      </c>
      <c r="AM17" s="171">
        <f>+'Meta 2'!L36</f>
        <v>1</v>
      </c>
      <c r="AN17" s="187">
        <v>1</v>
      </c>
      <c r="AO17" s="433"/>
      <c r="AP17" s="433"/>
      <c r="AQ17" s="187">
        <f>+AVERAGE(AE17:AP17)</f>
        <v>0.87083333333333335</v>
      </c>
      <c r="AR17" s="187">
        <f t="shared" si="0"/>
        <v>0.87083333333333335</v>
      </c>
      <c r="AS17" s="436" t="s">
        <v>518</v>
      </c>
      <c r="AT17" s="185" t="s">
        <v>505</v>
      </c>
      <c r="AU17" s="183" t="s">
        <v>492</v>
      </c>
      <c r="AV17" s="183" t="s">
        <v>243</v>
      </c>
      <c r="AW17" s="170"/>
      <c r="AX17" s="172"/>
      <c r="AY17" s="172"/>
      <c r="XFB17" s="173" t="s">
        <v>244</v>
      </c>
    </row>
    <row r="18" spans="1:51 16382:16382" s="173" customFormat="1" ht="127.5" x14ac:dyDescent="0.2">
      <c r="A18" s="173">
        <v>6</v>
      </c>
      <c r="B18" s="166"/>
      <c r="C18" s="166">
        <v>1</v>
      </c>
      <c r="D18" s="167"/>
      <c r="E18" s="164" t="s">
        <v>245</v>
      </c>
      <c r="F18" s="164" t="s">
        <v>246</v>
      </c>
      <c r="G18" s="165" t="s">
        <v>247</v>
      </c>
      <c r="H18" s="164" t="s">
        <v>248</v>
      </c>
      <c r="I18" s="166">
        <v>3500</v>
      </c>
      <c r="J18" s="168" t="s">
        <v>219</v>
      </c>
      <c r="K18" s="164" t="s">
        <v>249</v>
      </c>
      <c r="L18" s="164" t="s">
        <v>250</v>
      </c>
      <c r="M18" s="170">
        <v>500</v>
      </c>
      <c r="N18" s="170">
        <v>1000</v>
      </c>
      <c r="O18" s="170">
        <v>1000</v>
      </c>
      <c r="P18" s="170">
        <v>1000</v>
      </c>
      <c r="Q18" s="169" t="s">
        <v>229</v>
      </c>
      <c r="R18" s="169" t="s">
        <v>230</v>
      </c>
      <c r="S18" s="170"/>
      <c r="T18" s="170"/>
      <c r="U18" s="170"/>
      <c r="V18" s="170"/>
      <c r="W18" s="170"/>
      <c r="X18" s="170"/>
      <c r="Y18" s="170">
        <v>50</v>
      </c>
      <c r="Z18" s="170">
        <v>100</v>
      </c>
      <c r="AA18" s="170">
        <v>100</v>
      </c>
      <c r="AB18" s="170">
        <v>100</v>
      </c>
      <c r="AC18" s="170">
        <v>100</v>
      </c>
      <c r="AD18" s="170">
        <v>50</v>
      </c>
      <c r="AE18" s="170"/>
      <c r="AF18" s="170"/>
      <c r="AG18" s="170"/>
      <c r="AH18" s="170"/>
      <c r="AI18" s="170"/>
      <c r="AJ18" s="170"/>
      <c r="AK18" s="170">
        <v>120</v>
      </c>
      <c r="AL18" s="170">
        <v>17</v>
      </c>
      <c r="AM18" s="191">
        <f>+Meta1!L36</f>
        <v>53</v>
      </c>
      <c r="AN18" s="433">
        <v>145</v>
      </c>
      <c r="AO18" s="433"/>
      <c r="AP18" s="433"/>
      <c r="AQ18" s="433">
        <f t="shared" si="1"/>
        <v>335</v>
      </c>
      <c r="AR18" s="187">
        <f t="shared" si="0"/>
        <v>0.67</v>
      </c>
      <c r="AS18" s="436" t="s">
        <v>519</v>
      </c>
      <c r="AT18" s="186" t="s">
        <v>503</v>
      </c>
      <c r="AU18" s="183" t="s">
        <v>493</v>
      </c>
      <c r="AV18" s="183" t="s">
        <v>243</v>
      </c>
      <c r="AW18" s="170"/>
      <c r="AX18" s="172"/>
      <c r="AY18" s="172"/>
      <c r="XFB18" s="173" t="s">
        <v>251</v>
      </c>
    </row>
    <row r="19" spans="1:51 16382:16382" s="173" customFormat="1" ht="99" customHeight="1" x14ac:dyDescent="0.2">
      <c r="A19" s="173">
        <v>7</v>
      </c>
      <c r="B19" s="166"/>
      <c r="C19" s="166"/>
      <c r="D19" s="167"/>
      <c r="E19" s="164" t="s">
        <v>252</v>
      </c>
      <c r="F19" s="164" t="s">
        <v>253</v>
      </c>
      <c r="G19" s="165" t="s">
        <v>254</v>
      </c>
      <c r="H19" s="164" t="s">
        <v>239</v>
      </c>
      <c r="I19" s="168" t="s">
        <v>255</v>
      </c>
      <c r="J19" s="168" t="s">
        <v>240</v>
      </c>
      <c r="K19" s="165" t="s">
        <v>256</v>
      </c>
      <c r="L19" s="164" t="s">
        <v>250</v>
      </c>
      <c r="M19" s="178">
        <v>1</v>
      </c>
      <c r="N19" s="178">
        <v>1</v>
      </c>
      <c r="O19" s="178">
        <v>1</v>
      </c>
      <c r="P19" s="178">
        <v>1</v>
      </c>
      <c r="Q19" s="169" t="s">
        <v>229</v>
      </c>
      <c r="R19" s="169" t="s">
        <v>230</v>
      </c>
      <c r="S19" s="170"/>
      <c r="T19" s="170"/>
      <c r="U19" s="170"/>
      <c r="V19" s="170"/>
      <c r="W19" s="170"/>
      <c r="X19" s="170"/>
      <c r="Y19" s="178">
        <v>1</v>
      </c>
      <c r="Z19" s="178">
        <v>1</v>
      </c>
      <c r="AA19" s="178">
        <v>1</v>
      </c>
      <c r="AB19" s="178">
        <v>1</v>
      </c>
      <c r="AC19" s="178">
        <v>1</v>
      </c>
      <c r="AD19" s="178">
        <v>1</v>
      </c>
      <c r="AE19" s="170"/>
      <c r="AF19" s="170"/>
      <c r="AG19" s="170"/>
      <c r="AH19" s="170"/>
      <c r="AI19" s="170"/>
      <c r="AJ19" s="170"/>
      <c r="AK19" s="187">
        <v>0.45833333333333331</v>
      </c>
      <c r="AL19" s="187">
        <v>1</v>
      </c>
      <c r="AM19" s="171">
        <v>1</v>
      </c>
      <c r="AN19" s="187">
        <v>1</v>
      </c>
      <c r="AO19" s="433"/>
      <c r="AP19" s="433"/>
      <c r="AQ19" s="187">
        <f>+AVERAGE(AE19:AP19)</f>
        <v>0.86458333333333326</v>
      </c>
      <c r="AR19" s="187">
        <f t="shared" si="0"/>
        <v>0.86458333333333326</v>
      </c>
      <c r="AS19" s="436" t="s">
        <v>494</v>
      </c>
      <c r="AT19" s="186" t="s">
        <v>503</v>
      </c>
      <c r="AU19" s="183" t="s">
        <v>495</v>
      </c>
      <c r="AV19" s="183" t="s">
        <v>243</v>
      </c>
      <c r="AW19" s="170"/>
      <c r="AX19" s="172"/>
      <c r="AY19" s="172"/>
      <c r="XFB19" s="173" t="s">
        <v>257</v>
      </c>
    </row>
    <row r="20" spans="1:51 16382:16382" s="173" customFormat="1" ht="114" customHeight="1" x14ac:dyDescent="0.2">
      <c r="A20" s="173">
        <v>8</v>
      </c>
      <c r="B20" s="166"/>
      <c r="C20" s="166"/>
      <c r="D20" s="167"/>
      <c r="E20" s="164" t="s">
        <v>258</v>
      </c>
      <c r="F20" s="164" t="s">
        <v>259</v>
      </c>
      <c r="G20" s="164" t="s">
        <v>260</v>
      </c>
      <c r="H20" s="164" t="s">
        <v>239</v>
      </c>
      <c r="I20" s="168" t="s">
        <v>255</v>
      </c>
      <c r="J20" s="168" t="s">
        <v>240</v>
      </c>
      <c r="K20" s="164" t="s">
        <v>261</v>
      </c>
      <c r="L20" s="164" t="s">
        <v>250</v>
      </c>
      <c r="M20" s="178">
        <v>1</v>
      </c>
      <c r="N20" s="178">
        <v>1</v>
      </c>
      <c r="O20" s="178">
        <v>1</v>
      </c>
      <c r="P20" s="178">
        <v>1</v>
      </c>
      <c r="Q20" s="169" t="s">
        <v>229</v>
      </c>
      <c r="R20" s="169" t="s">
        <v>230</v>
      </c>
      <c r="S20" s="170"/>
      <c r="T20" s="170"/>
      <c r="U20" s="170"/>
      <c r="V20" s="170"/>
      <c r="W20" s="170"/>
      <c r="X20" s="170"/>
      <c r="Y20" s="178">
        <v>1</v>
      </c>
      <c r="Z20" s="178">
        <v>1</v>
      </c>
      <c r="AA20" s="178">
        <v>1</v>
      </c>
      <c r="AB20" s="178">
        <v>1</v>
      </c>
      <c r="AC20" s="178">
        <v>1</v>
      </c>
      <c r="AD20" s="178">
        <v>1</v>
      </c>
      <c r="AE20" s="170"/>
      <c r="AF20" s="170"/>
      <c r="AG20" s="170"/>
      <c r="AH20" s="170"/>
      <c r="AI20" s="170"/>
      <c r="AJ20" s="170"/>
      <c r="AK20" s="187">
        <v>0.57758620689655171</v>
      </c>
      <c r="AL20" s="187">
        <v>1</v>
      </c>
      <c r="AM20" s="187">
        <v>1</v>
      </c>
      <c r="AN20" s="437">
        <v>1</v>
      </c>
      <c r="AO20" s="433"/>
      <c r="AP20" s="433"/>
      <c r="AQ20" s="187">
        <f>+AVERAGE(AE20:AP20)</f>
        <v>0.8943965517241379</v>
      </c>
      <c r="AR20" s="187">
        <f>AQ20</f>
        <v>0.8943965517241379</v>
      </c>
      <c r="AS20" s="436" t="s">
        <v>496</v>
      </c>
      <c r="AT20" s="186" t="s">
        <v>503</v>
      </c>
      <c r="AU20" s="183" t="s">
        <v>497</v>
      </c>
      <c r="AV20" s="183" t="s">
        <v>243</v>
      </c>
      <c r="AW20" s="170"/>
      <c r="AX20" s="172"/>
      <c r="AY20" s="172"/>
    </row>
    <row r="21" spans="1:51 16382:16382" s="173" customFormat="1" ht="140.25" x14ac:dyDescent="0.2">
      <c r="A21" s="173">
        <v>9</v>
      </c>
      <c r="B21" s="166"/>
      <c r="C21" s="166"/>
      <c r="D21" s="167"/>
      <c r="E21" s="164" t="s">
        <v>262</v>
      </c>
      <c r="F21" s="164" t="s">
        <v>263</v>
      </c>
      <c r="G21" s="164" t="s">
        <v>264</v>
      </c>
      <c r="H21" s="164" t="s">
        <v>248</v>
      </c>
      <c r="I21" s="168" t="s">
        <v>255</v>
      </c>
      <c r="J21" s="168" t="s">
        <v>219</v>
      </c>
      <c r="K21" s="164" t="s">
        <v>264</v>
      </c>
      <c r="L21" s="164" t="s">
        <v>265</v>
      </c>
      <c r="M21" s="170">
        <f>SUM(Y21:AD21)</f>
        <v>500</v>
      </c>
      <c r="N21" s="170"/>
      <c r="O21" s="170"/>
      <c r="P21" s="170"/>
      <c r="Q21" s="169" t="s">
        <v>229</v>
      </c>
      <c r="R21" s="169" t="s">
        <v>230</v>
      </c>
      <c r="S21" s="170"/>
      <c r="T21" s="170"/>
      <c r="U21" s="170"/>
      <c r="V21" s="170"/>
      <c r="W21" s="170"/>
      <c r="X21" s="170"/>
      <c r="Y21" s="170">
        <v>50</v>
      </c>
      <c r="Z21" s="170">
        <v>100</v>
      </c>
      <c r="AA21" s="170">
        <v>100</v>
      </c>
      <c r="AB21" s="170">
        <v>100</v>
      </c>
      <c r="AC21" s="170">
        <v>100</v>
      </c>
      <c r="AD21" s="170">
        <v>50</v>
      </c>
      <c r="AE21" s="170"/>
      <c r="AF21" s="170"/>
      <c r="AG21" s="170"/>
      <c r="AH21" s="170"/>
      <c r="AI21" s="170"/>
      <c r="AJ21" s="170"/>
      <c r="AK21" s="170">
        <v>131</v>
      </c>
      <c r="AL21" s="170">
        <v>73</v>
      </c>
      <c r="AM21" s="170">
        <v>148</v>
      </c>
      <c r="AN21" s="433">
        <v>182</v>
      </c>
      <c r="AO21" s="433"/>
      <c r="AP21" s="433"/>
      <c r="AQ21" s="433">
        <f t="shared" si="1"/>
        <v>534</v>
      </c>
      <c r="AR21" s="187">
        <f>+AQ21/M21</f>
        <v>1.0680000000000001</v>
      </c>
      <c r="AS21" s="436" t="s">
        <v>498</v>
      </c>
      <c r="AT21" s="186" t="s">
        <v>515</v>
      </c>
      <c r="AU21" s="183" t="s">
        <v>499</v>
      </c>
      <c r="AV21" s="183" t="s">
        <v>243</v>
      </c>
      <c r="AW21" s="170"/>
      <c r="AX21" s="172"/>
      <c r="AY21" s="172"/>
    </row>
    <row r="22" spans="1:51 16382:16382" s="173" customFormat="1" ht="105" x14ac:dyDescent="0.2">
      <c r="A22" s="173">
        <v>10</v>
      </c>
      <c r="B22" s="166"/>
      <c r="C22" s="166"/>
      <c r="D22" s="167"/>
      <c r="E22" s="164" t="s">
        <v>266</v>
      </c>
      <c r="F22" s="164" t="s">
        <v>267</v>
      </c>
      <c r="G22" s="164" t="s">
        <v>268</v>
      </c>
      <c r="H22" s="164" t="s">
        <v>248</v>
      </c>
      <c r="I22" s="168" t="s">
        <v>255</v>
      </c>
      <c r="J22" s="168" t="s">
        <v>219</v>
      </c>
      <c r="K22" s="164" t="s">
        <v>268</v>
      </c>
      <c r="L22" s="164" t="s">
        <v>265</v>
      </c>
      <c r="M22" s="170">
        <f>SUM(Y22:AD22)</f>
        <v>150</v>
      </c>
      <c r="N22" s="170"/>
      <c r="O22" s="170"/>
      <c r="P22" s="170"/>
      <c r="Q22" s="169" t="s">
        <v>229</v>
      </c>
      <c r="R22" s="169" t="s">
        <v>230</v>
      </c>
      <c r="S22" s="170"/>
      <c r="T22" s="170"/>
      <c r="U22" s="170"/>
      <c r="V22" s="170"/>
      <c r="W22" s="170"/>
      <c r="X22" s="170"/>
      <c r="Y22" s="170">
        <f>+Y21*0.3</f>
        <v>15</v>
      </c>
      <c r="Z22" s="170">
        <v>30</v>
      </c>
      <c r="AA22" s="170">
        <v>30</v>
      </c>
      <c r="AB22" s="170">
        <v>30</v>
      </c>
      <c r="AC22" s="170">
        <v>30</v>
      </c>
      <c r="AD22" s="170">
        <v>15</v>
      </c>
      <c r="AE22" s="170"/>
      <c r="AF22" s="170"/>
      <c r="AG22" s="170"/>
      <c r="AH22" s="170"/>
      <c r="AI22" s="170"/>
      <c r="AJ22" s="170"/>
      <c r="AK22" s="170">
        <v>40</v>
      </c>
      <c r="AL22" s="170">
        <v>31</v>
      </c>
      <c r="AM22" s="170">
        <v>57</v>
      </c>
      <c r="AN22" s="433">
        <v>48</v>
      </c>
      <c r="AO22" s="433"/>
      <c r="AP22" s="433"/>
      <c r="AQ22" s="433">
        <f t="shared" si="1"/>
        <v>176</v>
      </c>
      <c r="AR22" s="187">
        <f t="shared" ref="AR22:AR24" si="2">+AQ22/M22</f>
        <v>1.1733333333333333</v>
      </c>
      <c r="AS22" s="436" t="s">
        <v>500</v>
      </c>
      <c r="AT22" s="186" t="s">
        <v>515</v>
      </c>
      <c r="AU22" s="183" t="s">
        <v>501</v>
      </c>
      <c r="AV22" s="183"/>
      <c r="AW22" s="170"/>
      <c r="AX22" s="172"/>
      <c r="AY22" s="172"/>
    </row>
    <row r="23" spans="1:51 16382:16382" s="173" customFormat="1" ht="183" customHeight="1" x14ac:dyDescent="0.2">
      <c r="A23" s="173">
        <v>11</v>
      </c>
      <c r="B23" s="166"/>
      <c r="C23" s="166"/>
      <c r="D23" s="167"/>
      <c r="E23" s="164" t="s">
        <v>269</v>
      </c>
      <c r="F23" s="164" t="s">
        <v>270</v>
      </c>
      <c r="G23" s="164" t="s">
        <v>271</v>
      </c>
      <c r="H23" s="164" t="s">
        <v>239</v>
      </c>
      <c r="I23" s="168" t="s">
        <v>255</v>
      </c>
      <c r="J23" s="168" t="s">
        <v>240</v>
      </c>
      <c r="K23" s="164" t="s">
        <v>272</v>
      </c>
      <c r="L23" s="164" t="s">
        <v>273</v>
      </c>
      <c r="M23" s="178">
        <v>1</v>
      </c>
      <c r="N23" s="178"/>
      <c r="O23" s="178"/>
      <c r="P23" s="178"/>
      <c r="Q23" s="169" t="s">
        <v>222</v>
      </c>
      <c r="R23" s="169" t="s">
        <v>230</v>
      </c>
      <c r="S23" s="170"/>
      <c r="T23" s="170"/>
      <c r="U23" s="170"/>
      <c r="V23" s="170"/>
      <c r="W23" s="170"/>
      <c r="X23" s="170"/>
      <c r="Y23" s="170"/>
      <c r="Z23" s="170"/>
      <c r="AA23" s="178">
        <v>1</v>
      </c>
      <c r="AB23" s="170"/>
      <c r="AC23" s="170"/>
      <c r="AD23" s="178">
        <v>1</v>
      </c>
      <c r="AE23" s="170"/>
      <c r="AF23" s="170"/>
      <c r="AG23" s="170"/>
      <c r="AH23" s="170"/>
      <c r="AI23" s="170"/>
      <c r="AJ23" s="170"/>
      <c r="AK23" s="170"/>
      <c r="AL23" s="170"/>
      <c r="AM23" s="178">
        <v>1</v>
      </c>
      <c r="AN23" s="433"/>
      <c r="AO23" s="433"/>
      <c r="AP23" s="433"/>
      <c r="AQ23" s="187">
        <v>1</v>
      </c>
      <c r="AR23" s="187">
        <f t="shared" si="2"/>
        <v>1</v>
      </c>
      <c r="AS23" s="436" t="s">
        <v>520</v>
      </c>
      <c r="AT23" s="186"/>
      <c r="AU23" s="183" t="s">
        <v>471</v>
      </c>
      <c r="AV23" s="171"/>
      <c r="AW23" s="170"/>
      <c r="AX23" s="172"/>
      <c r="AY23" s="172"/>
    </row>
    <row r="24" spans="1:51 16382:16382" s="173" customFormat="1" ht="123.95" customHeight="1" x14ac:dyDescent="0.2">
      <c r="A24" s="173">
        <v>12</v>
      </c>
      <c r="B24" s="166"/>
      <c r="C24" s="166"/>
      <c r="D24" s="167"/>
      <c r="E24" s="164" t="s">
        <v>274</v>
      </c>
      <c r="F24" s="164" t="s">
        <v>275</v>
      </c>
      <c r="G24" s="164" t="s">
        <v>276</v>
      </c>
      <c r="H24" s="164" t="s">
        <v>226</v>
      </c>
      <c r="I24" s="168" t="s">
        <v>255</v>
      </c>
      <c r="J24" s="168" t="s">
        <v>219</v>
      </c>
      <c r="K24" s="164" t="s">
        <v>277</v>
      </c>
      <c r="L24" s="164" t="s">
        <v>235</v>
      </c>
      <c r="M24" s="170">
        <f>SUM(Y24:AD24)</f>
        <v>120</v>
      </c>
      <c r="N24" s="170"/>
      <c r="O24" s="170"/>
      <c r="P24" s="170"/>
      <c r="Q24" s="169" t="s">
        <v>229</v>
      </c>
      <c r="R24" s="169" t="s">
        <v>230</v>
      </c>
      <c r="S24" s="170"/>
      <c r="T24" s="170"/>
      <c r="U24" s="170"/>
      <c r="V24" s="170"/>
      <c r="W24" s="170"/>
      <c r="X24" s="170"/>
      <c r="Y24" s="175">
        <v>20</v>
      </c>
      <c r="Z24" s="175">
        <v>20</v>
      </c>
      <c r="AA24" s="175">
        <v>20</v>
      </c>
      <c r="AB24" s="175">
        <v>20</v>
      </c>
      <c r="AC24" s="175">
        <v>20</v>
      </c>
      <c r="AD24" s="175">
        <v>20</v>
      </c>
      <c r="AE24" s="170"/>
      <c r="AF24" s="170"/>
      <c r="AG24" s="170"/>
      <c r="AH24" s="170"/>
      <c r="AI24" s="170"/>
      <c r="AJ24" s="170"/>
      <c r="AK24" s="170">
        <v>28</v>
      </c>
      <c r="AL24" s="170">
        <v>17</v>
      </c>
      <c r="AM24" s="170">
        <v>28</v>
      </c>
      <c r="AN24" s="433">
        <v>28</v>
      </c>
      <c r="AO24" s="433"/>
      <c r="AP24" s="433"/>
      <c r="AQ24" s="433">
        <f t="shared" si="1"/>
        <v>101</v>
      </c>
      <c r="AR24" s="187">
        <f t="shared" si="2"/>
        <v>0.84166666666666667</v>
      </c>
      <c r="AS24" s="436" t="s">
        <v>278</v>
      </c>
      <c r="AT24" s="186" t="s">
        <v>516</v>
      </c>
      <c r="AU24" s="183" t="s">
        <v>502</v>
      </c>
      <c r="AV24" s="171"/>
      <c r="AW24" s="170"/>
      <c r="AX24" s="172"/>
      <c r="AY24" s="172"/>
    </row>
    <row r="25" spans="1:51 16382:16382" x14ac:dyDescent="0.2">
      <c r="B25" s="389" t="s">
        <v>183</v>
      </c>
      <c r="C25" s="390"/>
      <c r="D25" s="390"/>
      <c r="E25" s="391"/>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c r="AM25" s="390"/>
      <c r="AN25" s="390"/>
      <c r="AO25" s="390"/>
      <c r="AP25" s="390"/>
      <c r="AQ25" s="390"/>
      <c r="AR25" s="390"/>
      <c r="AS25" s="390"/>
      <c r="AT25" s="390"/>
      <c r="AU25" s="390"/>
      <c r="AV25" s="390"/>
      <c r="AW25" s="392"/>
    </row>
    <row r="26" spans="1:51 16382:16382" ht="50.25" customHeight="1" x14ac:dyDescent="0.2">
      <c r="B26" s="367" t="s">
        <v>279</v>
      </c>
      <c r="C26" s="366" t="s">
        <v>280</v>
      </c>
      <c r="D26" s="366"/>
      <c r="E26" s="366"/>
      <c r="F26" s="368" t="s">
        <v>281</v>
      </c>
      <c r="G26" s="368"/>
      <c r="H26" s="368"/>
      <c r="I26" s="368"/>
      <c r="J26" s="368"/>
      <c r="K26" s="368"/>
      <c r="L26" s="368"/>
      <c r="M26" s="368"/>
      <c r="N26" s="366" t="s">
        <v>280</v>
      </c>
      <c r="O26" s="366"/>
      <c r="P26" s="366"/>
      <c r="Q26" s="366"/>
      <c r="R26" s="366"/>
      <c r="S26" s="366" t="s">
        <v>280</v>
      </c>
      <c r="T26" s="366"/>
      <c r="U26" s="366"/>
      <c r="V26" s="366"/>
      <c r="W26" s="366"/>
      <c r="X26" s="366"/>
      <c r="Y26" s="366"/>
      <c r="Z26" s="366"/>
      <c r="AA26" s="366" t="s">
        <v>280</v>
      </c>
      <c r="AB26" s="366"/>
      <c r="AC26" s="366"/>
      <c r="AD26" s="366"/>
      <c r="AE26" s="366"/>
      <c r="AF26" s="366"/>
      <c r="AG26" s="366"/>
      <c r="AH26" s="366"/>
      <c r="AI26" s="366"/>
      <c r="AJ26" s="366"/>
      <c r="AK26" s="366"/>
      <c r="AL26" s="366"/>
      <c r="AM26" s="368" t="s">
        <v>282</v>
      </c>
      <c r="AN26" s="368"/>
      <c r="AO26" s="368"/>
      <c r="AP26" s="368"/>
      <c r="AQ26" s="366" t="s">
        <v>283</v>
      </c>
      <c r="AR26" s="366"/>
      <c r="AS26" s="366"/>
      <c r="AT26" s="366"/>
      <c r="AU26" s="366"/>
      <c r="AV26" s="366"/>
      <c r="AW26" s="366"/>
    </row>
    <row r="27" spans="1:51 16382:16382" ht="15" x14ac:dyDescent="0.2">
      <c r="B27" s="367"/>
      <c r="C27" s="366" t="s">
        <v>284</v>
      </c>
      <c r="D27" s="366"/>
      <c r="E27" s="366"/>
      <c r="F27" s="368"/>
      <c r="G27" s="368"/>
      <c r="H27" s="368"/>
      <c r="I27" s="368"/>
      <c r="J27" s="368"/>
      <c r="K27" s="368"/>
      <c r="L27" s="368"/>
      <c r="M27" s="368"/>
      <c r="N27" s="366" t="s">
        <v>285</v>
      </c>
      <c r="O27" s="366"/>
      <c r="P27" s="366"/>
      <c r="Q27" s="366"/>
      <c r="R27" s="366"/>
      <c r="S27" s="366" t="s">
        <v>286</v>
      </c>
      <c r="T27" s="366"/>
      <c r="U27" s="366"/>
      <c r="V27" s="366"/>
      <c r="W27" s="366"/>
      <c r="X27" s="366"/>
      <c r="Y27" s="366"/>
      <c r="Z27" s="366"/>
      <c r="AA27" s="366" t="s">
        <v>521</v>
      </c>
      <c r="AB27" s="366"/>
      <c r="AC27" s="366"/>
      <c r="AD27" s="366"/>
      <c r="AE27" s="366"/>
      <c r="AF27" s="366"/>
      <c r="AG27" s="366"/>
      <c r="AH27" s="366"/>
      <c r="AI27" s="366"/>
      <c r="AJ27" s="366"/>
      <c r="AK27" s="366"/>
      <c r="AL27" s="366"/>
      <c r="AM27" s="368"/>
      <c r="AN27" s="368"/>
      <c r="AO27" s="368"/>
      <c r="AP27" s="368"/>
      <c r="AQ27" s="366" t="s">
        <v>286</v>
      </c>
      <c r="AR27" s="366"/>
      <c r="AS27" s="366"/>
      <c r="AT27" s="366"/>
      <c r="AU27" s="366"/>
      <c r="AV27" s="366"/>
      <c r="AW27" s="366"/>
    </row>
    <row r="28" spans="1:51 16382:16382" ht="30" customHeight="1" x14ac:dyDescent="0.2">
      <c r="B28" s="367"/>
      <c r="C28" s="369" t="s">
        <v>287</v>
      </c>
      <c r="D28" s="369"/>
      <c r="E28" s="369"/>
      <c r="F28" s="368"/>
      <c r="G28" s="368"/>
      <c r="H28" s="368"/>
      <c r="I28" s="368"/>
      <c r="J28" s="368"/>
      <c r="K28" s="368"/>
      <c r="L28" s="368"/>
      <c r="M28" s="368"/>
      <c r="N28" s="366" t="s">
        <v>288</v>
      </c>
      <c r="O28" s="366"/>
      <c r="P28" s="366"/>
      <c r="Q28" s="366"/>
      <c r="R28" s="366"/>
      <c r="S28" s="366" t="s">
        <v>289</v>
      </c>
      <c r="T28" s="366"/>
      <c r="U28" s="366"/>
      <c r="V28" s="366"/>
      <c r="W28" s="366"/>
      <c r="X28" s="366"/>
      <c r="Y28" s="366"/>
      <c r="Z28" s="366"/>
      <c r="AA28" s="366" t="s">
        <v>290</v>
      </c>
      <c r="AB28" s="366"/>
      <c r="AC28" s="366"/>
      <c r="AD28" s="366"/>
      <c r="AE28" s="366"/>
      <c r="AF28" s="366"/>
      <c r="AG28" s="366"/>
      <c r="AH28" s="366"/>
      <c r="AI28" s="366"/>
      <c r="AJ28" s="366"/>
      <c r="AK28" s="366"/>
      <c r="AL28" s="366"/>
      <c r="AM28" s="368"/>
      <c r="AN28" s="368"/>
      <c r="AO28" s="368"/>
      <c r="AP28" s="368"/>
      <c r="AQ28" s="366" t="s">
        <v>291</v>
      </c>
      <c r="AR28" s="366"/>
      <c r="AS28" s="366"/>
      <c r="AT28" s="366"/>
      <c r="AU28" s="366"/>
      <c r="AV28" s="366"/>
      <c r="AW28" s="366"/>
    </row>
  </sheetData>
  <mergeCells count="54">
    <mergeCell ref="S27:Z27"/>
    <mergeCell ref="S28:Z28"/>
    <mergeCell ref="B10:D10"/>
    <mergeCell ref="E9:AD9"/>
    <mergeCell ref="E10:AD10"/>
    <mergeCell ref="B11:D11"/>
    <mergeCell ref="I11:I12"/>
    <mergeCell ref="B25:AW25"/>
    <mergeCell ref="AQ11:AR11"/>
    <mergeCell ref="AT5:AT12"/>
    <mergeCell ref="AV5:AV12"/>
    <mergeCell ref="AW5:AW12"/>
    <mergeCell ref="AE11:AP11"/>
    <mergeCell ref="E11:E12"/>
    <mergeCell ref="F11:F12"/>
    <mergeCell ref="AU5:AU12"/>
    <mergeCell ref="AE5:AR10"/>
    <mergeCell ref="AS5:AS12"/>
    <mergeCell ref="B5:AD5"/>
    <mergeCell ref="B6:B8"/>
    <mergeCell ref="C6:D8"/>
    <mergeCell ref="H11:H12"/>
    <mergeCell ref="R11:R12"/>
    <mergeCell ref="M11:P11"/>
    <mergeCell ref="G11:G12"/>
    <mergeCell ref="L11:L12"/>
    <mergeCell ref="S11:AD11"/>
    <mergeCell ref="Q11:Q12"/>
    <mergeCell ref="K11:K12"/>
    <mergeCell ref="J11:J12"/>
    <mergeCell ref="B9:D9"/>
    <mergeCell ref="AQ27:AW27"/>
    <mergeCell ref="AQ26:AW26"/>
    <mergeCell ref="C27:E27"/>
    <mergeCell ref="B26:B28"/>
    <mergeCell ref="F26:M28"/>
    <mergeCell ref="AA26:AL26"/>
    <mergeCell ref="AA27:AL27"/>
    <mergeCell ref="AA28:AL28"/>
    <mergeCell ref="AQ28:AW28"/>
    <mergeCell ref="AM26:AP28"/>
    <mergeCell ref="N26:R26"/>
    <mergeCell ref="N27:R27"/>
    <mergeCell ref="N28:R28"/>
    <mergeCell ref="S26:Z26"/>
    <mergeCell ref="C26:E26"/>
    <mergeCell ref="C28:E28"/>
    <mergeCell ref="AV1:AW1"/>
    <mergeCell ref="AV2:AW2"/>
    <mergeCell ref="AV3:AW3"/>
    <mergeCell ref="AV4:AW4"/>
    <mergeCell ref="B1:AU1"/>
    <mergeCell ref="B2:AU2"/>
    <mergeCell ref="B3:AU4"/>
  </mergeCells>
  <hyperlinks>
    <hyperlink ref="AT13" r:id="rId1" xr:uid="{13112C49-2179-4DA0-92FF-428683255706}"/>
    <hyperlink ref="AT14" r:id="rId2" display="https://secretariadistritald.sharepoint.com/:x:/s/InstrumentosdePlaneacin-SubsecretaraFCO/EUzRLIpNh5RNmKO-SlJdyhIBgO7joZxzbfsRtRZkMdJFIw?e=7UUfml_x000a__x000a_" xr:uid="{1ED192A1-7F7D-4A7F-BAC7-9B45A3FB091E}"/>
    <hyperlink ref="AT15" r:id="rId3" display="https://secretariadistritald.sharepoint.com/:x:/s/InstrumentosdePlaneacin-SubsecretaraFCO/EVFufqWIgaRGlPoIcLlMt3UBBxRIF5K439JO08HTAsDylQ?e=Z8VRbh_x000a__x000a_" xr:uid="{89D1D979-9FCB-4614-8EA2-13FB590B41AA}"/>
    <hyperlink ref="AT16" r:id="rId4" xr:uid="{046D893E-27E8-41F1-9998-1CAE32B2DBF1}"/>
    <hyperlink ref="AT17" r:id="rId5" xr:uid="{E188AC21-4380-4349-BC6C-7E28FFA59A46}"/>
    <hyperlink ref="AT18" r:id="rId6" xr:uid="{F2146A93-2874-4962-86F0-9B88ED8EAB6D}"/>
    <hyperlink ref="AT19:AT20" r:id="rId7" display="https://secretariadistritald.sharepoint.com/:x:/s/InstrumentosdePlaneacin-SubsecretaraFCO/EfcxFfu8EHFOvWyM0lDLTZAB7mKsfxznoDEDveQP_3k3Qg?e=S70scp" xr:uid="{8359772A-9054-4BA5-B1A4-A7B0BB99FB42}"/>
    <hyperlink ref="AT21" r:id="rId8" xr:uid="{1B49A479-766C-47C0-AFD3-0D37BDE9CC84}"/>
    <hyperlink ref="AT22" r:id="rId9" xr:uid="{C4837192-8F1D-4F86-B045-B7B15FCF17EA}"/>
    <hyperlink ref="AT24" r:id="rId10" xr:uid="{3A3F888B-36ED-408C-BD12-852B25AE07DD}"/>
  </hyperlinks>
  <pageMargins left="0.7" right="0.7" top="0.75" bottom="0.75" header="0.3" footer="0.3"/>
  <pageSetup scale="19" orientation="landscape" r:id="rId11"/>
  <customProperties>
    <customPr name="_pios_id" r:id="rId12"/>
  </customProperties>
  <legacyDrawing r:id="rId1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listas!$A$3:$A$6</xm:f>
          </x14:formula1>
          <xm:sqref>E10:AD10</xm:sqref>
        </x14:dataValidation>
        <x14:dataValidation type="list" allowBlank="1" showInputMessage="1" showErrorMessage="1" xr:uid="{00000000-0002-0000-0600-000001000000}">
          <x14:formula1>
            <xm:f>listas!$H$2:$H$5</xm:f>
          </x14:formula1>
          <xm:sqref>H17 H24 H21:H22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3">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292</v>
      </c>
      <c r="B1" t="s">
        <v>293</v>
      </c>
    </row>
    <row r="2" spans="1:2" x14ac:dyDescent="0.25">
      <c r="A2" t="s">
        <v>294</v>
      </c>
      <c r="B2" t="s">
        <v>295</v>
      </c>
    </row>
    <row r="3" spans="1:2" x14ac:dyDescent="0.25">
      <c r="A3" t="s">
        <v>296</v>
      </c>
      <c r="B3" t="s">
        <v>297</v>
      </c>
    </row>
    <row r="4" spans="1:2" x14ac:dyDescent="0.25">
      <c r="A4" t="s">
        <v>298</v>
      </c>
    </row>
    <row r="5" spans="1:2" x14ac:dyDescent="0.25">
      <c r="A5" t="s">
        <v>299</v>
      </c>
    </row>
    <row r="6" spans="1:2" x14ac:dyDescent="0.25">
      <c r="A6" t="s">
        <v>300</v>
      </c>
    </row>
    <row r="7" spans="1:2" x14ac:dyDescent="0.25">
      <c r="A7" t="s">
        <v>301</v>
      </c>
    </row>
    <row r="8" spans="1:2" x14ac:dyDescent="0.25">
      <c r="A8" t="s">
        <v>302</v>
      </c>
    </row>
    <row r="9" spans="1:2" x14ac:dyDescent="0.25">
      <c r="A9" t="s">
        <v>303</v>
      </c>
    </row>
    <row r="10" spans="1:2" x14ac:dyDescent="0.25">
      <c r="A10" t="s">
        <v>304</v>
      </c>
    </row>
    <row r="11" spans="1:2" x14ac:dyDescent="0.25">
      <c r="A11" t="s">
        <v>305</v>
      </c>
    </row>
    <row r="12" spans="1:2" x14ac:dyDescent="0.25">
      <c r="A12" t="s">
        <v>306</v>
      </c>
    </row>
    <row r="13" spans="1:2" x14ac:dyDescent="0.25">
      <c r="A13" t="s">
        <v>307</v>
      </c>
    </row>
  </sheetData>
  <pageMargins left="0.7" right="0.7" top="0.75" bottom="0.75" header="0.3" footer="0.3"/>
  <customProperties>
    <customPr name="_pios_id" r:id="rId1"/>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4">
    <tabColor theme="7" tint="0.39997558519241921"/>
    <pageSetUpPr fitToPage="1"/>
  </sheetPr>
  <dimension ref="A1:BK58"/>
  <sheetViews>
    <sheetView topLeftCell="AC7" zoomScale="70" zoomScaleNormal="70" workbookViewId="0">
      <selection activeCell="AK15" sqref="AK15"/>
    </sheetView>
  </sheetViews>
  <sheetFormatPr baseColWidth="10" defaultColWidth="19.42578125" defaultRowHeight="14.25" x14ac:dyDescent="0.25"/>
  <cols>
    <col min="1" max="1" width="29.42578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7109375" style="15" customWidth="1"/>
    <col min="31" max="31" width="11.28515625" style="15" customWidth="1"/>
    <col min="32" max="32" width="2.28515625" style="15" customWidth="1"/>
    <col min="33" max="33" width="19.42578125" style="15" customWidth="1"/>
    <col min="34" max="34" width="11.140625" style="15" customWidth="1"/>
    <col min="35" max="51" width="11.28515625" style="15" customWidth="1"/>
    <col min="52" max="63" width="8.7109375" style="15" customWidth="1"/>
    <col min="64" max="16384" width="19.42578125" style="15"/>
  </cols>
  <sheetData>
    <row r="1" spans="1:63" ht="16.5" customHeight="1" x14ac:dyDescent="0.25">
      <c r="A1" s="400" t="s">
        <v>121</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c r="AR1" s="400"/>
      <c r="AS1" s="400"/>
      <c r="AT1" s="400"/>
      <c r="AU1" s="400"/>
      <c r="AV1" s="400"/>
      <c r="AW1" s="400"/>
      <c r="AX1" s="400"/>
      <c r="AY1" s="400"/>
      <c r="AZ1" s="400"/>
      <c r="BA1" s="400"/>
      <c r="BB1" s="400"/>
      <c r="BC1" s="400"/>
      <c r="BD1" s="400"/>
      <c r="BE1" s="400"/>
      <c r="BF1" s="400"/>
      <c r="BG1" s="400"/>
      <c r="BH1" s="400"/>
      <c r="BI1" s="401" t="s">
        <v>308</v>
      </c>
      <c r="BJ1" s="401"/>
      <c r="BK1" s="401"/>
    </row>
    <row r="2" spans="1:63" ht="16.5" customHeight="1" x14ac:dyDescent="0.25">
      <c r="A2" s="400" t="s">
        <v>123</v>
      </c>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400"/>
      <c r="BH2" s="400"/>
      <c r="BI2" s="401" t="s">
        <v>124</v>
      </c>
      <c r="BJ2" s="401"/>
      <c r="BK2" s="401"/>
    </row>
    <row r="3" spans="1:63" ht="26.25" customHeight="1" x14ac:dyDescent="0.25">
      <c r="A3" s="400" t="s">
        <v>309</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0"/>
      <c r="AW3" s="400"/>
      <c r="AX3" s="400"/>
      <c r="AY3" s="400"/>
      <c r="AZ3" s="400"/>
      <c r="BA3" s="400"/>
      <c r="BB3" s="400"/>
      <c r="BC3" s="400"/>
      <c r="BD3" s="400"/>
      <c r="BE3" s="400"/>
      <c r="BF3" s="400"/>
      <c r="BG3" s="400"/>
      <c r="BH3" s="400"/>
      <c r="BI3" s="401" t="s">
        <v>126</v>
      </c>
      <c r="BJ3" s="401"/>
      <c r="BK3" s="401"/>
    </row>
    <row r="4" spans="1:63" ht="16.5" customHeight="1" x14ac:dyDescent="0.25">
      <c r="A4" s="400" t="s">
        <v>310</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400"/>
      <c r="AQ4" s="400"/>
      <c r="AR4" s="400"/>
      <c r="AS4" s="400"/>
      <c r="AT4" s="400"/>
      <c r="AU4" s="400"/>
      <c r="AV4" s="400"/>
      <c r="AW4" s="400"/>
      <c r="AX4" s="400"/>
      <c r="AY4" s="400"/>
      <c r="AZ4" s="400"/>
      <c r="BA4" s="400"/>
      <c r="BB4" s="400"/>
      <c r="BC4" s="400"/>
      <c r="BD4" s="400"/>
      <c r="BE4" s="400"/>
      <c r="BF4" s="400"/>
      <c r="BG4" s="400"/>
      <c r="BH4" s="400"/>
      <c r="BI4" s="397" t="s">
        <v>311</v>
      </c>
      <c r="BJ4" s="398"/>
      <c r="BK4" s="399"/>
    </row>
    <row r="5" spans="1:63" ht="26.25" customHeight="1" x14ac:dyDescent="0.25">
      <c r="A5" s="402" t="s">
        <v>204</v>
      </c>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G5" s="402" t="s">
        <v>312</v>
      </c>
      <c r="AH5" s="402"/>
      <c r="AI5" s="402"/>
      <c r="AJ5" s="402"/>
      <c r="AK5" s="402"/>
      <c r="AL5" s="402"/>
      <c r="AM5" s="402"/>
      <c r="AN5" s="402"/>
      <c r="AO5" s="402"/>
      <c r="AP5" s="402"/>
      <c r="AQ5" s="402"/>
      <c r="AR5" s="402"/>
      <c r="AS5" s="402"/>
      <c r="AT5" s="402"/>
      <c r="AU5" s="402"/>
      <c r="AV5" s="402"/>
      <c r="AW5" s="402"/>
      <c r="AX5" s="402"/>
      <c r="AY5" s="402"/>
      <c r="AZ5" s="402"/>
      <c r="BA5" s="402"/>
      <c r="BB5" s="402"/>
      <c r="BC5" s="402"/>
      <c r="BD5" s="402"/>
      <c r="BE5" s="402"/>
      <c r="BF5" s="402"/>
      <c r="BG5" s="402"/>
      <c r="BH5" s="402"/>
      <c r="BI5" s="403"/>
      <c r="BJ5" s="403"/>
      <c r="BK5" s="403"/>
    </row>
    <row r="6" spans="1:63" ht="31.5" customHeight="1" x14ac:dyDescent="0.25">
      <c r="A6" s="127" t="s">
        <v>313</v>
      </c>
      <c r="B6" s="408"/>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c r="AL6" s="408"/>
      <c r="AM6" s="408"/>
      <c r="AN6" s="408"/>
      <c r="AO6" s="408"/>
      <c r="AP6" s="408"/>
      <c r="AQ6" s="408"/>
      <c r="AR6" s="408"/>
      <c r="AS6" s="408"/>
      <c r="AT6" s="408"/>
      <c r="AU6" s="408"/>
      <c r="AV6" s="408"/>
      <c r="AW6" s="408"/>
      <c r="AX6" s="408"/>
      <c r="AY6" s="408"/>
      <c r="AZ6" s="408"/>
      <c r="BA6" s="408"/>
      <c r="BB6" s="408"/>
      <c r="BC6" s="408"/>
      <c r="BD6" s="408"/>
      <c r="BE6" s="408"/>
      <c r="BF6" s="408"/>
      <c r="BG6" s="408"/>
      <c r="BH6" s="408"/>
      <c r="BI6" s="408"/>
      <c r="BJ6" s="408"/>
      <c r="BK6" s="408"/>
    </row>
    <row r="7" spans="1:63" ht="31.5" customHeight="1" x14ac:dyDescent="0.25">
      <c r="A7" s="128" t="s">
        <v>314</v>
      </c>
      <c r="B7" s="410" t="s">
        <v>189</v>
      </c>
      <c r="C7" s="411"/>
      <c r="D7" s="411"/>
      <c r="E7" s="411"/>
      <c r="F7" s="411"/>
      <c r="G7" s="411"/>
      <c r="H7" s="411"/>
      <c r="I7" s="411"/>
      <c r="J7" s="411"/>
      <c r="K7" s="411"/>
      <c r="L7" s="411"/>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c r="AL7" s="411"/>
      <c r="AM7" s="411"/>
      <c r="AN7" s="411"/>
      <c r="AO7" s="411"/>
      <c r="AP7" s="411"/>
      <c r="AQ7" s="411"/>
      <c r="AR7" s="411"/>
      <c r="AS7" s="411"/>
      <c r="AT7" s="411"/>
      <c r="AU7" s="411"/>
      <c r="AV7" s="411"/>
      <c r="AW7" s="411"/>
      <c r="AX7" s="411"/>
      <c r="AY7" s="411"/>
      <c r="AZ7" s="411"/>
      <c r="BA7" s="411"/>
      <c r="BB7" s="411"/>
      <c r="BC7" s="411"/>
      <c r="BD7" s="411"/>
      <c r="BE7" s="411"/>
      <c r="BF7" s="411"/>
      <c r="BG7" s="411"/>
      <c r="BH7" s="411"/>
      <c r="BI7" s="411"/>
      <c r="BJ7" s="411"/>
      <c r="BK7" s="412"/>
    </row>
    <row r="8" spans="1:63" ht="18.75" customHeight="1" x14ac:dyDescent="0.25">
      <c r="A8" s="129"/>
      <c r="B8" s="129"/>
      <c r="C8" s="129"/>
      <c r="D8" s="129"/>
      <c r="E8" s="129"/>
      <c r="F8" s="129"/>
      <c r="G8" s="129"/>
      <c r="H8" s="129"/>
      <c r="I8" s="129"/>
      <c r="J8" s="129"/>
      <c r="K8" s="130"/>
      <c r="L8" s="130"/>
      <c r="M8" s="130"/>
      <c r="N8" s="130"/>
      <c r="O8" s="130"/>
      <c r="P8" s="130"/>
      <c r="Q8" s="130"/>
      <c r="R8" s="130"/>
      <c r="S8" s="130"/>
      <c r="T8" s="130"/>
      <c r="U8" s="130"/>
      <c r="V8" s="130"/>
      <c r="W8" s="130"/>
      <c r="X8" s="130"/>
      <c r="Y8" s="130"/>
      <c r="Z8" s="130"/>
      <c r="AA8" s="130"/>
      <c r="AB8" s="130"/>
      <c r="AC8" s="130"/>
      <c r="AD8" s="130"/>
      <c r="AE8" s="130"/>
      <c r="AG8" s="129"/>
      <c r="AH8" s="130"/>
      <c r="AI8" s="130"/>
      <c r="AJ8" s="130"/>
      <c r="AK8" s="130"/>
      <c r="AL8" s="130"/>
      <c r="AM8" s="130"/>
      <c r="AN8" s="130"/>
      <c r="AO8" s="130"/>
    </row>
    <row r="9" spans="1:63" ht="30" customHeight="1" x14ac:dyDescent="0.25">
      <c r="A9" s="404" t="s">
        <v>315</v>
      </c>
      <c r="B9" s="131" t="s">
        <v>141</v>
      </c>
      <c r="C9" s="131" t="s">
        <v>142</v>
      </c>
      <c r="D9" s="406" t="s">
        <v>143</v>
      </c>
      <c r="E9" s="407"/>
      <c r="F9" s="131" t="s">
        <v>144</v>
      </c>
      <c r="G9" s="131" t="s">
        <v>145</v>
      </c>
      <c r="H9" s="406" t="s">
        <v>146</v>
      </c>
      <c r="I9" s="407"/>
      <c r="J9" s="131" t="s">
        <v>147</v>
      </c>
      <c r="K9" s="131" t="s">
        <v>148</v>
      </c>
      <c r="L9" s="406" t="s">
        <v>128</v>
      </c>
      <c r="M9" s="407"/>
      <c r="N9" s="131" t="s">
        <v>149</v>
      </c>
      <c r="O9" s="131" t="s">
        <v>150</v>
      </c>
      <c r="P9" s="406" t="s">
        <v>151</v>
      </c>
      <c r="Q9" s="407"/>
      <c r="R9" s="406" t="s">
        <v>316</v>
      </c>
      <c r="S9" s="407"/>
      <c r="T9" s="406" t="s">
        <v>317</v>
      </c>
      <c r="U9" s="409"/>
      <c r="V9" s="409"/>
      <c r="W9" s="409"/>
      <c r="X9" s="409"/>
      <c r="Y9" s="407"/>
      <c r="Z9" s="406" t="s">
        <v>318</v>
      </c>
      <c r="AA9" s="409"/>
      <c r="AB9" s="409"/>
      <c r="AC9" s="409"/>
      <c r="AD9" s="409"/>
      <c r="AE9" s="407"/>
      <c r="AG9" s="404" t="s">
        <v>315</v>
      </c>
      <c r="AH9" s="131" t="s">
        <v>141</v>
      </c>
      <c r="AI9" s="131" t="s">
        <v>142</v>
      </c>
      <c r="AJ9" s="406" t="s">
        <v>143</v>
      </c>
      <c r="AK9" s="407"/>
      <c r="AL9" s="131" t="s">
        <v>144</v>
      </c>
      <c r="AM9" s="131" t="s">
        <v>145</v>
      </c>
      <c r="AN9" s="406" t="s">
        <v>146</v>
      </c>
      <c r="AO9" s="407"/>
      <c r="AP9" s="131" t="s">
        <v>147</v>
      </c>
      <c r="AQ9" s="131" t="s">
        <v>148</v>
      </c>
      <c r="AR9" s="406" t="s">
        <v>128</v>
      </c>
      <c r="AS9" s="407"/>
      <c r="AT9" s="131" t="s">
        <v>149</v>
      </c>
      <c r="AU9" s="131" t="s">
        <v>150</v>
      </c>
      <c r="AV9" s="406" t="s">
        <v>151</v>
      </c>
      <c r="AW9" s="407"/>
      <c r="AX9" s="406" t="s">
        <v>316</v>
      </c>
      <c r="AY9" s="407"/>
      <c r="AZ9" s="406" t="s">
        <v>317</v>
      </c>
      <c r="BA9" s="409"/>
      <c r="BB9" s="409"/>
      <c r="BC9" s="409"/>
      <c r="BD9" s="409"/>
      <c r="BE9" s="407"/>
      <c r="BF9" s="406" t="s">
        <v>318</v>
      </c>
      <c r="BG9" s="409"/>
      <c r="BH9" s="409"/>
      <c r="BI9" s="409"/>
      <c r="BJ9" s="409"/>
      <c r="BK9" s="407"/>
    </row>
    <row r="10" spans="1:63" ht="36" customHeight="1" x14ac:dyDescent="0.25">
      <c r="A10" s="405"/>
      <c r="B10" s="124" t="s">
        <v>319</v>
      </c>
      <c r="C10" s="124" t="s">
        <v>319</v>
      </c>
      <c r="D10" s="124" t="s">
        <v>319</v>
      </c>
      <c r="E10" s="124" t="s">
        <v>320</v>
      </c>
      <c r="F10" s="124" t="s">
        <v>319</v>
      </c>
      <c r="G10" s="124" t="s">
        <v>319</v>
      </c>
      <c r="H10" s="124" t="s">
        <v>319</v>
      </c>
      <c r="I10" s="124" t="s">
        <v>320</v>
      </c>
      <c r="J10" s="124" t="s">
        <v>319</v>
      </c>
      <c r="K10" s="124" t="s">
        <v>319</v>
      </c>
      <c r="L10" s="124" t="s">
        <v>319</v>
      </c>
      <c r="M10" s="124" t="s">
        <v>320</v>
      </c>
      <c r="N10" s="124" t="s">
        <v>319</v>
      </c>
      <c r="O10" s="124" t="s">
        <v>319</v>
      </c>
      <c r="P10" s="124" t="s">
        <v>319</v>
      </c>
      <c r="Q10" s="124" t="s">
        <v>320</v>
      </c>
      <c r="R10" s="124" t="s">
        <v>319</v>
      </c>
      <c r="S10" s="124" t="s">
        <v>320</v>
      </c>
      <c r="T10" s="132" t="s">
        <v>321</v>
      </c>
      <c r="U10" s="132" t="s">
        <v>322</v>
      </c>
      <c r="V10" s="132" t="s">
        <v>323</v>
      </c>
      <c r="W10" s="132" t="s">
        <v>324</v>
      </c>
      <c r="X10" s="133" t="s">
        <v>325</v>
      </c>
      <c r="Y10" s="132" t="s">
        <v>326</v>
      </c>
      <c r="Z10" s="124" t="s">
        <v>327</v>
      </c>
      <c r="AA10" s="134" t="s">
        <v>328</v>
      </c>
      <c r="AB10" s="124" t="s">
        <v>329</v>
      </c>
      <c r="AC10" s="124" t="s">
        <v>330</v>
      </c>
      <c r="AD10" s="124" t="s">
        <v>331</v>
      </c>
      <c r="AE10" s="124" t="s">
        <v>332</v>
      </c>
      <c r="AF10" s="182" t="s">
        <v>333</v>
      </c>
      <c r="AG10" s="405"/>
      <c r="AH10" s="124" t="s">
        <v>319</v>
      </c>
      <c r="AI10" s="124" t="s">
        <v>319</v>
      </c>
      <c r="AJ10" s="124" t="s">
        <v>319</v>
      </c>
      <c r="AK10" s="124" t="s">
        <v>320</v>
      </c>
      <c r="AL10" s="124" t="s">
        <v>319</v>
      </c>
      <c r="AM10" s="124" t="s">
        <v>319</v>
      </c>
      <c r="AN10" s="124" t="s">
        <v>319</v>
      </c>
      <c r="AO10" s="124" t="s">
        <v>320</v>
      </c>
      <c r="AP10" s="124" t="s">
        <v>319</v>
      </c>
      <c r="AQ10" s="124" t="s">
        <v>319</v>
      </c>
      <c r="AR10" s="124" t="s">
        <v>319</v>
      </c>
      <c r="AS10" s="124" t="s">
        <v>320</v>
      </c>
      <c r="AT10" s="124" t="s">
        <v>319</v>
      </c>
      <c r="AU10" s="124" t="s">
        <v>319</v>
      </c>
      <c r="AV10" s="124" t="s">
        <v>319</v>
      </c>
      <c r="AW10" s="124" t="s">
        <v>320</v>
      </c>
      <c r="AX10" s="124" t="s">
        <v>319</v>
      </c>
      <c r="AY10" s="124" t="s">
        <v>320</v>
      </c>
      <c r="AZ10" s="132" t="s">
        <v>321</v>
      </c>
      <c r="BA10" s="132" t="s">
        <v>322</v>
      </c>
      <c r="BB10" s="132" t="s">
        <v>323</v>
      </c>
      <c r="BC10" s="132" t="s">
        <v>324</v>
      </c>
      <c r="BD10" s="133" t="s">
        <v>325</v>
      </c>
      <c r="BE10" s="132" t="s">
        <v>326</v>
      </c>
      <c r="BF10" s="135" t="s">
        <v>327</v>
      </c>
      <c r="BG10" s="136" t="s">
        <v>328</v>
      </c>
      <c r="BH10" s="135" t="s">
        <v>329</v>
      </c>
      <c r="BI10" s="135" t="s">
        <v>330</v>
      </c>
      <c r="BJ10" s="135" t="s">
        <v>331</v>
      </c>
      <c r="BK10" s="135" t="s">
        <v>332</v>
      </c>
    </row>
    <row r="11" spans="1:63" ht="15" x14ac:dyDescent="0.25">
      <c r="A11" s="137" t="s">
        <v>334</v>
      </c>
      <c r="B11" s="137"/>
      <c r="C11" s="137"/>
      <c r="D11" s="137"/>
      <c r="E11" s="138"/>
      <c r="F11" s="137"/>
      <c r="G11" s="137"/>
      <c r="H11" s="137"/>
      <c r="I11" s="138"/>
      <c r="J11" s="137"/>
      <c r="K11" s="137"/>
      <c r="L11" s="137"/>
      <c r="M11" s="138"/>
      <c r="N11" s="137"/>
      <c r="O11" s="137"/>
      <c r="P11" s="137"/>
      <c r="Q11" s="138"/>
      <c r="R11" s="139">
        <f t="shared" ref="R11:R31" si="0">B11+C11+D11+F11+G11+H11+J11+K11+L11+N11+O11+P11</f>
        <v>0</v>
      </c>
      <c r="S11" s="140">
        <f t="shared" ref="S11:S31" si="1">+E11+I11+M11+Q11</f>
        <v>0</v>
      </c>
      <c r="T11" s="141"/>
      <c r="U11" s="141"/>
      <c r="V11" s="141"/>
      <c r="W11" s="141"/>
      <c r="X11" s="141"/>
      <c r="Y11" s="142"/>
      <c r="Z11" s="142"/>
      <c r="AA11" s="142"/>
      <c r="AB11" s="142"/>
      <c r="AC11" s="142"/>
      <c r="AD11" s="142"/>
      <c r="AE11" s="143"/>
      <c r="AG11" s="137" t="s">
        <v>334</v>
      </c>
      <c r="AH11" s="137"/>
      <c r="AI11" s="137"/>
      <c r="AJ11" s="137"/>
      <c r="AK11" s="138"/>
      <c r="AL11" s="137"/>
      <c r="AM11" s="137"/>
      <c r="AN11" s="137"/>
      <c r="AO11" s="138"/>
      <c r="AP11" s="137"/>
      <c r="AQ11" s="202"/>
      <c r="AR11" s="202">
        <v>156</v>
      </c>
      <c r="AS11" s="203"/>
      <c r="AT11" s="137">
        <v>232</v>
      </c>
      <c r="AU11" s="137"/>
      <c r="AV11" s="137"/>
      <c r="AW11" s="138"/>
      <c r="AX11" s="139">
        <f t="shared" ref="AX11:AX31" si="2">AH11+AI11+AJ11+AL11+AM11+AN11+AP11+AQ11+AR11+AT11+AU11+AV11</f>
        <v>388</v>
      </c>
      <c r="AY11" s="140">
        <f t="shared" ref="AY11:AY31" si="3">+AK11+AO11+AS11+AW11</f>
        <v>0</v>
      </c>
      <c r="AZ11" s="142"/>
      <c r="BA11" s="142"/>
      <c r="BB11" s="142"/>
      <c r="BC11" s="142"/>
      <c r="BD11" s="142"/>
      <c r="BE11" s="142"/>
      <c r="BF11" s="142"/>
      <c r="BG11" s="142"/>
      <c r="BH11" s="142">
        <v>37</v>
      </c>
      <c r="BI11" s="142">
        <v>102</v>
      </c>
      <c r="BJ11" s="142">
        <v>11</v>
      </c>
      <c r="BK11" s="143">
        <v>1</v>
      </c>
    </row>
    <row r="12" spans="1:63" ht="15" x14ac:dyDescent="0.25">
      <c r="A12" s="137" t="s">
        <v>335</v>
      </c>
      <c r="B12" s="137"/>
      <c r="C12" s="137"/>
      <c r="D12" s="137"/>
      <c r="E12" s="138"/>
      <c r="F12" s="137"/>
      <c r="G12" s="137"/>
      <c r="H12" s="137"/>
      <c r="I12" s="138"/>
      <c r="J12" s="137"/>
      <c r="K12" s="137"/>
      <c r="L12" s="137"/>
      <c r="M12" s="138"/>
      <c r="N12" s="137"/>
      <c r="O12" s="137"/>
      <c r="P12" s="137"/>
      <c r="Q12" s="138"/>
      <c r="R12" s="139">
        <f t="shared" si="0"/>
        <v>0</v>
      </c>
      <c r="S12" s="140">
        <f t="shared" si="1"/>
        <v>0</v>
      </c>
      <c r="T12" s="141"/>
      <c r="U12" s="141"/>
      <c r="V12" s="141"/>
      <c r="W12" s="141"/>
      <c r="X12" s="141"/>
      <c r="Y12" s="142"/>
      <c r="Z12" s="142"/>
      <c r="AA12" s="142"/>
      <c r="AB12" s="142"/>
      <c r="AC12" s="142"/>
      <c r="AD12" s="142"/>
      <c r="AE12" s="142"/>
      <c r="AG12" s="137" t="s">
        <v>335</v>
      </c>
      <c r="AH12" s="137"/>
      <c r="AI12" s="137"/>
      <c r="AJ12" s="137"/>
      <c r="AK12" s="138"/>
      <c r="AL12" s="137"/>
      <c r="AM12" s="137"/>
      <c r="AN12" s="137"/>
      <c r="AO12" s="138"/>
      <c r="AP12" s="137">
        <v>56</v>
      </c>
      <c r="AQ12" s="202"/>
      <c r="AR12" s="202">
        <v>38</v>
      </c>
      <c r="AS12" s="203"/>
      <c r="AT12" s="137">
        <v>44</v>
      </c>
      <c r="AU12" s="137"/>
      <c r="AV12" s="137"/>
      <c r="AW12" s="138"/>
      <c r="AX12" s="139">
        <f t="shared" si="2"/>
        <v>138</v>
      </c>
      <c r="AY12" s="140">
        <f t="shared" si="3"/>
        <v>0</v>
      </c>
      <c r="AZ12" s="142">
        <v>1</v>
      </c>
      <c r="BA12" s="142"/>
      <c r="BB12" s="142"/>
      <c r="BC12" s="142"/>
      <c r="BD12" s="142"/>
      <c r="BE12" s="142"/>
      <c r="BF12" s="142"/>
      <c r="BG12" s="142"/>
      <c r="BH12" s="142">
        <v>12</v>
      </c>
      <c r="BI12" s="142">
        <v>35</v>
      </c>
      <c r="BJ12" s="142">
        <v>4</v>
      </c>
      <c r="BK12" s="142"/>
    </row>
    <row r="13" spans="1:63" ht="15" x14ac:dyDescent="0.25">
      <c r="A13" s="137" t="s">
        <v>336</v>
      </c>
      <c r="B13" s="137"/>
      <c r="C13" s="137"/>
      <c r="D13" s="137"/>
      <c r="E13" s="138"/>
      <c r="F13" s="137"/>
      <c r="G13" s="137"/>
      <c r="H13" s="137"/>
      <c r="I13" s="138"/>
      <c r="J13" s="137"/>
      <c r="K13" s="137"/>
      <c r="L13" s="137"/>
      <c r="M13" s="138"/>
      <c r="N13" s="137"/>
      <c r="O13" s="137"/>
      <c r="P13" s="137"/>
      <c r="Q13" s="138"/>
      <c r="R13" s="139">
        <f t="shared" si="0"/>
        <v>0</v>
      </c>
      <c r="S13" s="140">
        <f t="shared" si="1"/>
        <v>0</v>
      </c>
      <c r="T13" s="141"/>
      <c r="U13" s="141"/>
      <c r="V13" s="141"/>
      <c r="W13" s="141"/>
      <c r="X13" s="141"/>
      <c r="Y13" s="142"/>
      <c r="Z13" s="142"/>
      <c r="AA13" s="142"/>
      <c r="AB13" s="142"/>
      <c r="AC13" s="142"/>
      <c r="AD13" s="142"/>
      <c r="AE13" s="142"/>
      <c r="AG13" s="137" t="s">
        <v>336</v>
      </c>
      <c r="AH13" s="137"/>
      <c r="AI13" s="137"/>
      <c r="AJ13" s="137"/>
      <c r="AK13" s="138"/>
      <c r="AL13" s="137"/>
      <c r="AM13" s="137"/>
      <c r="AN13" s="137"/>
      <c r="AO13" s="138"/>
      <c r="AP13" s="137">
        <v>19</v>
      </c>
      <c r="AQ13" s="202"/>
      <c r="AR13" s="202">
        <v>10</v>
      </c>
      <c r="AS13" s="203"/>
      <c r="AT13" s="137">
        <v>12</v>
      </c>
      <c r="AU13" s="137"/>
      <c r="AV13" s="137"/>
      <c r="AW13" s="138"/>
      <c r="AX13" s="139">
        <f t="shared" si="2"/>
        <v>41</v>
      </c>
      <c r="AY13" s="140">
        <f t="shared" si="3"/>
        <v>0</v>
      </c>
      <c r="AZ13" s="142"/>
      <c r="BA13" s="142"/>
      <c r="BB13" s="142"/>
      <c r="BC13" s="142"/>
      <c r="BD13" s="142"/>
      <c r="BE13" s="142">
        <v>1</v>
      </c>
      <c r="BF13" s="142"/>
      <c r="BG13" s="142"/>
      <c r="BH13" s="142">
        <v>2</v>
      </c>
      <c r="BI13" s="142">
        <v>16</v>
      </c>
      <c r="BJ13" s="142"/>
      <c r="BK13" s="142"/>
    </row>
    <row r="14" spans="1:63" ht="15" x14ac:dyDescent="0.25">
      <c r="A14" s="137" t="s">
        <v>337</v>
      </c>
      <c r="B14" s="137"/>
      <c r="C14" s="137"/>
      <c r="D14" s="137"/>
      <c r="E14" s="138"/>
      <c r="F14" s="137"/>
      <c r="G14" s="137"/>
      <c r="H14" s="137"/>
      <c r="I14" s="138"/>
      <c r="J14" s="137"/>
      <c r="K14" s="137"/>
      <c r="L14" s="137"/>
      <c r="M14" s="138"/>
      <c r="N14" s="137"/>
      <c r="O14" s="137"/>
      <c r="P14" s="137"/>
      <c r="Q14" s="138"/>
      <c r="R14" s="139">
        <f t="shared" si="0"/>
        <v>0</v>
      </c>
      <c r="S14" s="140">
        <f t="shared" si="1"/>
        <v>0</v>
      </c>
      <c r="T14" s="141"/>
      <c r="U14" s="141"/>
      <c r="V14" s="141"/>
      <c r="W14" s="141"/>
      <c r="X14" s="141"/>
      <c r="Y14" s="142"/>
      <c r="Z14" s="142"/>
      <c r="AA14" s="142"/>
      <c r="AB14" s="142"/>
      <c r="AC14" s="142"/>
      <c r="AD14" s="142"/>
      <c r="AE14" s="142"/>
      <c r="AG14" s="137" t="s">
        <v>337</v>
      </c>
      <c r="AH14" s="137"/>
      <c r="AI14" s="137"/>
      <c r="AJ14" s="137"/>
      <c r="AK14" s="138"/>
      <c r="AL14" s="137"/>
      <c r="AM14" s="137"/>
      <c r="AN14" s="137"/>
      <c r="AO14" s="138"/>
      <c r="AP14" s="137">
        <v>15</v>
      </c>
      <c r="AQ14" s="202"/>
      <c r="AR14" s="202">
        <v>13</v>
      </c>
      <c r="AS14" s="203"/>
      <c r="AT14" s="137">
        <v>18</v>
      </c>
      <c r="AU14" s="137"/>
      <c r="AV14" s="137"/>
      <c r="AW14" s="138"/>
      <c r="AX14" s="139">
        <f t="shared" si="2"/>
        <v>46</v>
      </c>
      <c r="AY14" s="140">
        <f t="shared" si="3"/>
        <v>0</v>
      </c>
      <c r="AZ14" s="142"/>
      <c r="BA14" s="142"/>
      <c r="BB14" s="142"/>
      <c r="BC14" s="142"/>
      <c r="BD14" s="142"/>
      <c r="BE14" s="142">
        <v>1</v>
      </c>
      <c r="BF14" s="142"/>
      <c r="BG14" s="142"/>
      <c r="BH14" s="142">
        <v>7</v>
      </c>
      <c r="BI14" s="142">
        <v>5</v>
      </c>
      <c r="BJ14" s="142">
        <v>1</v>
      </c>
      <c r="BK14" s="142"/>
    </row>
    <row r="15" spans="1:63" ht="15" x14ac:dyDescent="0.25">
      <c r="A15" s="137" t="s">
        <v>338</v>
      </c>
      <c r="B15" s="137"/>
      <c r="C15" s="137"/>
      <c r="D15" s="137"/>
      <c r="E15" s="138"/>
      <c r="F15" s="137"/>
      <c r="G15" s="137"/>
      <c r="H15" s="137"/>
      <c r="I15" s="138"/>
      <c r="J15" s="137"/>
      <c r="K15" s="137"/>
      <c r="L15" s="137"/>
      <c r="M15" s="138"/>
      <c r="N15" s="137"/>
      <c r="O15" s="137"/>
      <c r="P15" s="137"/>
      <c r="Q15" s="138"/>
      <c r="R15" s="139">
        <f t="shared" si="0"/>
        <v>0</v>
      </c>
      <c r="S15" s="140">
        <f t="shared" si="1"/>
        <v>0</v>
      </c>
      <c r="T15" s="141"/>
      <c r="U15" s="141"/>
      <c r="V15" s="141"/>
      <c r="W15" s="141"/>
      <c r="X15" s="141"/>
      <c r="Y15" s="142"/>
      <c r="Z15" s="142"/>
      <c r="AA15" s="142"/>
      <c r="AB15" s="142"/>
      <c r="AC15" s="142"/>
      <c r="AD15" s="142"/>
      <c r="AE15" s="142"/>
      <c r="AG15" s="137" t="s">
        <v>338</v>
      </c>
      <c r="AH15" s="137"/>
      <c r="AI15" s="137"/>
      <c r="AJ15" s="137"/>
      <c r="AK15" s="138"/>
      <c r="AL15" s="137"/>
      <c r="AM15" s="137"/>
      <c r="AN15" s="137"/>
      <c r="AO15" s="138"/>
      <c r="AP15" s="137">
        <v>112</v>
      </c>
      <c r="AQ15" s="202"/>
      <c r="AR15" s="202">
        <v>99</v>
      </c>
      <c r="AS15" s="203"/>
      <c r="AT15" s="137">
        <v>123</v>
      </c>
      <c r="AU15" s="137"/>
      <c r="AV15" s="137"/>
      <c r="AW15" s="138"/>
      <c r="AX15" s="139">
        <f t="shared" si="2"/>
        <v>334</v>
      </c>
      <c r="AY15" s="140">
        <f t="shared" si="3"/>
        <v>0</v>
      </c>
      <c r="AZ15" s="142"/>
      <c r="BA15" s="142">
        <v>4</v>
      </c>
      <c r="BB15" s="142"/>
      <c r="BC15" s="142"/>
      <c r="BD15" s="142"/>
      <c r="BE15" s="142">
        <v>3</v>
      </c>
      <c r="BF15" s="142"/>
      <c r="BG15" s="142"/>
      <c r="BH15" s="142">
        <v>40</v>
      </c>
      <c r="BI15" s="142">
        <v>54</v>
      </c>
      <c r="BJ15" s="142">
        <v>14</v>
      </c>
      <c r="BK15" s="142"/>
    </row>
    <row r="16" spans="1:63" ht="15" x14ac:dyDescent="0.25">
      <c r="A16" s="137" t="s">
        <v>339</v>
      </c>
      <c r="B16" s="137"/>
      <c r="C16" s="137"/>
      <c r="D16" s="137"/>
      <c r="E16" s="138"/>
      <c r="F16" s="137"/>
      <c r="G16" s="137"/>
      <c r="H16" s="137"/>
      <c r="I16" s="138"/>
      <c r="J16" s="137"/>
      <c r="K16" s="137"/>
      <c r="L16" s="137"/>
      <c r="M16" s="138"/>
      <c r="N16" s="137"/>
      <c r="O16" s="137"/>
      <c r="P16" s="137"/>
      <c r="Q16" s="138"/>
      <c r="R16" s="139">
        <f t="shared" si="0"/>
        <v>0</v>
      </c>
      <c r="S16" s="140">
        <f t="shared" si="1"/>
        <v>0</v>
      </c>
      <c r="T16" s="141"/>
      <c r="U16" s="141"/>
      <c r="V16" s="141"/>
      <c r="W16" s="141"/>
      <c r="X16" s="141"/>
      <c r="Y16" s="142"/>
      <c r="Z16" s="142"/>
      <c r="AA16" s="142"/>
      <c r="AB16" s="142"/>
      <c r="AC16" s="142"/>
      <c r="AD16" s="142"/>
      <c r="AE16" s="142"/>
      <c r="AG16" s="137" t="s">
        <v>339</v>
      </c>
      <c r="AH16" s="137"/>
      <c r="AI16" s="137"/>
      <c r="AJ16" s="137"/>
      <c r="AK16" s="138"/>
      <c r="AL16" s="137"/>
      <c r="AM16" s="137"/>
      <c r="AN16" s="137"/>
      <c r="AO16" s="138"/>
      <c r="AP16" s="137">
        <v>103</v>
      </c>
      <c r="AQ16" s="202"/>
      <c r="AR16" s="202">
        <v>59</v>
      </c>
      <c r="AS16" s="203"/>
      <c r="AT16" s="137">
        <v>67</v>
      </c>
      <c r="AU16" s="137"/>
      <c r="AV16" s="137"/>
      <c r="AW16" s="138"/>
      <c r="AX16" s="139">
        <f t="shared" si="2"/>
        <v>229</v>
      </c>
      <c r="AY16" s="140">
        <f t="shared" si="3"/>
        <v>0</v>
      </c>
      <c r="AZ16" s="142"/>
      <c r="BA16" s="142">
        <v>2</v>
      </c>
      <c r="BB16" s="142"/>
      <c r="BC16" s="142"/>
      <c r="BD16" s="142"/>
      <c r="BE16" s="142">
        <v>2</v>
      </c>
      <c r="BF16" s="142"/>
      <c r="BG16" s="142"/>
      <c r="BH16" s="142">
        <v>35</v>
      </c>
      <c r="BI16" s="142">
        <v>61</v>
      </c>
      <c r="BJ16" s="142">
        <v>7</v>
      </c>
      <c r="BK16" s="142"/>
    </row>
    <row r="17" spans="1:63" ht="15" x14ac:dyDescent="0.25">
      <c r="A17" s="137" t="s">
        <v>340</v>
      </c>
      <c r="B17" s="137"/>
      <c r="C17" s="137"/>
      <c r="D17" s="137"/>
      <c r="E17" s="138"/>
      <c r="F17" s="137"/>
      <c r="G17" s="137"/>
      <c r="H17" s="137"/>
      <c r="I17" s="138"/>
      <c r="J17" s="137"/>
      <c r="K17" s="137"/>
      <c r="L17" s="137"/>
      <c r="M17" s="138"/>
      <c r="N17" s="137"/>
      <c r="O17" s="137"/>
      <c r="P17" s="137"/>
      <c r="Q17" s="138"/>
      <c r="R17" s="139">
        <f t="shared" si="0"/>
        <v>0</v>
      </c>
      <c r="S17" s="140">
        <f t="shared" si="1"/>
        <v>0</v>
      </c>
      <c r="T17" s="141"/>
      <c r="U17" s="141"/>
      <c r="V17" s="141"/>
      <c r="W17" s="141"/>
      <c r="X17" s="141"/>
      <c r="Y17" s="142"/>
      <c r="Z17" s="142"/>
      <c r="AA17" s="142"/>
      <c r="AB17" s="142"/>
      <c r="AC17" s="142"/>
      <c r="AD17" s="142"/>
      <c r="AE17" s="142"/>
      <c r="AG17" s="137" t="s">
        <v>340</v>
      </c>
      <c r="AH17" s="137"/>
      <c r="AI17" s="137"/>
      <c r="AJ17" s="137"/>
      <c r="AK17" s="138"/>
      <c r="AL17" s="137"/>
      <c r="AM17" s="137"/>
      <c r="AN17" s="137"/>
      <c r="AO17" s="138"/>
      <c r="AP17" s="137">
        <v>12</v>
      </c>
      <c r="AQ17" s="202"/>
      <c r="AR17" s="202">
        <v>21</v>
      </c>
      <c r="AS17" s="203"/>
      <c r="AT17" s="137">
        <v>27</v>
      </c>
      <c r="AU17" s="137"/>
      <c r="AV17" s="137"/>
      <c r="AW17" s="138"/>
      <c r="AX17" s="139">
        <f t="shared" si="2"/>
        <v>60</v>
      </c>
      <c r="AY17" s="140">
        <f t="shared" si="3"/>
        <v>0</v>
      </c>
      <c r="AZ17" s="142"/>
      <c r="BA17" s="142"/>
      <c r="BB17" s="142"/>
      <c r="BC17" s="142"/>
      <c r="BD17" s="142"/>
      <c r="BE17" s="142"/>
      <c r="BF17" s="142"/>
      <c r="BG17" s="142"/>
      <c r="BH17" s="142">
        <v>2</v>
      </c>
      <c r="BI17" s="142">
        <v>10</v>
      </c>
      <c r="BJ17" s="142"/>
      <c r="BK17" s="142"/>
    </row>
    <row r="18" spans="1:63" ht="15" x14ac:dyDescent="0.25">
      <c r="A18" s="137" t="s">
        <v>341</v>
      </c>
      <c r="B18" s="137"/>
      <c r="C18" s="137"/>
      <c r="D18" s="137"/>
      <c r="E18" s="138"/>
      <c r="F18" s="137"/>
      <c r="G18" s="137"/>
      <c r="H18" s="137"/>
      <c r="I18" s="138"/>
      <c r="J18" s="137"/>
      <c r="K18" s="137"/>
      <c r="L18" s="137"/>
      <c r="M18" s="138"/>
      <c r="N18" s="137"/>
      <c r="O18" s="137"/>
      <c r="P18" s="137"/>
      <c r="Q18" s="138"/>
      <c r="R18" s="139">
        <f t="shared" si="0"/>
        <v>0</v>
      </c>
      <c r="S18" s="140">
        <f t="shared" si="1"/>
        <v>0</v>
      </c>
      <c r="T18" s="141"/>
      <c r="U18" s="141"/>
      <c r="V18" s="141"/>
      <c r="W18" s="141"/>
      <c r="X18" s="141"/>
      <c r="Y18" s="142"/>
      <c r="Z18" s="142"/>
      <c r="AA18" s="142"/>
      <c r="AB18" s="142"/>
      <c r="AC18" s="142"/>
      <c r="AD18" s="142"/>
      <c r="AE18" s="142"/>
      <c r="AG18" s="137" t="s">
        <v>341</v>
      </c>
      <c r="AH18" s="137"/>
      <c r="AI18" s="137"/>
      <c r="AJ18" s="137"/>
      <c r="AK18" s="138"/>
      <c r="AL18" s="137"/>
      <c r="AM18" s="137"/>
      <c r="AN18" s="137"/>
      <c r="AO18" s="138"/>
      <c r="AP18" s="137">
        <v>243</v>
      </c>
      <c r="AQ18" s="202"/>
      <c r="AR18" s="202">
        <v>152</v>
      </c>
      <c r="AS18" s="203"/>
      <c r="AT18" s="137">
        <v>139</v>
      </c>
      <c r="AU18" s="137"/>
      <c r="AV18" s="137"/>
      <c r="AW18" s="138"/>
      <c r="AX18" s="139">
        <f t="shared" si="2"/>
        <v>534</v>
      </c>
      <c r="AY18" s="140">
        <f t="shared" si="3"/>
        <v>0</v>
      </c>
      <c r="AZ18" s="142">
        <v>2</v>
      </c>
      <c r="BA18" s="142">
        <v>2</v>
      </c>
      <c r="BB18" s="142"/>
      <c r="BC18" s="142"/>
      <c r="BD18" s="142"/>
      <c r="BE18" s="142">
        <v>3</v>
      </c>
      <c r="BF18" s="142"/>
      <c r="BG18" s="142"/>
      <c r="BH18" s="142">
        <v>78</v>
      </c>
      <c r="BI18" s="142">
        <v>151</v>
      </c>
      <c r="BJ18" s="142">
        <v>10</v>
      </c>
      <c r="BK18" s="142"/>
    </row>
    <row r="19" spans="1:63" ht="15" x14ac:dyDescent="0.25">
      <c r="A19" s="137" t="s">
        <v>342</v>
      </c>
      <c r="B19" s="137"/>
      <c r="C19" s="137"/>
      <c r="D19" s="137"/>
      <c r="E19" s="138"/>
      <c r="F19" s="137"/>
      <c r="G19" s="137"/>
      <c r="H19" s="137"/>
      <c r="I19" s="138"/>
      <c r="J19" s="137"/>
      <c r="K19" s="137"/>
      <c r="L19" s="137"/>
      <c r="M19" s="138"/>
      <c r="N19" s="137"/>
      <c r="O19" s="137"/>
      <c r="P19" s="137"/>
      <c r="Q19" s="138"/>
      <c r="R19" s="139">
        <f t="shared" si="0"/>
        <v>0</v>
      </c>
      <c r="S19" s="140">
        <f t="shared" si="1"/>
        <v>0</v>
      </c>
      <c r="T19" s="141"/>
      <c r="U19" s="141"/>
      <c r="V19" s="141"/>
      <c r="W19" s="141"/>
      <c r="X19" s="141"/>
      <c r="Y19" s="142"/>
      <c r="Z19" s="142"/>
      <c r="AA19" s="142"/>
      <c r="AB19" s="142"/>
      <c r="AC19" s="142"/>
      <c r="AD19" s="142"/>
      <c r="AE19" s="142"/>
      <c r="AG19" s="137" t="s">
        <v>342</v>
      </c>
      <c r="AH19" s="137"/>
      <c r="AI19" s="137"/>
      <c r="AJ19" s="137"/>
      <c r="AK19" s="138"/>
      <c r="AL19" s="137"/>
      <c r="AM19" s="137"/>
      <c r="AN19" s="137"/>
      <c r="AO19" s="138"/>
      <c r="AP19" s="137">
        <v>142</v>
      </c>
      <c r="AQ19" s="202"/>
      <c r="AR19" s="202">
        <v>85</v>
      </c>
      <c r="AS19" s="203"/>
      <c r="AT19" s="137">
        <v>120</v>
      </c>
      <c r="AU19" s="137"/>
      <c r="AV19" s="137"/>
      <c r="AW19" s="138"/>
      <c r="AX19" s="139">
        <f t="shared" si="2"/>
        <v>347</v>
      </c>
      <c r="AY19" s="140">
        <f t="shared" si="3"/>
        <v>0</v>
      </c>
      <c r="AZ19" s="142"/>
      <c r="BA19" s="142">
        <v>1</v>
      </c>
      <c r="BB19" s="142"/>
      <c r="BC19" s="142"/>
      <c r="BD19" s="142"/>
      <c r="BE19" s="142">
        <v>3</v>
      </c>
      <c r="BF19" s="142"/>
      <c r="BG19" s="142"/>
      <c r="BH19" s="142">
        <v>53</v>
      </c>
      <c r="BI19" s="137">
        <v>70</v>
      </c>
      <c r="BJ19" s="137">
        <v>7</v>
      </c>
      <c r="BK19" s="137"/>
    </row>
    <row r="20" spans="1:63" ht="15" x14ac:dyDescent="0.25">
      <c r="A20" s="137" t="s">
        <v>343</v>
      </c>
      <c r="B20" s="137"/>
      <c r="C20" s="137"/>
      <c r="D20" s="137"/>
      <c r="E20" s="138"/>
      <c r="F20" s="137"/>
      <c r="G20" s="137"/>
      <c r="H20" s="137"/>
      <c r="I20" s="138"/>
      <c r="J20" s="137"/>
      <c r="K20" s="137"/>
      <c r="L20" s="137"/>
      <c r="M20" s="138"/>
      <c r="N20" s="137"/>
      <c r="O20" s="137"/>
      <c r="P20" s="137"/>
      <c r="Q20" s="138"/>
      <c r="R20" s="139">
        <f t="shared" si="0"/>
        <v>0</v>
      </c>
      <c r="S20" s="140">
        <f t="shared" si="1"/>
        <v>0</v>
      </c>
      <c r="T20" s="141"/>
      <c r="U20" s="141"/>
      <c r="V20" s="141"/>
      <c r="W20" s="141"/>
      <c r="X20" s="141"/>
      <c r="Y20" s="142"/>
      <c r="Z20" s="142"/>
      <c r="AA20" s="142"/>
      <c r="AB20" s="142"/>
      <c r="AC20" s="142"/>
      <c r="AD20" s="142"/>
      <c r="AE20" s="142"/>
      <c r="AG20" s="137" t="s">
        <v>343</v>
      </c>
      <c r="AH20" s="137"/>
      <c r="AI20" s="137"/>
      <c r="AJ20" s="137"/>
      <c r="AK20" s="138"/>
      <c r="AL20" s="137"/>
      <c r="AM20" s="137"/>
      <c r="AN20" s="137"/>
      <c r="AO20" s="138"/>
      <c r="AP20" s="137">
        <v>95</v>
      </c>
      <c r="AQ20" s="202"/>
      <c r="AR20" s="202">
        <v>52</v>
      </c>
      <c r="AS20" s="203"/>
      <c r="AT20" s="137">
        <v>84</v>
      </c>
      <c r="AU20" s="137"/>
      <c r="AV20" s="137"/>
      <c r="AW20" s="138"/>
      <c r="AX20" s="139">
        <f t="shared" si="2"/>
        <v>231</v>
      </c>
      <c r="AY20" s="140">
        <f t="shared" si="3"/>
        <v>0</v>
      </c>
      <c r="AZ20" s="142"/>
      <c r="BA20" s="142"/>
      <c r="BB20" s="142"/>
      <c r="BC20" s="142"/>
      <c r="BD20" s="142"/>
      <c r="BE20" s="142">
        <v>1</v>
      </c>
      <c r="BF20" s="142"/>
      <c r="BG20" s="142"/>
      <c r="BH20" s="142">
        <v>33</v>
      </c>
      <c r="BI20" s="137">
        <v>52</v>
      </c>
      <c r="BJ20" s="137">
        <v>5</v>
      </c>
      <c r="BK20" s="137"/>
    </row>
    <row r="21" spans="1:63" ht="15" x14ac:dyDescent="0.25">
      <c r="A21" s="137" t="s">
        <v>344</v>
      </c>
      <c r="B21" s="137"/>
      <c r="C21" s="137"/>
      <c r="D21" s="137"/>
      <c r="E21" s="138"/>
      <c r="F21" s="137"/>
      <c r="G21" s="137"/>
      <c r="H21" s="137"/>
      <c r="I21" s="138"/>
      <c r="J21" s="137"/>
      <c r="K21" s="137"/>
      <c r="L21" s="137"/>
      <c r="M21" s="138"/>
      <c r="N21" s="137"/>
      <c r="O21" s="137"/>
      <c r="P21" s="137"/>
      <c r="Q21" s="138"/>
      <c r="R21" s="139">
        <f t="shared" si="0"/>
        <v>0</v>
      </c>
      <c r="S21" s="140">
        <f t="shared" si="1"/>
        <v>0</v>
      </c>
      <c r="T21" s="141"/>
      <c r="U21" s="141"/>
      <c r="V21" s="141"/>
      <c r="W21" s="141"/>
      <c r="X21" s="141"/>
      <c r="Y21" s="142"/>
      <c r="Z21" s="142"/>
      <c r="AA21" s="142"/>
      <c r="AB21" s="142"/>
      <c r="AC21" s="142"/>
      <c r="AD21" s="142"/>
      <c r="AE21" s="142"/>
      <c r="AG21" s="137" t="s">
        <v>344</v>
      </c>
      <c r="AH21" s="137"/>
      <c r="AI21" s="137"/>
      <c r="AJ21" s="137"/>
      <c r="AK21" s="138"/>
      <c r="AL21" s="137"/>
      <c r="AM21" s="137"/>
      <c r="AN21" s="137"/>
      <c r="AO21" s="138"/>
      <c r="AP21" s="137">
        <v>84</v>
      </c>
      <c r="AQ21" s="202"/>
      <c r="AR21" s="202">
        <v>79</v>
      </c>
      <c r="AS21" s="203"/>
      <c r="AT21" s="137">
        <v>115</v>
      </c>
      <c r="AU21" s="137"/>
      <c r="AV21" s="137"/>
      <c r="AW21" s="138"/>
      <c r="AX21" s="139">
        <f t="shared" si="2"/>
        <v>278</v>
      </c>
      <c r="AY21" s="140">
        <f t="shared" si="3"/>
        <v>0</v>
      </c>
      <c r="AZ21" s="142">
        <v>1</v>
      </c>
      <c r="BA21" s="142"/>
      <c r="BB21" s="142"/>
      <c r="BC21" s="142"/>
      <c r="BD21" s="142"/>
      <c r="BE21" s="142">
        <v>1</v>
      </c>
      <c r="BF21" s="142"/>
      <c r="BG21" s="142"/>
      <c r="BH21" s="142">
        <v>22</v>
      </c>
      <c r="BI21" s="137">
        <v>52</v>
      </c>
      <c r="BJ21" s="137">
        <v>4</v>
      </c>
      <c r="BK21" s="137"/>
    </row>
    <row r="22" spans="1:63" ht="15" x14ac:dyDescent="0.25">
      <c r="A22" s="137" t="s">
        <v>345</v>
      </c>
      <c r="B22" s="137"/>
      <c r="C22" s="137"/>
      <c r="D22" s="137"/>
      <c r="E22" s="138"/>
      <c r="F22" s="137"/>
      <c r="G22" s="137"/>
      <c r="H22" s="137"/>
      <c r="I22" s="138"/>
      <c r="J22" s="137"/>
      <c r="K22" s="137"/>
      <c r="L22" s="137"/>
      <c r="M22" s="138"/>
      <c r="N22" s="137"/>
      <c r="O22" s="137"/>
      <c r="P22" s="137"/>
      <c r="Q22" s="138"/>
      <c r="R22" s="139">
        <f t="shared" si="0"/>
        <v>0</v>
      </c>
      <c r="S22" s="140">
        <f t="shared" si="1"/>
        <v>0</v>
      </c>
      <c r="T22" s="141"/>
      <c r="U22" s="141"/>
      <c r="V22" s="141"/>
      <c r="W22" s="141"/>
      <c r="X22" s="141"/>
      <c r="Y22" s="142"/>
      <c r="Z22" s="142"/>
      <c r="AA22" s="142"/>
      <c r="AB22" s="142"/>
      <c r="AC22" s="142"/>
      <c r="AD22" s="142"/>
      <c r="AE22" s="142"/>
      <c r="AG22" s="137" t="s">
        <v>345</v>
      </c>
      <c r="AH22" s="137"/>
      <c r="AI22" s="137"/>
      <c r="AJ22" s="137"/>
      <c r="AK22" s="138"/>
      <c r="AL22" s="137"/>
      <c r="AM22" s="137"/>
      <c r="AN22" s="137"/>
      <c r="AO22" s="138"/>
      <c r="AP22" s="137">
        <v>136</v>
      </c>
      <c r="AQ22" s="202"/>
      <c r="AR22" s="202">
        <v>123</v>
      </c>
      <c r="AS22" s="203"/>
      <c r="AT22" s="137">
        <v>150</v>
      </c>
      <c r="AU22" s="137"/>
      <c r="AV22" s="137"/>
      <c r="AW22" s="138"/>
      <c r="AX22" s="139">
        <f t="shared" si="2"/>
        <v>409</v>
      </c>
      <c r="AY22" s="140">
        <f t="shared" si="3"/>
        <v>0</v>
      </c>
      <c r="AZ22" s="142"/>
      <c r="BA22" s="142">
        <v>2</v>
      </c>
      <c r="BB22" s="142"/>
      <c r="BC22" s="142"/>
      <c r="BD22" s="142"/>
      <c r="BE22" s="142"/>
      <c r="BF22" s="142"/>
      <c r="BG22" s="142"/>
      <c r="BH22" s="142">
        <v>30</v>
      </c>
      <c r="BI22" s="142">
        <v>93</v>
      </c>
      <c r="BJ22" s="142">
        <v>92</v>
      </c>
      <c r="BK22" s="142"/>
    </row>
    <row r="23" spans="1:63" ht="15" x14ac:dyDescent="0.25">
      <c r="A23" s="137" t="s">
        <v>346</v>
      </c>
      <c r="B23" s="137"/>
      <c r="C23" s="137"/>
      <c r="D23" s="137"/>
      <c r="E23" s="138"/>
      <c r="F23" s="137"/>
      <c r="G23" s="137"/>
      <c r="H23" s="137"/>
      <c r="I23" s="138"/>
      <c r="J23" s="137"/>
      <c r="K23" s="137"/>
      <c r="L23" s="137"/>
      <c r="M23" s="138"/>
      <c r="N23" s="137"/>
      <c r="O23" s="137"/>
      <c r="P23" s="137"/>
      <c r="Q23" s="138"/>
      <c r="R23" s="139">
        <f t="shared" si="0"/>
        <v>0</v>
      </c>
      <c r="S23" s="140">
        <f t="shared" si="1"/>
        <v>0</v>
      </c>
      <c r="T23" s="141"/>
      <c r="U23" s="141"/>
      <c r="V23" s="141"/>
      <c r="W23" s="141"/>
      <c r="X23" s="141"/>
      <c r="Y23" s="142"/>
      <c r="Z23" s="142"/>
      <c r="AA23" s="142"/>
      <c r="AB23" s="142"/>
      <c r="AC23" s="142"/>
      <c r="AD23" s="142"/>
      <c r="AE23" s="142"/>
      <c r="AG23" s="137" t="s">
        <v>346</v>
      </c>
      <c r="AH23" s="137"/>
      <c r="AI23" s="137"/>
      <c r="AJ23" s="137"/>
      <c r="AK23" s="138"/>
      <c r="AL23" s="137"/>
      <c r="AM23" s="137"/>
      <c r="AN23" s="137"/>
      <c r="AO23" s="138"/>
      <c r="AP23" s="137">
        <v>24</v>
      </c>
      <c r="AQ23" s="202"/>
      <c r="AR23" s="202">
        <v>23</v>
      </c>
      <c r="AS23" s="203"/>
      <c r="AT23" s="137">
        <v>28</v>
      </c>
      <c r="AU23" s="137"/>
      <c r="AV23" s="137"/>
      <c r="AW23" s="138"/>
      <c r="AX23" s="139">
        <f t="shared" si="2"/>
        <v>75</v>
      </c>
      <c r="AY23" s="140">
        <f t="shared" si="3"/>
        <v>0</v>
      </c>
      <c r="AZ23" s="142">
        <v>1</v>
      </c>
      <c r="BA23" s="142">
        <v>1</v>
      </c>
      <c r="BB23" s="142"/>
      <c r="BC23" s="142"/>
      <c r="BD23" s="142"/>
      <c r="BE23" s="142"/>
      <c r="BF23" s="142"/>
      <c r="BG23" s="142"/>
      <c r="BH23" s="142">
        <v>3</v>
      </c>
      <c r="BI23" s="142">
        <v>17</v>
      </c>
      <c r="BJ23" s="142"/>
      <c r="BK23" s="142"/>
    </row>
    <row r="24" spans="1:63" ht="15" x14ac:dyDescent="0.25">
      <c r="A24" s="137" t="s">
        <v>347</v>
      </c>
      <c r="B24" s="137"/>
      <c r="C24" s="137"/>
      <c r="D24" s="137"/>
      <c r="E24" s="138"/>
      <c r="F24" s="137"/>
      <c r="G24" s="137"/>
      <c r="H24" s="137"/>
      <c r="I24" s="138"/>
      <c r="J24" s="137"/>
      <c r="K24" s="137"/>
      <c r="L24" s="137"/>
      <c r="M24" s="138"/>
      <c r="N24" s="137"/>
      <c r="O24" s="137"/>
      <c r="P24" s="137"/>
      <c r="Q24" s="138"/>
      <c r="R24" s="139">
        <f t="shared" si="0"/>
        <v>0</v>
      </c>
      <c r="S24" s="140">
        <f t="shared" si="1"/>
        <v>0</v>
      </c>
      <c r="T24" s="141"/>
      <c r="U24" s="141"/>
      <c r="V24" s="141"/>
      <c r="W24" s="141"/>
      <c r="X24" s="141"/>
      <c r="Y24" s="142"/>
      <c r="Z24" s="142"/>
      <c r="AA24" s="142"/>
      <c r="AB24" s="142"/>
      <c r="AC24" s="142"/>
      <c r="AD24" s="142"/>
      <c r="AE24" s="142"/>
      <c r="AG24" s="137" t="s">
        <v>347</v>
      </c>
      <c r="AH24" s="137"/>
      <c r="AI24" s="137"/>
      <c r="AJ24" s="137"/>
      <c r="AK24" s="138"/>
      <c r="AL24" s="137"/>
      <c r="AM24" s="137"/>
      <c r="AN24" s="137"/>
      <c r="AO24" s="138"/>
      <c r="AP24" s="137">
        <v>8</v>
      </c>
      <c r="AQ24" s="202"/>
      <c r="AR24" s="202">
        <v>11</v>
      </c>
      <c r="AS24" s="203"/>
      <c r="AT24" s="137">
        <v>3</v>
      </c>
      <c r="AU24" s="137"/>
      <c r="AV24" s="137"/>
      <c r="AW24" s="138"/>
      <c r="AX24" s="139">
        <f t="shared" si="2"/>
        <v>22</v>
      </c>
      <c r="AY24" s="140">
        <f t="shared" si="3"/>
        <v>0</v>
      </c>
      <c r="AZ24" s="142"/>
      <c r="BA24" s="142"/>
      <c r="BB24" s="142"/>
      <c r="BC24" s="142"/>
      <c r="BD24" s="142"/>
      <c r="BE24" s="142"/>
      <c r="BF24" s="142"/>
      <c r="BG24" s="142"/>
      <c r="BH24" s="142">
        <v>3</v>
      </c>
      <c r="BI24" s="142">
        <v>4</v>
      </c>
      <c r="BJ24" s="142">
        <v>1</v>
      </c>
      <c r="BK24" s="142"/>
    </row>
    <row r="25" spans="1:63" ht="15" x14ac:dyDescent="0.25">
      <c r="A25" s="137" t="s">
        <v>348</v>
      </c>
      <c r="B25" s="137"/>
      <c r="C25" s="137"/>
      <c r="D25" s="137"/>
      <c r="E25" s="138"/>
      <c r="F25" s="137"/>
      <c r="G25" s="137"/>
      <c r="H25" s="137"/>
      <c r="I25" s="138"/>
      <c r="J25" s="137"/>
      <c r="K25" s="137"/>
      <c r="L25" s="137"/>
      <c r="M25" s="138"/>
      <c r="N25" s="137"/>
      <c r="O25" s="137"/>
      <c r="P25" s="137"/>
      <c r="Q25" s="138"/>
      <c r="R25" s="139">
        <f t="shared" si="0"/>
        <v>0</v>
      </c>
      <c r="S25" s="140">
        <f t="shared" si="1"/>
        <v>0</v>
      </c>
      <c r="T25" s="141"/>
      <c r="U25" s="141"/>
      <c r="V25" s="141"/>
      <c r="W25" s="141"/>
      <c r="X25" s="141"/>
      <c r="Y25" s="142"/>
      <c r="Z25" s="142"/>
      <c r="AA25" s="142"/>
      <c r="AB25" s="142"/>
      <c r="AC25" s="142"/>
      <c r="AD25" s="142"/>
      <c r="AE25" s="142"/>
      <c r="AG25" s="137" t="s">
        <v>348</v>
      </c>
      <c r="AH25" s="137"/>
      <c r="AI25" s="137"/>
      <c r="AJ25" s="137"/>
      <c r="AK25" s="138"/>
      <c r="AL25" s="137"/>
      <c r="AM25" s="137"/>
      <c r="AN25" s="137"/>
      <c r="AO25" s="138"/>
      <c r="AP25" s="137">
        <v>20</v>
      </c>
      <c r="AQ25" s="202"/>
      <c r="AR25" s="202">
        <v>10</v>
      </c>
      <c r="AS25" s="203"/>
      <c r="AT25" s="137">
        <v>11</v>
      </c>
      <c r="AU25" s="137"/>
      <c r="AV25" s="137"/>
      <c r="AW25" s="138"/>
      <c r="AX25" s="139">
        <f t="shared" si="2"/>
        <v>41</v>
      </c>
      <c r="AY25" s="140">
        <f t="shared" si="3"/>
        <v>0</v>
      </c>
      <c r="AZ25" s="142"/>
      <c r="BA25" s="142"/>
      <c r="BB25" s="142"/>
      <c r="BC25" s="142"/>
      <c r="BD25" s="142"/>
      <c r="BE25" s="142"/>
      <c r="BF25" s="142"/>
      <c r="BG25" s="142"/>
      <c r="BH25" s="142">
        <v>3</v>
      </c>
      <c r="BI25" s="142">
        <v>17</v>
      </c>
      <c r="BJ25" s="142"/>
      <c r="BK25" s="142"/>
    </row>
    <row r="26" spans="1:63" ht="15" x14ac:dyDescent="0.25">
      <c r="A26" s="137" t="s">
        <v>349</v>
      </c>
      <c r="B26" s="137"/>
      <c r="C26" s="137"/>
      <c r="D26" s="137"/>
      <c r="E26" s="138"/>
      <c r="F26" s="137"/>
      <c r="G26" s="137"/>
      <c r="H26" s="137"/>
      <c r="I26" s="138"/>
      <c r="J26" s="137"/>
      <c r="K26" s="137"/>
      <c r="L26" s="137"/>
      <c r="M26" s="138"/>
      <c r="N26" s="137"/>
      <c r="O26" s="137"/>
      <c r="P26" s="137"/>
      <c r="Q26" s="138"/>
      <c r="R26" s="139">
        <f t="shared" si="0"/>
        <v>0</v>
      </c>
      <c r="S26" s="140">
        <f t="shared" si="1"/>
        <v>0</v>
      </c>
      <c r="T26" s="141"/>
      <c r="U26" s="141"/>
      <c r="V26" s="141"/>
      <c r="W26" s="141"/>
      <c r="X26" s="141"/>
      <c r="Y26" s="142"/>
      <c r="Z26" s="142"/>
      <c r="AA26" s="142"/>
      <c r="AB26" s="142"/>
      <c r="AC26" s="142"/>
      <c r="AD26" s="142"/>
      <c r="AE26" s="142"/>
      <c r="AG26" s="137" t="s">
        <v>349</v>
      </c>
      <c r="AH26" s="137"/>
      <c r="AI26" s="137"/>
      <c r="AJ26" s="137"/>
      <c r="AK26" s="138"/>
      <c r="AL26" s="137"/>
      <c r="AM26" s="137"/>
      <c r="AN26" s="137"/>
      <c r="AO26" s="138"/>
      <c r="AP26" s="137">
        <v>4</v>
      </c>
      <c r="AQ26" s="202"/>
      <c r="AR26" s="202">
        <v>4</v>
      </c>
      <c r="AS26" s="203"/>
      <c r="AT26" s="137">
        <v>4</v>
      </c>
      <c r="AU26" s="137"/>
      <c r="AV26" s="137"/>
      <c r="AW26" s="138"/>
      <c r="AX26" s="139">
        <f t="shared" si="2"/>
        <v>12</v>
      </c>
      <c r="AY26" s="140">
        <f t="shared" si="3"/>
        <v>0</v>
      </c>
      <c r="AZ26" s="142"/>
      <c r="BA26" s="142"/>
      <c r="BB26" s="142"/>
      <c r="BC26" s="142"/>
      <c r="BD26" s="142"/>
      <c r="BE26" s="142"/>
      <c r="BF26" s="142"/>
      <c r="BG26" s="142"/>
      <c r="BH26" s="142">
        <v>2</v>
      </c>
      <c r="BI26" s="142">
        <v>1</v>
      </c>
      <c r="BJ26" s="142">
        <v>1</v>
      </c>
      <c r="BK26" s="142"/>
    </row>
    <row r="27" spans="1:63" ht="15" x14ac:dyDescent="0.25">
      <c r="A27" s="137" t="s">
        <v>350</v>
      </c>
      <c r="B27" s="137"/>
      <c r="C27" s="137"/>
      <c r="D27" s="137"/>
      <c r="E27" s="138"/>
      <c r="F27" s="137"/>
      <c r="G27" s="137"/>
      <c r="H27" s="137"/>
      <c r="I27" s="138"/>
      <c r="J27" s="137"/>
      <c r="K27" s="137"/>
      <c r="L27" s="137"/>
      <c r="M27" s="138"/>
      <c r="N27" s="137"/>
      <c r="O27" s="137"/>
      <c r="P27" s="137"/>
      <c r="Q27" s="138"/>
      <c r="R27" s="139">
        <f t="shared" si="0"/>
        <v>0</v>
      </c>
      <c r="S27" s="140">
        <f t="shared" si="1"/>
        <v>0</v>
      </c>
      <c r="T27" s="141"/>
      <c r="U27" s="141"/>
      <c r="V27" s="141"/>
      <c r="W27" s="141"/>
      <c r="X27" s="141"/>
      <c r="Y27" s="142"/>
      <c r="Z27" s="142"/>
      <c r="AA27" s="142"/>
      <c r="AB27" s="142"/>
      <c r="AC27" s="142"/>
      <c r="AD27" s="142"/>
      <c r="AE27" s="142"/>
      <c r="AG27" s="137" t="s">
        <v>350</v>
      </c>
      <c r="AH27" s="137"/>
      <c r="AI27" s="137"/>
      <c r="AJ27" s="137"/>
      <c r="AK27" s="138"/>
      <c r="AL27" s="137"/>
      <c r="AM27" s="137"/>
      <c r="AN27" s="137"/>
      <c r="AO27" s="138"/>
      <c r="AP27" s="137">
        <v>52</v>
      </c>
      <c r="AQ27" s="202"/>
      <c r="AR27" s="202">
        <v>21</v>
      </c>
      <c r="AS27" s="203"/>
      <c r="AT27" s="137">
        <v>27</v>
      </c>
      <c r="AU27" s="137"/>
      <c r="AV27" s="137"/>
      <c r="AW27" s="138"/>
      <c r="AX27" s="139">
        <f t="shared" si="2"/>
        <v>100</v>
      </c>
      <c r="AY27" s="140">
        <f t="shared" si="3"/>
        <v>0</v>
      </c>
      <c r="BA27" s="142"/>
      <c r="BB27" s="142"/>
      <c r="BC27" s="142"/>
      <c r="BD27" s="142"/>
      <c r="BE27" s="142">
        <v>1</v>
      </c>
      <c r="BF27" s="142"/>
      <c r="BG27" s="142"/>
      <c r="BH27" s="142">
        <v>14</v>
      </c>
      <c r="BI27" s="142">
        <v>26</v>
      </c>
      <c r="BJ27" s="142">
        <v>5</v>
      </c>
      <c r="BK27" s="142"/>
    </row>
    <row r="28" spans="1:63" ht="15" x14ac:dyDescent="0.25">
      <c r="A28" s="137" t="s">
        <v>351</v>
      </c>
      <c r="B28" s="137"/>
      <c r="C28" s="137"/>
      <c r="D28" s="137"/>
      <c r="E28" s="138"/>
      <c r="F28" s="137"/>
      <c r="G28" s="137"/>
      <c r="H28" s="137"/>
      <c r="I28" s="138"/>
      <c r="J28" s="137"/>
      <c r="K28" s="137"/>
      <c r="L28" s="137"/>
      <c r="M28" s="138"/>
      <c r="N28" s="137"/>
      <c r="O28" s="137"/>
      <c r="P28" s="137"/>
      <c r="Q28" s="138"/>
      <c r="R28" s="139">
        <f t="shared" si="0"/>
        <v>0</v>
      </c>
      <c r="S28" s="140">
        <f t="shared" si="1"/>
        <v>0</v>
      </c>
      <c r="T28" s="141"/>
      <c r="U28" s="141"/>
      <c r="V28" s="141"/>
      <c r="W28" s="141"/>
      <c r="X28" s="141"/>
      <c r="Y28" s="142"/>
      <c r="Z28" s="142"/>
      <c r="AA28" s="142"/>
      <c r="AB28" s="142"/>
      <c r="AC28" s="142"/>
      <c r="AD28" s="142"/>
      <c r="AE28" s="142"/>
      <c r="AG28" s="137" t="s">
        <v>351</v>
      </c>
      <c r="AH28" s="137"/>
      <c r="AI28" s="137"/>
      <c r="AJ28" s="137"/>
      <c r="AK28" s="138"/>
      <c r="AL28" s="137"/>
      <c r="AM28" s="137"/>
      <c r="AN28" s="137"/>
      <c r="AO28" s="138"/>
      <c r="AP28" s="137"/>
      <c r="AQ28" s="202"/>
      <c r="AR28" s="202">
        <v>1</v>
      </c>
      <c r="AS28" s="203"/>
      <c r="AT28" s="137">
        <v>1</v>
      </c>
      <c r="AU28" s="137"/>
      <c r="AV28" s="137"/>
      <c r="AW28" s="138"/>
      <c r="AX28" s="139">
        <f t="shared" si="2"/>
        <v>2</v>
      </c>
      <c r="AY28" s="140">
        <f t="shared" si="3"/>
        <v>0</v>
      </c>
      <c r="AZ28" s="142"/>
      <c r="BA28" s="142"/>
      <c r="BB28" s="142"/>
      <c r="BC28" s="142"/>
      <c r="BD28" s="142"/>
      <c r="BE28" s="142"/>
      <c r="BF28" s="142"/>
      <c r="BG28" s="142"/>
      <c r="BH28" s="142"/>
      <c r="BI28" s="142"/>
      <c r="BJ28" s="142"/>
      <c r="BK28" s="142"/>
    </row>
    <row r="29" spans="1:63" ht="15" x14ac:dyDescent="0.25">
      <c r="A29" s="137" t="s">
        <v>352</v>
      </c>
      <c r="B29" s="137"/>
      <c r="C29" s="137"/>
      <c r="D29" s="137"/>
      <c r="E29" s="138"/>
      <c r="F29" s="137"/>
      <c r="G29" s="137"/>
      <c r="H29" s="137"/>
      <c r="I29" s="138"/>
      <c r="J29" s="137"/>
      <c r="K29" s="137"/>
      <c r="L29" s="137"/>
      <c r="M29" s="138"/>
      <c r="N29" s="137"/>
      <c r="O29" s="137"/>
      <c r="P29" s="137"/>
      <c r="Q29" s="138"/>
      <c r="R29" s="139">
        <f t="shared" si="0"/>
        <v>0</v>
      </c>
      <c r="S29" s="140">
        <f t="shared" si="1"/>
        <v>0</v>
      </c>
      <c r="T29" s="141"/>
      <c r="U29" s="141"/>
      <c r="V29" s="141"/>
      <c r="W29" s="141"/>
      <c r="X29" s="141"/>
      <c r="Y29" s="142"/>
      <c r="Z29" s="142"/>
      <c r="AA29" s="142"/>
      <c r="AB29" s="142"/>
      <c r="AC29" s="142"/>
      <c r="AD29" s="142"/>
      <c r="AE29" s="142"/>
      <c r="AG29" s="137" t="s">
        <v>352</v>
      </c>
      <c r="AH29" s="137"/>
      <c r="AI29" s="137"/>
      <c r="AJ29" s="137"/>
      <c r="AK29" s="138"/>
      <c r="AL29" s="137"/>
      <c r="AM29" s="137"/>
      <c r="AN29" s="137"/>
      <c r="AO29" s="138"/>
      <c r="AP29" s="137">
        <v>30</v>
      </c>
      <c r="AQ29" s="202"/>
      <c r="AR29" s="202">
        <v>40</v>
      </c>
      <c r="AS29" s="203"/>
      <c r="AT29" s="137">
        <v>43</v>
      </c>
      <c r="AU29" s="137"/>
      <c r="AV29" s="137"/>
      <c r="AW29" s="138"/>
      <c r="AX29" s="139">
        <f t="shared" si="2"/>
        <v>113</v>
      </c>
      <c r="AY29" s="140">
        <f t="shared" si="3"/>
        <v>0</v>
      </c>
      <c r="AZ29" s="142">
        <v>1</v>
      </c>
      <c r="BA29" s="142"/>
      <c r="BB29" s="142"/>
      <c r="BC29" s="142"/>
      <c r="BD29" s="142"/>
      <c r="BE29" s="142"/>
      <c r="BF29" s="142"/>
      <c r="BG29" s="142"/>
      <c r="BH29" s="142">
        <v>9</v>
      </c>
      <c r="BI29" s="142">
        <v>18</v>
      </c>
      <c r="BJ29" s="142">
        <v>2</v>
      </c>
      <c r="BK29" s="142"/>
    </row>
    <row r="30" spans="1:63" ht="15" x14ac:dyDescent="0.25">
      <c r="A30" s="137" t="s">
        <v>353</v>
      </c>
      <c r="B30" s="137"/>
      <c r="C30" s="137"/>
      <c r="D30" s="137"/>
      <c r="E30" s="138"/>
      <c r="F30" s="137"/>
      <c r="G30" s="137"/>
      <c r="H30" s="137"/>
      <c r="I30" s="138"/>
      <c r="J30" s="137"/>
      <c r="K30" s="137"/>
      <c r="L30" s="137"/>
      <c r="M30" s="138"/>
      <c r="N30" s="137"/>
      <c r="O30" s="137"/>
      <c r="P30" s="137"/>
      <c r="Q30" s="138"/>
      <c r="R30" s="139">
        <f t="shared" si="0"/>
        <v>0</v>
      </c>
      <c r="S30" s="140">
        <f t="shared" si="1"/>
        <v>0</v>
      </c>
      <c r="T30" s="141"/>
      <c r="U30" s="141"/>
      <c r="V30" s="141"/>
      <c r="W30" s="141"/>
      <c r="X30" s="141"/>
      <c r="Y30" s="142"/>
      <c r="Z30" s="142"/>
      <c r="AA30" s="142"/>
      <c r="AB30" s="142"/>
      <c r="AC30" s="142"/>
      <c r="AD30" s="142"/>
      <c r="AE30" s="142"/>
      <c r="AG30" s="137" t="s">
        <v>353</v>
      </c>
      <c r="AH30" s="137"/>
      <c r="AI30" s="137"/>
      <c r="AJ30" s="137"/>
      <c r="AK30" s="138"/>
      <c r="AL30" s="137"/>
      <c r="AM30" s="137"/>
      <c r="AN30" s="137"/>
      <c r="AO30" s="138"/>
      <c r="AP30" s="137">
        <v>221</v>
      </c>
      <c r="AQ30" s="202"/>
      <c r="AR30" s="202">
        <v>209</v>
      </c>
      <c r="AS30" s="203"/>
      <c r="AT30" s="137">
        <v>222</v>
      </c>
      <c r="AU30" s="137"/>
      <c r="AV30" s="137"/>
      <c r="AW30" s="138"/>
      <c r="AX30" s="139">
        <f t="shared" si="2"/>
        <v>652</v>
      </c>
      <c r="AY30" s="140">
        <f t="shared" si="3"/>
        <v>0</v>
      </c>
      <c r="AZ30" s="142"/>
      <c r="BA30" s="142">
        <v>4</v>
      </c>
      <c r="BB30" s="142"/>
      <c r="BC30" s="142"/>
      <c r="BD30" s="142"/>
      <c r="BE30" s="142"/>
      <c r="BF30" s="142"/>
      <c r="BG30" s="142"/>
      <c r="BH30" s="142">
        <v>62</v>
      </c>
      <c r="BI30" s="142">
        <v>134</v>
      </c>
      <c r="BJ30" s="142">
        <v>22</v>
      </c>
      <c r="BK30" s="142"/>
    </row>
    <row r="31" spans="1:63" ht="15" x14ac:dyDescent="0.25">
      <c r="A31" s="137" t="s">
        <v>354</v>
      </c>
      <c r="B31" s="137"/>
      <c r="C31" s="137"/>
      <c r="D31" s="137"/>
      <c r="E31" s="138"/>
      <c r="F31" s="137"/>
      <c r="G31" s="137"/>
      <c r="H31" s="137"/>
      <c r="I31" s="138"/>
      <c r="J31" s="137"/>
      <c r="K31" s="137"/>
      <c r="L31" s="137"/>
      <c r="M31" s="138"/>
      <c r="N31" s="137"/>
      <c r="O31" s="137"/>
      <c r="P31" s="137"/>
      <c r="Q31" s="138"/>
      <c r="R31" s="139">
        <f t="shared" si="0"/>
        <v>0</v>
      </c>
      <c r="S31" s="140">
        <f t="shared" si="1"/>
        <v>0</v>
      </c>
      <c r="T31" s="141"/>
      <c r="U31" s="141"/>
      <c r="V31" s="141"/>
      <c r="W31" s="141"/>
      <c r="X31" s="141"/>
      <c r="Y31" s="142"/>
      <c r="Z31" s="142"/>
      <c r="AA31" s="142"/>
      <c r="AB31" s="142"/>
      <c r="AC31" s="142"/>
      <c r="AD31" s="142"/>
      <c r="AE31" s="142"/>
      <c r="AG31" s="137" t="s">
        <v>354</v>
      </c>
      <c r="AH31" s="137"/>
      <c r="AI31" s="137"/>
      <c r="AJ31" s="137"/>
      <c r="AK31" s="138"/>
      <c r="AL31" s="137"/>
      <c r="AM31" s="137"/>
      <c r="AN31" s="137"/>
      <c r="AO31" s="138"/>
      <c r="AP31" s="137">
        <v>176</v>
      </c>
      <c r="AQ31" s="202"/>
      <c r="AR31" s="202">
        <v>1</v>
      </c>
      <c r="AS31" s="203"/>
      <c r="AT31" s="137">
        <v>0</v>
      </c>
      <c r="AU31" s="137"/>
      <c r="AV31" s="137"/>
      <c r="AW31" s="138"/>
      <c r="AX31" s="139">
        <f t="shared" si="2"/>
        <v>177</v>
      </c>
      <c r="AY31" s="140">
        <f t="shared" si="3"/>
        <v>0</v>
      </c>
      <c r="AZ31" s="142"/>
      <c r="BA31" s="142">
        <v>2</v>
      </c>
      <c r="BB31" s="142"/>
      <c r="BC31" s="142"/>
      <c r="BD31" s="142"/>
      <c r="BE31" s="142"/>
      <c r="BF31" s="142"/>
      <c r="BG31" s="142"/>
      <c r="BH31" s="142"/>
      <c r="BI31" s="142"/>
      <c r="BJ31" s="142"/>
      <c r="BK31" s="142"/>
    </row>
    <row r="32" spans="1:63" ht="15" x14ac:dyDescent="0.25">
      <c r="A32" s="144" t="s">
        <v>355</v>
      </c>
      <c r="B32" s="145">
        <f t="shared" ref="B32:AE32" si="4">SUM(B11:B31)</f>
        <v>0</v>
      </c>
      <c r="C32" s="145">
        <f t="shared" si="4"/>
        <v>0</v>
      </c>
      <c r="D32" s="145">
        <f t="shared" si="4"/>
        <v>0</v>
      </c>
      <c r="E32" s="146">
        <f t="shared" si="4"/>
        <v>0</v>
      </c>
      <c r="F32" s="145">
        <f t="shared" si="4"/>
        <v>0</v>
      </c>
      <c r="G32" s="145">
        <f t="shared" si="4"/>
        <v>0</v>
      </c>
      <c r="H32" s="145">
        <f t="shared" si="4"/>
        <v>0</v>
      </c>
      <c r="I32" s="146">
        <f t="shared" si="4"/>
        <v>0</v>
      </c>
      <c r="J32" s="145">
        <f t="shared" si="4"/>
        <v>0</v>
      </c>
      <c r="K32" s="145">
        <f t="shared" si="4"/>
        <v>0</v>
      </c>
      <c r="L32" s="145">
        <f t="shared" si="4"/>
        <v>0</v>
      </c>
      <c r="M32" s="146">
        <f t="shared" si="4"/>
        <v>0</v>
      </c>
      <c r="N32" s="145">
        <f t="shared" si="4"/>
        <v>0</v>
      </c>
      <c r="O32" s="145">
        <f t="shared" si="4"/>
        <v>0</v>
      </c>
      <c r="P32" s="145">
        <f t="shared" si="4"/>
        <v>0</v>
      </c>
      <c r="Q32" s="146">
        <f t="shared" si="4"/>
        <v>0</v>
      </c>
      <c r="R32" s="145">
        <f t="shared" si="4"/>
        <v>0</v>
      </c>
      <c r="S32" s="140">
        <f t="shared" si="4"/>
        <v>0</v>
      </c>
      <c r="T32" s="145">
        <f t="shared" si="4"/>
        <v>0</v>
      </c>
      <c r="U32" s="145">
        <f t="shared" si="4"/>
        <v>0</v>
      </c>
      <c r="V32" s="145">
        <f t="shared" si="4"/>
        <v>0</v>
      </c>
      <c r="W32" s="145">
        <f t="shared" si="4"/>
        <v>0</v>
      </c>
      <c r="X32" s="145">
        <f t="shared" si="4"/>
        <v>0</v>
      </c>
      <c r="Y32" s="145">
        <f t="shared" si="4"/>
        <v>0</v>
      </c>
      <c r="Z32" s="145">
        <f t="shared" si="4"/>
        <v>0</v>
      </c>
      <c r="AA32" s="145">
        <f t="shared" si="4"/>
        <v>0</v>
      </c>
      <c r="AB32" s="145">
        <f t="shared" si="4"/>
        <v>0</v>
      </c>
      <c r="AC32" s="145">
        <f t="shared" si="4"/>
        <v>0</v>
      </c>
      <c r="AD32" s="145">
        <f t="shared" si="4"/>
        <v>0</v>
      </c>
      <c r="AE32" s="145">
        <f t="shared" si="4"/>
        <v>0</v>
      </c>
      <c r="AG32" s="144" t="s">
        <v>355</v>
      </c>
      <c r="AH32" s="145">
        <f t="shared" ref="AH32:BK32" si="5">SUM(AH11:AH31)</f>
        <v>0</v>
      </c>
      <c r="AI32" s="145">
        <f t="shared" si="5"/>
        <v>0</v>
      </c>
      <c r="AJ32" s="145">
        <f t="shared" si="5"/>
        <v>0</v>
      </c>
      <c r="AK32" s="146">
        <f t="shared" si="5"/>
        <v>0</v>
      </c>
      <c r="AL32" s="145">
        <f t="shared" si="5"/>
        <v>0</v>
      </c>
      <c r="AM32" s="145">
        <f t="shared" si="5"/>
        <v>0</v>
      </c>
      <c r="AN32" s="145">
        <f t="shared" si="5"/>
        <v>0</v>
      </c>
      <c r="AO32" s="146">
        <f t="shared" si="5"/>
        <v>0</v>
      </c>
      <c r="AP32" s="145">
        <f t="shared" si="5"/>
        <v>1552</v>
      </c>
      <c r="AQ32" s="145">
        <f t="shared" si="5"/>
        <v>0</v>
      </c>
      <c r="AR32" s="145">
        <f t="shared" si="5"/>
        <v>1207</v>
      </c>
      <c r="AS32" s="146">
        <f t="shared" si="5"/>
        <v>0</v>
      </c>
      <c r="AT32" s="145">
        <v>1470</v>
      </c>
      <c r="AU32" s="145">
        <f t="shared" si="5"/>
        <v>0</v>
      </c>
      <c r="AV32" s="145">
        <f t="shared" si="5"/>
        <v>0</v>
      </c>
      <c r="AW32" s="146">
        <f t="shared" si="5"/>
        <v>0</v>
      </c>
      <c r="AX32" s="147">
        <f t="shared" si="5"/>
        <v>4229</v>
      </c>
      <c r="AY32" s="148">
        <f t="shared" si="5"/>
        <v>0</v>
      </c>
      <c r="AZ32" s="145">
        <f t="shared" si="5"/>
        <v>6</v>
      </c>
      <c r="BA32" s="145">
        <f t="shared" si="5"/>
        <v>18</v>
      </c>
      <c r="BB32" s="145">
        <f t="shared" si="5"/>
        <v>0</v>
      </c>
      <c r="BC32" s="145">
        <f t="shared" si="5"/>
        <v>0</v>
      </c>
      <c r="BD32" s="145">
        <f t="shared" si="5"/>
        <v>0</v>
      </c>
      <c r="BE32" s="145">
        <f t="shared" si="5"/>
        <v>16</v>
      </c>
      <c r="BF32" s="145">
        <f t="shared" si="5"/>
        <v>0</v>
      </c>
      <c r="BG32" s="145">
        <f t="shared" si="5"/>
        <v>0</v>
      </c>
      <c r="BH32" s="145">
        <f t="shared" si="5"/>
        <v>447</v>
      </c>
      <c r="BI32" s="145">
        <f t="shared" si="5"/>
        <v>918</v>
      </c>
      <c r="BJ32" s="145">
        <f t="shared" si="5"/>
        <v>186</v>
      </c>
      <c r="BK32" s="145">
        <f t="shared" si="5"/>
        <v>1</v>
      </c>
    </row>
    <row r="35" spans="1:63" ht="30" customHeight="1" x14ac:dyDescent="0.25">
      <c r="A35" s="404" t="s">
        <v>315</v>
      </c>
      <c r="B35" s="131" t="s">
        <v>141</v>
      </c>
      <c r="C35" s="131" t="s">
        <v>142</v>
      </c>
      <c r="D35" s="406" t="s">
        <v>143</v>
      </c>
      <c r="E35" s="407"/>
      <c r="F35" s="131" t="s">
        <v>144</v>
      </c>
      <c r="G35" s="131" t="s">
        <v>145</v>
      </c>
      <c r="H35" s="406" t="s">
        <v>146</v>
      </c>
      <c r="I35" s="407"/>
      <c r="J35" s="131" t="s">
        <v>147</v>
      </c>
      <c r="K35" s="131" t="s">
        <v>148</v>
      </c>
      <c r="L35" s="406" t="s">
        <v>128</v>
      </c>
      <c r="M35" s="407"/>
      <c r="N35" s="131" t="s">
        <v>149</v>
      </c>
      <c r="O35" s="131" t="s">
        <v>150</v>
      </c>
      <c r="P35" s="406" t="s">
        <v>151</v>
      </c>
      <c r="Q35" s="407"/>
      <c r="R35" s="406" t="s">
        <v>316</v>
      </c>
      <c r="S35" s="407"/>
      <c r="T35" s="406" t="s">
        <v>317</v>
      </c>
      <c r="U35" s="409"/>
      <c r="V35" s="409"/>
      <c r="W35" s="409"/>
      <c r="X35" s="409"/>
      <c r="Y35" s="407"/>
      <c r="Z35" s="406" t="s">
        <v>318</v>
      </c>
      <c r="AA35" s="409"/>
      <c r="AB35" s="409"/>
      <c r="AC35" s="409"/>
      <c r="AD35" s="409"/>
      <c r="AE35" s="407"/>
      <c r="AG35" s="404" t="s">
        <v>315</v>
      </c>
      <c r="AH35" s="131" t="s">
        <v>141</v>
      </c>
      <c r="AI35" s="131" t="s">
        <v>142</v>
      </c>
      <c r="AJ35" s="406" t="s">
        <v>143</v>
      </c>
      <c r="AK35" s="407"/>
      <c r="AL35" s="131" t="s">
        <v>144</v>
      </c>
      <c r="AM35" s="131" t="s">
        <v>145</v>
      </c>
      <c r="AN35" s="406" t="s">
        <v>146</v>
      </c>
      <c r="AO35" s="407"/>
      <c r="AP35" s="131" t="s">
        <v>147</v>
      </c>
      <c r="AQ35" s="131" t="s">
        <v>148</v>
      </c>
      <c r="AR35" s="406" t="s">
        <v>128</v>
      </c>
      <c r="AS35" s="407"/>
      <c r="AT35" s="131" t="s">
        <v>149</v>
      </c>
      <c r="AU35" s="131" t="s">
        <v>150</v>
      </c>
      <c r="AV35" s="406" t="s">
        <v>151</v>
      </c>
      <c r="AW35" s="407"/>
      <c r="AX35" s="406" t="s">
        <v>316</v>
      </c>
      <c r="AY35" s="407"/>
      <c r="AZ35" s="406" t="s">
        <v>317</v>
      </c>
      <c r="BA35" s="409"/>
      <c r="BB35" s="409"/>
      <c r="BC35" s="409"/>
      <c r="BD35" s="409"/>
      <c r="BE35" s="407"/>
      <c r="BF35" s="406" t="s">
        <v>318</v>
      </c>
      <c r="BG35" s="409"/>
      <c r="BH35" s="409"/>
      <c r="BI35" s="409"/>
      <c r="BJ35" s="409"/>
      <c r="BK35" s="407"/>
    </row>
    <row r="36" spans="1:63" ht="36" customHeight="1" x14ac:dyDescent="0.25">
      <c r="A36" s="405"/>
      <c r="B36" s="124" t="s">
        <v>319</v>
      </c>
      <c r="C36" s="124" t="s">
        <v>319</v>
      </c>
      <c r="D36" s="124" t="s">
        <v>319</v>
      </c>
      <c r="E36" s="124" t="s">
        <v>320</v>
      </c>
      <c r="F36" s="124" t="s">
        <v>319</v>
      </c>
      <c r="G36" s="124" t="s">
        <v>319</v>
      </c>
      <c r="H36" s="124" t="s">
        <v>319</v>
      </c>
      <c r="I36" s="124" t="s">
        <v>320</v>
      </c>
      <c r="J36" s="124" t="s">
        <v>319</v>
      </c>
      <c r="K36" s="124" t="s">
        <v>319</v>
      </c>
      <c r="L36" s="124" t="s">
        <v>319</v>
      </c>
      <c r="M36" s="124" t="s">
        <v>320</v>
      </c>
      <c r="N36" s="124" t="s">
        <v>319</v>
      </c>
      <c r="O36" s="124" t="s">
        <v>319</v>
      </c>
      <c r="P36" s="124" t="s">
        <v>319</v>
      </c>
      <c r="Q36" s="124" t="s">
        <v>320</v>
      </c>
      <c r="R36" s="124" t="s">
        <v>319</v>
      </c>
      <c r="S36" s="124" t="s">
        <v>320</v>
      </c>
      <c r="T36" s="132" t="s">
        <v>321</v>
      </c>
      <c r="U36" s="132" t="s">
        <v>322</v>
      </c>
      <c r="V36" s="132" t="s">
        <v>323</v>
      </c>
      <c r="W36" s="132" t="s">
        <v>324</v>
      </c>
      <c r="X36" s="133" t="s">
        <v>325</v>
      </c>
      <c r="Y36" s="132" t="s">
        <v>326</v>
      </c>
      <c r="Z36" s="124" t="s">
        <v>327</v>
      </c>
      <c r="AA36" s="134" t="s">
        <v>328</v>
      </c>
      <c r="AB36" s="124" t="s">
        <v>329</v>
      </c>
      <c r="AC36" s="124" t="s">
        <v>330</v>
      </c>
      <c r="AD36" s="124" t="s">
        <v>331</v>
      </c>
      <c r="AE36" s="124" t="s">
        <v>332</v>
      </c>
      <c r="AG36" s="405"/>
      <c r="AH36" s="124" t="s">
        <v>319</v>
      </c>
      <c r="AI36" s="124" t="s">
        <v>319</v>
      </c>
      <c r="AJ36" s="124" t="s">
        <v>319</v>
      </c>
      <c r="AK36" s="124" t="s">
        <v>320</v>
      </c>
      <c r="AL36" s="124" t="s">
        <v>319</v>
      </c>
      <c r="AM36" s="124" t="s">
        <v>319</v>
      </c>
      <c r="AN36" s="124" t="s">
        <v>319</v>
      </c>
      <c r="AO36" s="124" t="s">
        <v>320</v>
      </c>
      <c r="AP36" s="124" t="s">
        <v>319</v>
      </c>
      <c r="AQ36" s="124" t="s">
        <v>319</v>
      </c>
      <c r="AR36" s="124" t="s">
        <v>319</v>
      </c>
      <c r="AS36" s="124" t="s">
        <v>320</v>
      </c>
      <c r="AT36" s="124" t="s">
        <v>319</v>
      </c>
      <c r="AU36" s="124" t="s">
        <v>319</v>
      </c>
      <c r="AV36" s="124" t="s">
        <v>319</v>
      </c>
      <c r="AW36" s="124" t="s">
        <v>320</v>
      </c>
      <c r="AX36" s="124" t="s">
        <v>319</v>
      </c>
      <c r="AY36" s="124" t="s">
        <v>320</v>
      </c>
      <c r="AZ36" s="132" t="s">
        <v>321</v>
      </c>
      <c r="BA36" s="132" t="s">
        <v>322</v>
      </c>
      <c r="BB36" s="132" t="s">
        <v>323</v>
      </c>
      <c r="BC36" s="132" t="s">
        <v>324</v>
      </c>
      <c r="BD36" s="133" t="s">
        <v>325</v>
      </c>
      <c r="BE36" s="132" t="s">
        <v>326</v>
      </c>
      <c r="BF36" s="135" t="s">
        <v>327</v>
      </c>
      <c r="BG36" s="136" t="s">
        <v>328</v>
      </c>
      <c r="BH36" s="135" t="s">
        <v>329</v>
      </c>
      <c r="BI36" s="135" t="s">
        <v>330</v>
      </c>
      <c r="BJ36" s="135" t="s">
        <v>331</v>
      </c>
      <c r="BK36" s="135" t="s">
        <v>332</v>
      </c>
    </row>
    <row r="37" spans="1:63" ht="15" x14ac:dyDescent="0.25">
      <c r="A37" s="137" t="s">
        <v>334</v>
      </c>
      <c r="B37" s="137"/>
      <c r="C37" s="137"/>
      <c r="D37" s="137"/>
      <c r="E37" s="138"/>
      <c r="F37" s="137"/>
      <c r="G37" s="137"/>
      <c r="H37" s="137"/>
      <c r="I37" s="138"/>
      <c r="J37" s="137"/>
      <c r="K37" s="137"/>
      <c r="L37" s="137"/>
      <c r="M37" s="138"/>
      <c r="N37" s="137"/>
      <c r="O37" s="137"/>
      <c r="P37" s="137"/>
      <c r="Q37" s="138"/>
      <c r="R37" s="139">
        <f t="shared" ref="R37:R57" si="6">B37+C37+D37+F37+G37+H37+J37+K37+L37+N37+O37+P37</f>
        <v>0</v>
      </c>
      <c r="S37" s="140">
        <f>+E37+I37+M37+Q37</f>
        <v>0</v>
      </c>
      <c r="T37" s="141"/>
      <c r="U37" s="141"/>
      <c r="V37" s="141"/>
      <c r="W37" s="141"/>
      <c r="X37" s="141"/>
      <c r="Y37" s="142"/>
      <c r="Z37" s="142"/>
      <c r="AA37" s="142"/>
      <c r="AB37" s="142"/>
      <c r="AC37" s="142"/>
      <c r="AD37" s="142"/>
      <c r="AE37" s="143"/>
      <c r="AG37" s="137" t="s">
        <v>334</v>
      </c>
      <c r="AH37" s="137"/>
      <c r="AI37" s="137"/>
      <c r="AJ37" s="137"/>
      <c r="AK37" s="138"/>
      <c r="AL37" s="137"/>
      <c r="AM37" s="137"/>
      <c r="AN37" s="137"/>
      <c r="AO37" s="138"/>
      <c r="AP37" s="137"/>
      <c r="AQ37" s="137"/>
      <c r="AR37" s="137"/>
      <c r="AS37" s="138"/>
      <c r="AT37" s="137"/>
      <c r="AU37" s="137"/>
      <c r="AV37" s="137"/>
      <c r="AW37" s="138"/>
      <c r="AX37" s="139">
        <f t="shared" ref="AX37:AX57" si="7">AH37+AI37+AJ37+AL37+AM37+AN37+AP37+AQ37+AR37+AT37+AU37+AV37</f>
        <v>0</v>
      </c>
      <c r="AY37" s="140">
        <f>+AK37+AO37+AS37+AW37</f>
        <v>0</v>
      </c>
      <c r="AZ37" s="142"/>
      <c r="BA37" s="142"/>
      <c r="BB37" s="142"/>
      <c r="BC37" s="142"/>
      <c r="BD37" s="142"/>
      <c r="BE37" s="142"/>
      <c r="BF37" s="142"/>
      <c r="BG37" s="142"/>
      <c r="BH37" s="142"/>
      <c r="BI37" s="142"/>
      <c r="BJ37" s="142"/>
      <c r="BK37" s="143"/>
    </row>
    <row r="38" spans="1:63" ht="15" x14ac:dyDescent="0.25">
      <c r="A38" s="137" t="s">
        <v>335</v>
      </c>
      <c r="B38" s="137"/>
      <c r="C38" s="137"/>
      <c r="D38" s="137"/>
      <c r="E38" s="138"/>
      <c r="F38" s="137"/>
      <c r="G38" s="137"/>
      <c r="H38" s="137"/>
      <c r="I38" s="138"/>
      <c r="J38" s="137"/>
      <c r="K38" s="137"/>
      <c r="L38" s="137"/>
      <c r="M38" s="138"/>
      <c r="N38" s="137"/>
      <c r="O38" s="137"/>
      <c r="P38" s="137"/>
      <c r="Q38" s="138"/>
      <c r="R38" s="139">
        <f t="shared" si="6"/>
        <v>0</v>
      </c>
      <c r="S38" s="140">
        <f t="shared" ref="S38:S57" si="8">+E38+I38+M38+Q38</f>
        <v>0</v>
      </c>
      <c r="T38" s="141"/>
      <c r="U38" s="141"/>
      <c r="V38" s="141"/>
      <c r="W38" s="141"/>
      <c r="X38" s="141"/>
      <c r="Y38" s="142"/>
      <c r="Z38" s="142"/>
      <c r="AA38" s="142"/>
      <c r="AB38" s="142"/>
      <c r="AC38" s="142"/>
      <c r="AD38" s="142"/>
      <c r="AE38" s="142"/>
      <c r="AG38" s="137" t="s">
        <v>335</v>
      </c>
      <c r="AH38" s="137"/>
      <c r="AI38" s="137"/>
      <c r="AJ38" s="137"/>
      <c r="AK38" s="138"/>
      <c r="AL38" s="137"/>
      <c r="AM38" s="137"/>
      <c r="AN38" s="137"/>
      <c r="AO38" s="138"/>
      <c r="AP38" s="137"/>
      <c r="AQ38" s="137"/>
      <c r="AR38" s="137"/>
      <c r="AS38" s="138"/>
      <c r="AT38" s="137"/>
      <c r="AU38" s="137"/>
      <c r="AV38" s="137"/>
      <c r="AW38" s="138"/>
      <c r="AX38" s="139">
        <f t="shared" si="7"/>
        <v>0</v>
      </c>
      <c r="AY38" s="140">
        <f t="shared" ref="AY38:AY57" si="9">+AK38+AO38+AS38+AW38</f>
        <v>0</v>
      </c>
      <c r="AZ38" s="142"/>
      <c r="BA38" s="142"/>
      <c r="BB38" s="142"/>
      <c r="BC38" s="142"/>
      <c r="BD38" s="142"/>
      <c r="BE38" s="142"/>
      <c r="BF38" s="142"/>
      <c r="BG38" s="142"/>
      <c r="BH38" s="142"/>
      <c r="BI38" s="142"/>
      <c r="BJ38" s="142"/>
      <c r="BK38" s="142"/>
    </row>
    <row r="39" spans="1:63" ht="15" x14ac:dyDescent="0.25">
      <c r="A39" s="137" t="s">
        <v>336</v>
      </c>
      <c r="B39" s="137"/>
      <c r="C39" s="137"/>
      <c r="D39" s="137"/>
      <c r="E39" s="138"/>
      <c r="F39" s="137"/>
      <c r="G39" s="137"/>
      <c r="H39" s="137"/>
      <c r="I39" s="138"/>
      <c r="J39" s="137"/>
      <c r="K39" s="137"/>
      <c r="L39" s="137"/>
      <c r="M39" s="138"/>
      <c r="N39" s="137"/>
      <c r="O39" s="137"/>
      <c r="P39" s="137"/>
      <c r="Q39" s="138"/>
      <c r="R39" s="139">
        <f t="shared" si="6"/>
        <v>0</v>
      </c>
      <c r="S39" s="140">
        <f t="shared" si="8"/>
        <v>0</v>
      </c>
      <c r="T39" s="141"/>
      <c r="U39" s="141"/>
      <c r="V39" s="141"/>
      <c r="W39" s="141"/>
      <c r="X39" s="141"/>
      <c r="Y39" s="142"/>
      <c r="Z39" s="142"/>
      <c r="AA39" s="142"/>
      <c r="AB39" s="142"/>
      <c r="AC39" s="142"/>
      <c r="AD39" s="142"/>
      <c r="AE39" s="142"/>
      <c r="AG39" s="137" t="s">
        <v>336</v>
      </c>
      <c r="AH39" s="137"/>
      <c r="AI39" s="137"/>
      <c r="AJ39" s="137"/>
      <c r="AK39" s="138"/>
      <c r="AL39" s="137"/>
      <c r="AM39" s="137"/>
      <c r="AN39" s="137"/>
      <c r="AO39" s="138"/>
      <c r="AP39" s="137"/>
      <c r="AQ39" s="137"/>
      <c r="AR39" s="137"/>
      <c r="AS39" s="138"/>
      <c r="AT39" s="137"/>
      <c r="AU39" s="137"/>
      <c r="AV39" s="137"/>
      <c r="AW39" s="138"/>
      <c r="AX39" s="139">
        <f t="shared" si="7"/>
        <v>0</v>
      </c>
      <c r="AY39" s="140">
        <f t="shared" si="9"/>
        <v>0</v>
      </c>
      <c r="AZ39" s="142"/>
      <c r="BA39" s="142"/>
      <c r="BB39" s="142"/>
      <c r="BC39" s="142"/>
      <c r="BD39" s="142"/>
      <c r="BE39" s="142"/>
      <c r="BF39" s="142"/>
      <c r="BG39" s="142"/>
      <c r="BH39" s="142"/>
      <c r="BI39" s="142"/>
      <c r="BJ39" s="142"/>
      <c r="BK39" s="142"/>
    </row>
    <row r="40" spans="1:63" ht="15" x14ac:dyDescent="0.25">
      <c r="A40" s="137" t="s">
        <v>337</v>
      </c>
      <c r="B40" s="137"/>
      <c r="C40" s="137"/>
      <c r="D40" s="137"/>
      <c r="E40" s="138"/>
      <c r="F40" s="137"/>
      <c r="G40" s="137"/>
      <c r="H40" s="137"/>
      <c r="I40" s="138"/>
      <c r="J40" s="137"/>
      <c r="K40" s="137"/>
      <c r="L40" s="137"/>
      <c r="M40" s="138"/>
      <c r="N40" s="137"/>
      <c r="O40" s="137"/>
      <c r="P40" s="137"/>
      <c r="Q40" s="138"/>
      <c r="R40" s="139">
        <f t="shared" si="6"/>
        <v>0</v>
      </c>
      <c r="S40" s="140">
        <f t="shared" si="8"/>
        <v>0</v>
      </c>
      <c r="T40" s="141"/>
      <c r="U40" s="141"/>
      <c r="V40" s="141"/>
      <c r="W40" s="141"/>
      <c r="X40" s="141"/>
      <c r="Y40" s="142"/>
      <c r="Z40" s="142"/>
      <c r="AA40" s="142"/>
      <c r="AB40" s="142"/>
      <c r="AC40" s="142"/>
      <c r="AD40" s="142"/>
      <c r="AE40" s="142"/>
      <c r="AG40" s="137" t="s">
        <v>337</v>
      </c>
      <c r="AH40" s="137"/>
      <c r="AI40" s="137"/>
      <c r="AJ40" s="137"/>
      <c r="AK40" s="138"/>
      <c r="AL40" s="137"/>
      <c r="AM40" s="137"/>
      <c r="AN40" s="137"/>
      <c r="AO40" s="138"/>
      <c r="AP40" s="137"/>
      <c r="AQ40" s="137"/>
      <c r="AR40" s="137"/>
      <c r="AS40" s="138"/>
      <c r="AT40" s="137"/>
      <c r="AU40" s="137"/>
      <c r="AV40" s="137"/>
      <c r="AW40" s="138"/>
      <c r="AX40" s="139">
        <f t="shared" si="7"/>
        <v>0</v>
      </c>
      <c r="AY40" s="140">
        <f t="shared" si="9"/>
        <v>0</v>
      </c>
      <c r="AZ40" s="142"/>
      <c r="BA40" s="142"/>
      <c r="BB40" s="142"/>
      <c r="BC40" s="142"/>
      <c r="BD40" s="142"/>
      <c r="BE40" s="142"/>
      <c r="BF40" s="142"/>
      <c r="BG40" s="142"/>
      <c r="BH40" s="142"/>
      <c r="BI40" s="142"/>
      <c r="BJ40" s="142"/>
      <c r="BK40" s="142"/>
    </row>
    <row r="41" spans="1:63" ht="15" x14ac:dyDescent="0.25">
      <c r="A41" s="137" t="s">
        <v>338</v>
      </c>
      <c r="B41" s="137"/>
      <c r="C41" s="137"/>
      <c r="D41" s="137"/>
      <c r="E41" s="138"/>
      <c r="F41" s="137"/>
      <c r="G41" s="137"/>
      <c r="H41" s="137"/>
      <c r="I41" s="138"/>
      <c r="J41" s="137"/>
      <c r="K41" s="137"/>
      <c r="L41" s="137"/>
      <c r="M41" s="138"/>
      <c r="N41" s="137"/>
      <c r="O41" s="137"/>
      <c r="P41" s="137"/>
      <c r="Q41" s="138"/>
      <c r="R41" s="139">
        <f t="shared" si="6"/>
        <v>0</v>
      </c>
      <c r="S41" s="140">
        <f t="shared" si="8"/>
        <v>0</v>
      </c>
      <c r="T41" s="141"/>
      <c r="U41" s="141"/>
      <c r="V41" s="141"/>
      <c r="W41" s="141"/>
      <c r="X41" s="141"/>
      <c r="Y41" s="142"/>
      <c r="Z41" s="142"/>
      <c r="AA41" s="142"/>
      <c r="AB41" s="142"/>
      <c r="AC41" s="142"/>
      <c r="AD41" s="142"/>
      <c r="AE41" s="142"/>
      <c r="AG41" s="137" t="s">
        <v>338</v>
      </c>
      <c r="AH41" s="137"/>
      <c r="AI41" s="137"/>
      <c r="AJ41" s="137"/>
      <c r="AK41" s="138"/>
      <c r="AL41" s="137"/>
      <c r="AM41" s="137"/>
      <c r="AN41" s="137"/>
      <c r="AO41" s="138"/>
      <c r="AP41" s="137"/>
      <c r="AQ41" s="137"/>
      <c r="AR41" s="137"/>
      <c r="AS41" s="138"/>
      <c r="AT41" s="137"/>
      <c r="AU41" s="137"/>
      <c r="AV41" s="137"/>
      <c r="AW41" s="138"/>
      <c r="AX41" s="139">
        <f t="shared" si="7"/>
        <v>0</v>
      </c>
      <c r="AY41" s="140">
        <f t="shared" si="9"/>
        <v>0</v>
      </c>
      <c r="AZ41" s="142"/>
      <c r="BA41" s="142"/>
      <c r="BB41" s="142"/>
      <c r="BC41" s="142"/>
      <c r="BD41" s="142"/>
      <c r="BE41" s="142"/>
      <c r="BF41" s="142"/>
      <c r="BG41" s="142"/>
      <c r="BH41" s="142"/>
      <c r="BI41" s="142"/>
      <c r="BJ41" s="142"/>
      <c r="BK41" s="142"/>
    </row>
    <row r="42" spans="1:63" ht="15" x14ac:dyDescent="0.25">
      <c r="A42" s="137" t="s">
        <v>339</v>
      </c>
      <c r="B42" s="137"/>
      <c r="C42" s="137"/>
      <c r="D42" s="137"/>
      <c r="E42" s="138"/>
      <c r="F42" s="137"/>
      <c r="G42" s="137"/>
      <c r="H42" s="137"/>
      <c r="I42" s="138"/>
      <c r="J42" s="137"/>
      <c r="K42" s="137"/>
      <c r="L42" s="137"/>
      <c r="M42" s="138"/>
      <c r="N42" s="137"/>
      <c r="O42" s="137"/>
      <c r="P42" s="137"/>
      <c r="Q42" s="138"/>
      <c r="R42" s="139">
        <f t="shared" si="6"/>
        <v>0</v>
      </c>
      <c r="S42" s="140">
        <f t="shared" si="8"/>
        <v>0</v>
      </c>
      <c r="T42" s="141"/>
      <c r="U42" s="141"/>
      <c r="V42" s="141"/>
      <c r="W42" s="141"/>
      <c r="X42" s="141"/>
      <c r="Y42" s="142"/>
      <c r="Z42" s="142"/>
      <c r="AA42" s="142"/>
      <c r="AB42" s="142"/>
      <c r="AC42" s="142"/>
      <c r="AD42" s="142"/>
      <c r="AE42" s="142"/>
      <c r="AG42" s="137" t="s">
        <v>339</v>
      </c>
      <c r="AH42" s="137"/>
      <c r="AI42" s="137"/>
      <c r="AJ42" s="137"/>
      <c r="AK42" s="138"/>
      <c r="AL42" s="137"/>
      <c r="AM42" s="137"/>
      <c r="AN42" s="137"/>
      <c r="AO42" s="138"/>
      <c r="AP42" s="137"/>
      <c r="AQ42" s="137"/>
      <c r="AR42" s="137"/>
      <c r="AS42" s="138"/>
      <c r="AT42" s="137"/>
      <c r="AU42" s="137"/>
      <c r="AV42" s="137"/>
      <c r="AW42" s="138"/>
      <c r="AX42" s="139">
        <f t="shared" si="7"/>
        <v>0</v>
      </c>
      <c r="AY42" s="140">
        <f t="shared" si="9"/>
        <v>0</v>
      </c>
      <c r="AZ42" s="142"/>
      <c r="BA42" s="142"/>
      <c r="BB42" s="142"/>
      <c r="BC42" s="142"/>
      <c r="BD42" s="142"/>
      <c r="BE42" s="142"/>
      <c r="BF42" s="142"/>
      <c r="BG42" s="142"/>
      <c r="BH42" s="142"/>
      <c r="BI42" s="142"/>
      <c r="BJ42" s="142"/>
      <c r="BK42" s="142"/>
    </row>
    <row r="43" spans="1:63" ht="15" x14ac:dyDescent="0.25">
      <c r="A43" s="137" t="s">
        <v>340</v>
      </c>
      <c r="B43" s="137"/>
      <c r="C43" s="137"/>
      <c r="D43" s="137"/>
      <c r="E43" s="138"/>
      <c r="F43" s="137"/>
      <c r="G43" s="137"/>
      <c r="H43" s="137"/>
      <c r="I43" s="138"/>
      <c r="J43" s="137"/>
      <c r="K43" s="137"/>
      <c r="L43" s="137"/>
      <c r="M43" s="138"/>
      <c r="N43" s="137"/>
      <c r="O43" s="137"/>
      <c r="P43" s="137"/>
      <c r="Q43" s="138"/>
      <c r="R43" s="139">
        <f t="shared" si="6"/>
        <v>0</v>
      </c>
      <c r="S43" s="140">
        <f t="shared" si="8"/>
        <v>0</v>
      </c>
      <c r="T43" s="141"/>
      <c r="U43" s="141"/>
      <c r="V43" s="141"/>
      <c r="W43" s="141"/>
      <c r="X43" s="141"/>
      <c r="Y43" s="142"/>
      <c r="Z43" s="142"/>
      <c r="AA43" s="142"/>
      <c r="AB43" s="142"/>
      <c r="AC43" s="142"/>
      <c r="AD43" s="142"/>
      <c r="AE43" s="142"/>
      <c r="AG43" s="137" t="s">
        <v>340</v>
      </c>
      <c r="AH43" s="137"/>
      <c r="AI43" s="137"/>
      <c r="AJ43" s="137"/>
      <c r="AK43" s="138"/>
      <c r="AL43" s="137"/>
      <c r="AM43" s="137"/>
      <c r="AN43" s="137"/>
      <c r="AO43" s="138"/>
      <c r="AP43" s="137"/>
      <c r="AQ43" s="137"/>
      <c r="AR43" s="137"/>
      <c r="AS43" s="138"/>
      <c r="AT43" s="137"/>
      <c r="AU43" s="137"/>
      <c r="AV43" s="137"/>
      <c r="AW43" s="138"/>
      <c r="AX43" s="139">
        <f t="shared" si="7"/>
        <v>0</v>
      </c>
      <c r="AY43" s="140">
        <f t="shared" si="9"/>
        <v>0</v>
      </c>
      <c r="AZ43" s="142"/>
      <c r="BA43" s="142"/>
      <c r="BB43" s="142"/>
      <c r="BC43" s="142"/>
      <c r="BD43" s="142"/>
      <c r="BE43" s="142"/>
      <c r="BF43" s="142"/>
      <c r="BG43" s="142"/>
      <c r="BH43" s="142"/>
      <c r="BI43" s="142"/>
      <c r="BJ43" s="142"/>
      <c r="BK43" s="142"/>
    </row>
    <row r="44" spans="1:63" ht="15" x14ac:dyDescent="0.25">
      <c r="A44" s="137" t="s">
        <v>341</v>
      </c>
      <c r="B44" s="137"/>
      <c r="C44" s="137"/>
      <c r="D44" s="137"/>
      <c r="E44" s="138"/>
      <c r="F44" s="137"/>
      <c r="G44" s="137"/>
      <c r="H44" s="137"/>
      <c r="I44" s="138"/>
      <c r="J44" s="137"/>
      <c r="K44" s="137"/>
      <c r="L44" s="137"/>
      <c r="M44" s="138"/>
      <c r="N44" s="137"/>
      <c r="O44" s="137"/>
      <c r="P44" s="137"/>
      <c r="Q44" s="138"/>
      <c r="R44" s="139">
        <f t="shared" si="6"/>
        <v>0</v>
      </c>
      <c r="S44" s="140">
        <f t="shared" si="8"/>
        <v>0</v>
      </c>
      <c r="T44" s="141"/>
      <c r="U44" s="141"/>
      <c r="V44" s="141"/>
      <c r="W44" s="141"/>
      <c r="X44" s="141"/>
      <c r="Y44" s="142"/>
      <c r="Z44" s="142"/>
      <c r="AA44" s="142"/>
      <c r="AB44" s="142"/>
      <c r="AC44" s="142"/>
      <c r="AD44" s="142"/>
      <c r="AE44" s="142"/>
      <c r="AG44" s="137" t="s">
        <v>341</v>
      </c>
      <c r="AH44" s="137"/>
      <c r="AI44" s="137"/>
      <c r="AJ44" s="137"/>
      <c r="AK44" s="138"/>
      <c r="AL44" s="137"/>
      <c r="AM44" s="137"/>
      <c r="AN44" s="137"/>
      <c r="AO44" s="138"/>
      <c r="AP44" s="137"/>
      <c r="AQ44" s="137"/>
      <c r="AR44" s="137"/>
      <c r="AS44" s="138"/>
      <c r="AT44" s="137"/>
      <c r="AU44" s="137"/>
      <c r="AV44" s="137"/>
      <c r="AW44" s="138"/>
      <c r="AX44" s="139">
        <f t="shared" si="7"/>
        <v>0</v>
      </c>
      <c r="AY44" s="140">
        <f t="shared" si="9"/>
        <v>0</v>
      </c>
      <c r="AZ44" s="142"/>
      <c r="BA44" s="142"/>
      <c r="BB44" s="142"/>
      <c r="BC44" s="142"/>
      <c r="BD44" s="142"/>
      <c r="BE44" s="142"/>
      <c r="BF44" s="142"/>
      <c r="BG44" s="142"/>
      <c r="BH44" s="142"/>
      <c r="BI44" s="142"/>
      <c r="BJ44" s="142"/>
      <c r="BK44" s="142"/>
    </row>
    <row r="45" spans="1:63" ht="15" x14ac:dyDescent="0.25">
      <c r="A45" s="137" t="s">
        <v>342</v>
      </c>
      <c r="B45" s="137"/>
      <c r="C45" s="137"/>
      <c r="D45" s="137"/>
      <c r="E45" s="138"/>
      <c r="F45" s="137"/>
      <c r="G45" s="137"/>
      <c r="H45" s="137"/>
      <c r="I45" s="138"/>
      <c r="J45" s="137"/>
      <c r="K45" s="137"/>
      <c r="L45" s="137"/>
      <c r="M45" s="138"/>
      <c r="N45" s="137"/>
      <c r="O45" s="137"/>
      <c r="P45" s="137"/>
      <c r="Q45" s="138"/>
      <c r="R45" s="139">
        <f t="shared" si="6"/>
        <v>0</v>
      </c>
      <c r="S45" s="140">
        <f t="shared" si="8"/>
        <v>0</v>
      </c>
      <c r="T45" s="141"/>
      <c r="U45" s="141"/>
      <c r="V45" s="141"/>
      <c r="W45" s="141"/>
      <c r="X45" s="141"/>
      <c r="Y45" s="142"/>
      <c r="Z45" s="142"/>
      <c r="AA45" s="142"/>
      <c r="AB45" s="142"/>
      <c r="AC45" s="142"/>
      <c r="AD45" s="142"/>
      <c r="AE45" s="142"/>
      <c r="AG45" s="137" t="s">
        <v>342</v>
      </c>
      <c r="AH45" s="137"/>
      <c r="AI45" s="137"/>
      <c r="AJ45" s="137"/>
      <c r="AK45" s="138"/>
      <c r="AL45" s="137"/>
      <c r="AM45" s="137"/>
      <c r="AN45" s="137"/>
      <c r="AO45" s="138"/>
      <c r="AP45" s="137"/>
      <c r="AQ45" s="137"/>
      <c r="AR45" s="137"/>
      <c r="AS45" s="138"/>
      <c r="AT45" s="137"/>
      <c r="AU45" s="137"/>
      <c r="AV45" s="137"/>
      <c r="AW45" s="138"/>
      <c r="AX45" s="139">
        <f t="shared" si="7"/>
        <v>0</v>
      </c>
      <c r="AY45" s="140">
        <f t="shared" si="9"/>
        <v>0</v>
      </c>
      <c r="AZ45" s="142"/>
      <c r="BA45" s="142"/>
      <c r="BB45" s="142"/>
      <c r="BC45" s="142"/>
      <c r="BD45" s="142"/>
      <c r="BE45" s="142"/>
      <c r="BF45" s="142"/>
      <c r="BG45" s="142"/>
      <c r="BH45" s="142"/>
      <c r="BI45" s="137"/>
      <c r="BJ45" s="137"/>
      <c r="BK45" s="137"/>
    </row>
    <row r="46" spans="1:63" ht="15" x14ac:dyDescent="0.25">
      <c r="A46" s="137" t="s">
        <v>343</v>
      </c>
      <c r="B46" s="137"/>
      <c r="C46" s="137"/>
      <c r="D46" s="137"/>
      <c r="E46" s="138"/>
      <c r="F46" s="137"/>
      <c r="G46" s="137"/>
      <c r="H46" s="137"/>
      <c r="I46" s="138"/>
      <c r="J46" s="137"/>
      <c r="K46" s="137"/>
      <c r="L46" s="137"/>
      <c r="M46" s="138"/>
      <c r="N46" s="137"/>
      <c r="O46" s="137"/>
      <c r="P46" s="137"/>
      <c r="Q46" s="138"/>
      <c r="R46" s="139">
        <f t="shared" si="6"/>
        <v>0</v>
      </c>
      <c r="S46" s="140">
        <f t="shared" si="8"/>
        <v>0</v>
      </c>
      <c r="T46" s="141"/>
      <c r="U46" s="141"/>
      <c r="V46" s="141"/>
      <c r="W46" s="141"/>
      <c r="X46" s="141"/>
      <c r="Y46" s="142"/>
      <c r="Z46" s="142"/>
      <c r="AA46" s="142"/>
      <c r="AB46" s="142"/>
      <c r="AC46" s="142"/>
      <c r="AD46" s="142"/>
      <c r="AE46" s="142"/>
      <c r="AG46" s="137" t="s">
        <v>343</v>
      </c>
      <c r="AH46" s="137"/>
      <c r="AI46" s="137"/>
      <c r="AJ46" s="137"/>
      <c r="AK46" s="138"/>
      <c r="AL46" s="137"/>
      <c r="AM46" s="137"/>
      <c r="AN46" s="137"/>
      <c r="AO46" s="138"/>
      <c r="AP46" s="137"/>
      <c r="AQ46" s="137"/>
      <c r="AR46" s="137"/>
      <c r="AS46" s="138"/>
      <c r="AT46" s="137"/>
      <c r="AU46" s="137"/>
      <c r="AV46" s="137"/>
      <c r="AW46" s="138"/>
      <c r="AX46" s="139">
        <f t="shared" si="7"/>
        <v>0</v>
      </c>
      <c r="AY46" s="140">
        <f t="shared" si="9"/>
        <v>0</v>
      </c>
      <c r="AZ46" s="142"/>
      <c r="BA46" s="142"/>
      <c r="BB46" s="142"/>
      <c r="BC46" s="142"/>
      <c r="BD46" s="142"/>
      <c r="BE46" s="142"/>
      <c r="BF46" s="142"/>
      <c r="BG46" s="142"/>
      <c r="BH46" s="142"/>
      <c r="BI46" s="137"/>
      <c r="BJ46" s="137"/>
      <c r="BK46" s="137"/>
    </row>
    <row r="47" spans="1:63" ht="15" x14ac:dyDescent="0.25">
      <c r="A47" s="137" t="s">
        <v>344</v>
      </c>
      <c r="B47" s="137"/>
      <c r="C47" s="137"/>
      <c r="D47" s="137"/>
      <c r="E47" s="138"/>
      <c r="F47" s="137"/>
      <c r="G47" s="137"/>
      <c r="H47" s="137"/>
      <c r="I47" s="138"/>
      <c r="J47" s="137"/>
      <c r="K47" s="137"/>
      <c r="L47" s="137"/>
      <c r="M47" s="138"/>
      <c r="N47" s="137"/>
      <c r="O47" s="137"/>
      <c r="P47" s="137"/>
      <c r="Q47" s="138"/>
      <c r="R47" s="139">
        <f t="shared" si="6"/>
        <v>0</v>
      </c>
      <c r="S47" s="140">
        <f t="shared" si="8"/>
        <v>0</v>
      </c>
      <c r="T47" s="141"/>
      <c r="U47" s="141"/>
      <c r="V47" s="141"/>
      <c r="W47" s="141"/>
      <c r="X47" s="141"/>
      <c r="Y47" s="142"/>
      <c r="Z47" s="142"/>
      <c r="AA47" s="142"/>
      <c r="AB47" s="142"/>
      <c r="AC47" s="142"/>
      <c r="AD47" s="142"/>
      <c r="AE47" s="142"/>
      <c r="AG47" s="137" t="s">
        <v>344</v>
      </c>
      <c r="AH47" s="137"/>
      <c r="AI47" s="137"/>
      <c r="AJ47" s="137"/>
      <c r="AK47" s="138"/>
      <c r="AL47" s="137"/>
      <c r="AM47" s="137"/>
      <c r="AN47" s="137"/>
      <c r="AO47" s="138"/>
      <c r="AP47" s="137"/>
      <c r="AQ47" s="137"/>
      <c r="AR47" s="137"/>
      <c r="AS47" s="138"/>
      <c r="AT47" s="137"/>
      <c r="AU47" s="137"/>
      <c r="AV47" s="137"/>
      <c r="AW47" s="138"/>
      <c r="AX47" s="139">
        <f t="shared" si="7"/>
        <v>0</v>
      </c>
      <c r="AY47" s="140">
        <f t="shared" si="9"/>
        <v>0</v>
      </c>
      <c r="AZ47" s="142"/>
      <c r="BA47" s="142"/>
      <c r="BB47" s="142"/>
      <c r="BC47" s="142"/>
      <c r="BD47" s="142"/>
      <c r="BE47" s="142"/>
      <c r="BF47" s="142"/>
      <c r="BG47" s="142"/>
      <c r="BH47" s="142"/>
      <c r="BI47" s="137"/>
      <c r="BJ47" s="137"/>
      <c r="BK47" s="137"/>
    </row>
    <row r="48" spans="1:63" ht="15" x14ac:dyDescent="0.25">
      <c r="A48" s="137" t="s">
        <v>345</v>
      </c>
      <c r="B48" s="137"/>
      <c r="C48" s="137"/>
      <c r="D48" s="137"/>
      <c r="E48" s="138"/>
      <c r="F48" s="137"/>
      <c r="G48" s="137"/>
      <c r="H48" s="137"/>
      <c r="I48" s="138"/>
      <c r="J48" s="137"/>
      <c r="K48" s="137"/>
      <c r="L48" s="137"/>
      <c r="M48" s="138"/>
      <c r="N48" s="137"/>
      <c r="O48" s="137"/>
      <c r="P48" s="137"/>
      <c r="Q48" s="138"/>
      <c r="R48" s="139">
        <f t="shared" si="6"/>
        <v>0</v>
      </c>
      <c r="S48" s="140">
        <f t="shared" si="8"/>
        <v>0</v>
      </c>
      <c r="T48" s="141"/>
      <c r="U48" s="141"/>
      <c r="V48" s="141"/>
      <c r="W48" s="141"/>
      <c r="X48" s="141"/>
      <c r="Y48" s="142"/>
      <c r="Z48" s="142"/>
      <c r="AA48" s="142"/>
      <c r="AB48" s="142"/>
      <c r="AC48" s="142"/>
      <c r="AD48" s="142"/>
      <c r="AE48" s="142"/>
      <c r="AG48" s="137" t="s">
        <v>345</v>
      </c>
      <c r="AH48" s="137"/>
      <c r="AI48" s="137"/>
      <c r="AJ48" s="137"/>
      <c r="AK48" s="138"/>
      <c r="AL48" s="137"/>
      <c r="AM48" s="137"/>
      <c r="AN48" s="137"/>
      <c r="AO48" s="138"/>
      <c r="AP48" s="137"/>
      <c r="AQ48" s="137"/>
      <c r="AR48" s="137"/>
      <c r="AS48" s="138"/>
      <c r="AT48" s="137"/>
      <c r="AU48" s="137"/>
      <c r="AV48" s="137"/>
      <c r="AW48" s="138"/>
      <c r="AX48" s="139">
        <f t="shared" si="7"/>
        <v>0</v>
      </c>
      <c r="AY48" s="140">
        <f t="shared" si="9"/>
        <v>0</v>
      </c>
      <c r="AZ48" s="142"/>
      <c r="BA48" s="142"/>
      <c r="BB48" s="142"/>
      <c r="BC48" s="142"/>
      <c r="BD48" s="142"/>
      <c r="BE48" s="142"/>
      <c r="BF48" s="142"/>
      <c r="BG48" s="142"/>
      <c r="BH48" s="142"/>
      <c r="BI48" s="142"/>
      <c r="BJ48" s="142"/>
      <c r="BK48" s="142"/>
    </row>
    <row r="49" spans="1:63" ht="15" x14ac:dyDescent="0.25">
      <c r="A49" s="137" t="s">
        <v>346</v>
      </c>
      <c r="B49" s="137"/>
      <c r="C49" s="137"/>
      <c r="D49" s="137"/>
      <c r="E49" s="138"/>
      <c r="F49" s="137"/>
      <c r="G49" s="137"/>
      <c r="H49" s="137"/>
      <c r="I49" s="138"/>
      <c r="J49" s="137"/>
      <c r="K49" s="137"/>
      <c r="L49" s="137"/>
      <c r="M49" s="138"/>
      <c r="N49" s="137"/>
      <c r="O49" s="137"/>
      <c r="P49" s="137"/>
      <c r="Q49" s="138"/>
      <c r="R49" s="139">
        <f t="shared" si="6"/>
        <v>0</v>
      </c>
      <c r="S49" s="140">
        <f t="shared" si="8"/>
        <v>0</v>
      </c>
      <c r="T49" s="141"/>
      <c r="U49" s="141"/>
      <c r="V49" s="141"/>
      <c r="W49" s="141"/>
      <c r="X49" s="141"/>
      <c r="Y49" s="142"/>
      <c r="Z49" s="142"/>
      <c r="AA49" s="142"/>
      <c r="AB49" s="142"/>
      <c r="AC49" s="142"/>
      <c r="AD49" s="142"/>
      <c r="AE49" s="142"/>
      <c r="AG49" s="137" t="s">
        <v>346</v>
      </c>
      <c r="AH49" s="137"/>
      <c r="AI49" s="137"/>
      <c r="AJ49" s="137"/>
      <c r="AK49" s="138"/>
      <c r="AL49" s="137"/>
      <c r="AM49" s="137"/>
      <c r="AN49" s="137"/>
      <c r="AO49" s="138"/>
      <c r="AP49" s="137"/>
      <c r="AQ49" s="137"/>
      <c r="AR49" s="137"/>
      <c r="AS49" s="138"/>
      <c r="AT49" s="137"/>
      <c r="AU49" s="137"/>
      <c r="AV49" s="137"/>
      <c r="AW49" s="138"/>
      <c r="AX49" s="139">
        <f t="shared" si="7"/>
        <v>0</v>
      </c>
      <c r="AY49" s="140">
        <f t="shared" si="9"/>
        <v>0</v>
      </c>
      <c r="AZ49" s="142"/>
      <c r="BA49" s="142"/>
      <c r="BB49" s="142"/>
      <c r="BC49" s="142"/>
      <c r="BD49" s="142"/>
      <c r="BE49" s="142"/>
      <c r="BF49" s="142"/>
      <c r="BG49" s="142"/>
      <c r="BH49" s="142"/>
      <c r="BI49" s="142"/>
      <c r="BJ49" s="142"/>
      <c r="BK49" s="142"/>
    </row>
    <row r="50" spans="1:63" ht="15" x14ac:dyDescent="0.25">
      <c r="A50" s="137" t="s">
        <v>347</v>
      </c>
      <c r="B50" s="137"/>
      <c r="C50" s="137"/>
      <c r="D50" s="137"/>
      <c r="E50" s="138"/>
      <c r="F50" s="137"/>
      <c r="G50" s="137"/>
      <c r="H50" s="137"/>
      <c r="I50" s="138"/>
      <c r="J50" s="137"/>
      <c r="K50" s="137"/>
      <c r="L50" s="137"/>
      <c r="M50" s="138"/>
      <c r="N50" s="137"/>
      <c r="O50" s="137"/>
      <c r="P50" s="137"/>
      <c r="Q50" s="138"/>
      <c r="R50" s="139">
        <f t="shared" si="6"/>
        <v>0</v>
      </c>
      <c r="S50" s="140">
        <f t="shared" si="8"/>
        <v>0</v>
      </c>
      <c r="T50" s="141"/>
      <c r="U50" s="141"/>
      <c r="V50" s="141"/>
      <c r="W50" s="141"/>
      <c r="X50" s="141"/>
      <c r="Y50" s="142"/>
      <c r="Z50" s="142"/>
      <c r="AA50" s="142"/>
      <c r="AB50" s="142"/>
      <c r="AC50" s="142"/>
      <c r="AD50" s="142"/>
      <c r="AE50" s="142"/>
      <c r="AG50" s="137" t="s">
        <v>347</v>
      </c>
      <c r="AH50" s="137"/>
      <c r="AI50" s="137"/>
      <c r="AJ50" s="137"/>
      <c r="AK50" s="138"/>
      <c r="AL50" s="137"/>
      <c r="AM50" s="137"/>
      <c r="AN50" s="137"/>
      <c r="AO50" s="138"/>
      <c r="AP50" s="137"/>
      <c r="AQ50" s="137"/>
      <c r="AR50" s="137"/>
      <c r="AS50" s="138"/>
      <c r="AT50" s="137"/>
      <c r="AU50" s="137"/>
      <c r="AV50" s="137"/>
      <c r="AW50" s="138"/>
      <c r="AX50" s="139">
        <f t="shared" si="7"/>
        <v>0</v>
      </c>
      <c r="AY50" s="140">
        <f t="shared" si="9"/>
        <v>0</v>
      </c>
      <c r="AZ50" s="142"/>
      <c r="BA50" s="142"/>
      <c r="BB50" s="142"/>
      <c r="BC50" s="142"/>
      <c r="BD50" s="142"/>
      <c r="BE50" s="142"/>
      <c r="BF50" s="142"/>
      <c r="BG50" s="142"/>
      <c r="BH50" s="142"/>
      <c r="BI50" s="142"/>
      <c r="BJ50" s="142"/>
      <c r="BK50" s="142"/>
    </row>
    <row r="51" spans="1:63" ht="15" x14ac:dyDescent="0.25">
      <c r="A51" s="137" t="s">
        <v>348</v>
      </c>
      <c r="B51" s="137"/>
      <c r="C51" s="137"/>
      <c r="D51" s="137"/>
      <c r="E51" s="138"/>
      <c r="F51" s="137"/>
      <c r="G51" s="137"/>
      <c r="H51" s="137"/>
      <c r="I51" s="138"/>
      <c r="J51" s="137"/>
      <c r="K51" s="137"/>
      <c r="L51" s="137"/>
      <c r="M51" s="138"/>
      <c r="N51" s="137"/>
      <c r="O51" s="137"/>
      <c r="P51" s="137"/>
      <c r="Q51" s="138"/>
      <c r="R51" s="139">
        <f t="shared" si="6"/>
        <v>0</v>
      </c>
      <c r="S51" s="140">
        <f t="shared" si="8"/>
        <v>0</v>
      </c>
      <c r="T51" s="141"/>
      <c r="U51" s="141"/>
      <c r="V51" s="141"/>
      <c r="W51" s="141"/>
      <c r="X51" s="141"/>
      <c r="Y51" s="142"/>
      <c r="Z51" s="142"/>
      <c r="AA51" s="142"/>
      <c r="AB51" s="142"/>
      <c r="AC51" s="142"/>
      <c r="AD51" s="142"/>
      <c r="AE51" s="142"/>
      <c r="AG51" s="137" t="s">
        <v>348</v>
      </c>
      <c r="AH51" s="137"/>
      <c r="AI51" s="137"/>
      <c r="AJ51" s="137"/>
      <c r="AK51" s="138"/>
      <c r="AL51" s="137"/>
      <c r="AM51" s="137"/>
      <c r="AN51" s="137"/>
      <c r="AO51" s="138"/>
      <c r="AP51" s="137"/>
      <c r="AQ51" s="137"/>
      <c r="AR51" s="137"/>
      <c r="AS51" s="138"/>
      <c r="AT51" s="137"/>
      <c r="AU51" s="137"/>
      <c r="AV51" s="137"/>
      <c r="AW51" s="138"/>
      <c r="AX51" s="139">
        <f t="shared" si="7"/>
        <v>0</v>
      </c>
      <c r="AY51" s="140">
        <f t="shared" si="9"/>
        <v>0</v>
      </c>
      <c r="AZ51" s="142"/>
      <c r="BA51" s="142"/>
      <c r="BB51" s="142"/>
      <c r="BC51" s="142"/>
      <c r="BD51" s="142"/>
      <c r="BE51" s="142"/>
      <c r="BF51" s="142"/>
      <c r="BG51" s="142"/>
      <c r="BH51" s="142"/>
      <c r="BI51" s="142"/>
      <c r="BJ51" s="142"/>
      <c r="BK51" s="142"/>
    </row>
    <row r="52" spans="1:63" ht="15" x14ac:dyDescent="0.25">
      <c r="A52" s="137" t="s">
        <v>349</v>
      </c>
      <c r="B52" s="137"/>
      <c r="C52" s="137"/>
      <c r="D52" s="137"/>
      <c r="E52" s="138"/>
      <c r="F52" s="137"/>
      <c r="G52" s="137"/>
      <c r="H52" s="137"/>
      <c r="I52" s="138"/>
      <c r="J52" s="137"/>
      <c r="K52" s="137"/>
      <c r="L52" s="137"/>
      <c r="M52" s="138"/>
      <c r="N52" s="137"/>
      <c r="O52" s="137"/>
      <c r="P52" s="137"/>
      <c r="Q52" s="138"/>
      <c r="R52" s="139">
        <f t="shared" si="6"/>
        <v>0</v>
      </c>
      <c r="S52" s="140">
        <f t="shared" si="8"/>
        <v>0</v>
      </c>
      <c r="T52" s="141"/>
      <c r="U52" s="141"/>
      <c r="V52" s="141"/>
      <c r="W52" s="141"/>
      <c r="X52" s="141"/>
      <c r="Y52" s="142"/>
      <c r="Z52" s="142"/>
      <c r="AA52" s="142"/>
      <c r="AB52" s="142"/>
      <c r="AC52" s="142"/>
      <c r="AD52" s="142"/>
      <c r="AE52" s="142"/>
      <c r="AG52" s="137" t="s">
        <v>349</v>
      </c>
      <c r="AH52" s="137"/>
      <c r="AI52" s="137"/>
      <c r="AJ52" s="137"/>
      <c r="AK52" s="138"/>
      <c r="AL52" s="137"/>
      <c r="AM52" s="137"/>
      <c r="AN52" s="137"/>
      <c r="AO52" s="138"/>
      <c r="AP52" s="137"/>
      <c r="AQ52" s="137"/>
      <c r="AR52" s="137"/>
      <c r="AS52" s="138"/>
      <c r="AT52" s="137"/>
      <c r="AU52" s="137"/>
      <c r="AV52" s="137"/>
      <c r="AW52" s="138"/>
      <c r="AX52" s="139">
        <f t="shared" si="7"/>
        <v>0</v>
      </c>
      <c r="AY52" s="140">
        <f t="shared" si="9"/>
        <v>0</v>
      </c>
      <c r="AZ52" s="142"/>
      <c r="BA52" s="142"/>
      <c r="BB52" s="142"/>
      <c r="BC52" s="142"/>
      <c r="BD52" s="142"/>
      <c r="BE52" s="142"/>
      <c r="BF52" s="142"/>
      <c r="BG52" s="142"/>
      <c r="BH52" s="142"/>
      <c r="BI52" s="142"/>
      <c r="BJ52" s="142"/>
      <c r="BK52" s="142"/>
    </row>
    <row r="53" spans="1:63" ht="15" x14ac:dyDescent="0.25">
      <c r="A53" s="137" t="s">
        <v>350</v>
      </c>
      <c r="B53" s="137"/>
      <c r="C53" s="137"/>
      <c r="D53" s="137"/>
      <c r="E53" s="138"/>
      <c r="F53" s="137"/>
      <c r="G53" s="137"/>
      <c r="H53" s="137"/>
      <c r="I53" s="138"/>
      <c r="J53" s="137"/>
      <c r="K53" s="137"/>
      <c r="L53" s="137"/>
      <c r="M53" s="138"/>
      <c r="N53" s="137"/>
      <c r="O53" s="137"/>
      <c r="P53" s="137"/>
      <c r="Q53" s="138"/>
      <c r="R53" s="139">
        <f t="shared" si="6"/>
        <v>0</v>
      </c>
      <c r="S53" s="140">
        <f t="shared" si="8"/>
        <v>0</v>
      </c>
      <c r="T53" s="141"/>
      <c r="U53" s="141"/>
      <c r="V53" s="141"/>
      <c r="W53" s="141"/>
      <c r="X53" s="141"/>
      <c r="Y53" s="142"/>
      <c r="Z53" s="142"/>
      <c r="AA53" s="142"/>
      <c r="AB53" s="142"/>
      <c r="AC53" s="142"/>
      <c r="AD53" s="142"/>
      <c r="AE53" s="142"/>
      <c r="AG53" s="137" t="s">
        <v>350</v>
      </c>
      <c r="AH53" s="137"/>
      <c r="AI53" s="137"/>
      <c r="AJ53" s="137"/>
      <c r="AK53" s="138"/>
      <c r="AL53" s="137"/>
      <c r="AM53" s="137"/>
      <c r="AN53" s="137"/>
      <c r="AO53" s="138"/>
      <c r="AP53" s="137"/>
      <c r="AQ53" s="137"/>
      <c r="AR53" s="137"/>
      <c r="AS53" s="138"/>
      <c r="AT53" s="137"/>
      <c r="AU53" s="137"/>
      <c r="AV53" s="137"/>
      <c r="AW53" s="138"/>
      <c r="AX53" s="139">
        <f t="shared" si="7"/>
        <v>0</v>
      </c>
      <c r="AY53" s="140">
        <f t="shared" si="9"/>
        <v>0</v>
      </c>
      <c r="AZ53" s="142"/>
      <c r="BA53" s="142"/>
      <c r="BB53" s="142"/>
      <c r="BC53" s="142"/>
      <c r="BD53" s="142"/>
      <c r="BE53" s="142"/>
      <c r="BF53" s="142"/>
      <c r="BG53" s="142"/>
      <c r="BH53" s="142"/>
      <c r="BI53" s="142"/>
      <c r="BJ53" s="142"/>
      <c r="BK53" s="142"/>
    </row>
    <row r="54" spans="1:63" ht="15" x14ac:dyDescent="0.25">
      <c r="A54" s="137" t="s">
        <v>351</v>
      </c>
      <c r="B54" s="137"/>
      <c r="C54" s="137"/>
      <c r="D54" s="137"/>
      <c r="E54" s="138"/>
      <c r="F54" s="137"/>
      <c r="G54" s="137"/>
      <c r="H54" s="137"/>
      <c r="I54" s="138"/>
      <c r="J54" s="137"/>
      <c r="K54" s="137"/>
      <c r="L54" s="137"/>
      <c r="M54" s="138"/>
      <c r="N54" s="137"/>
      <c r="O54" s="137"/>
      <c r="P54" s="137"/>
      <c r="Q54" s="138"/>
      <c r="R54" s="139">
        <f t="shared" si="6"/>
        <v>0</v>
      </c>
      <c r="S54" s="140">
        <f t="shared" si="8"/>
        <v>0</v>
      </c>
      <c r="T54" s="141"/>
      <c r="U54" s="141"/>
      <c r="V54" s="141"/>
      <c r="W54" s="141"/>
      <c r="X54" s="141"/>
      <c r="Y54" s="142"/>
      <c r="Z54" s="142"/>
      <c r="AA54" s="142"/>
      <c r="AB54" s="142"/>
      <c r="AC54" s="142"/>
      <c r="AD54" s="142"/>
      <c r="AE54" s="142"/>
      <c r="AG54" s="137" t="s">
        <v>351</v>
      </c>
      <c r="AH54" s="137"/>
      <c r="AI54" s="137"/>
      <c r="AJ54" s="137"/>
      <c r="AK54" s="138"/>
      <c r="AL54" s="137"/>
      <c r="AM54" s="137"/>
      <c r="AN54" s="137"/>
      <c r="AO54" s="138"/>
      <c r="AP54" s="137"/>
      <c r="AQ54" s="137"/>
      <c r="AR54" s="137"/>
      <c r="AS54" s="138"/>
      <c r="AT54" s="137"/>
      <c r="AU54" s="137"/>
      <c r="AV54" s="137"/>
      <c r="AW54" s="138"/>
      <c r="AX54" s="139">
        <f t="shared" si="7"/>
        <v>0</v>
      </c>
      <c r="AY54" s="140">
        <f t="shared" si="9"/>
        <v>0</v>
      </c>
      <c r="AZ54" s="142"/>
      <c r="BA54" s="142"/>
      <c r="BB54" s="142"/>
      <c r="BC54" s="142"/>
      <c r="BD54" s="142"/>
      <c r="BE54" s="142"/>
      <c r="BF54" s="142"/>
      <c r="BG54" s="142"/>
      <c r="BH54" s="142"/>
      <c r="BI54" s="142"/>
      <c r="BJ54" s="142"/>
      <c r="BK54" s="142"/>
    </row>
    <row r="55" spans="1:63" ht="15" x14ac:dyDescent="0.25">
      <c r="A55" s="137" t="s">
        <v>352</v>
      </c>
      <c r="B55" s="137"/>
      <c r="C55" s="137"/>
      <c r="D55" s="137"/>
      <c r="E55" s="138"/>
      <c r="F55" s="137"/>
      <c r="G55" s="137"/>
      <c r="H55" s="137"/>
      <c r="I55" s="138"/>
      <c r="J55" s="137"/>
      <c r="K55" s="137"/>
      <c r="L55" s="137"/>
      <c r="M55" s="138"/>
      <c r="N55" s="137"/>
      <c r="O55" s="137"/>
      <c r="P55" s="137"/>
      <c r="Q55" s="138"/>
      <c r="R55" s="139">
        <f t="shared" si="6"/>
        <v>0</v>
      </c>
      <c r="S55" s="140">
        <f t="shared" si="8"/>
        <v>0</v>
      </c>
      <c r="T55" s="141"/>
      <c r="U55" s="141"/>
      <c r="V55" s="141"/>
      <c r="W55" s="141"/>
      <c r="X55" s="141"/>
      <c r="Y55" s="142"/>
      <c r="Z55" s="142"/>
      <c r="AA55" s="142"/>
      <c r="AB55" s="142"/>
      <c r="AC55" s="142"/>
      <c r="AD55" s="142"/>
      <c r="AE55" s="142"/>
      <c r="AG55" s="137" t="s">
        <v>352</v>
      </c>
      <c r="AH55" s="137"/>
      <c r="AI55" s="137"/>
      <c r="AJ55" s="137"/>
      <c r="AK55" s="138"/>
      <c r="AL55" s="137"/>
      <c r="AM55" s="137"/>
      <c r="AN55" s="137"/>
      <c r="AO55" s="138"/>
      <c r="AP55" s="137"/>
      <c r="AQ55" s="137"/>
      <c r="AR55" s="137"/>
      <c r="AS55" s="138"/>
      <c r="AT55" s="137"/>
      <c r="AU55" s="137"/>
      <c r="AV55" s="137"/>
      <c r="AW55" s="138"/>
      <c r="AX55" s="139">
        <f t="shared" si="7"/>
        <v>0</v>
      </c>
      <c r="AY55" s="140">
        <f t="shared" si="9"/>
        <v>0</v>
      </c>
      <c r="AZ55" s="142"/>
      <c r="BA55" s="142"/>
      <c r="BB55" s="142"/>
      <c r="BC55" s="142"/>
      <c r="BD55" s="142"/>
      <c r="BE55" s="142"/>
      <c r="BF55" s="142"/>
      <c r="BG55" s="142"/>
      <c r="BH55" s="142"/>
      <c r="BI55" s="142"/>
      <c r="BJ55" s="142"/>
      <c r="BK55" s="142"/>
    </row>
    <row r="56" spans="1:63" ht="15" x14ac:dyDescent="0.25">
      <c r="A56" s="137" t="s">
        <v>353</v>
      </c>
      <c r="B56" s="137"/>
      <c r="C56" s="137"/>
      <c r="D56" s="137"/>
      <c r="E56" s="138"/>
      <c r="F56" s="137"/>
      <c r="G56" s="137"/>
      <c r="H56" s="137"/>
      <c r="I56" s="138"/>
      <c r="J56" s="137"/>
      <c r="K56" s="137"/>
      <c r="L56" s="137"/>
      <c r="M56" s="138"/>
      <c r="N56" s="137"/>
      <c r="O56" s="137"/>
      <c r="P56" s="137"/>
      <c r="Q56" s="138"/>
      <c r="R56" s="139">
        <f t="shared" si="6"/>
        <v>0</v>
      </c>
      <c r="S56" s="140">
        <f t="shared" si="8"/>
        <v>0</v>
      </c>
      <c r="T56" s="141"/>
      <c r="U56" s="141"/>
      <c r="V56" s="141"/>
      <c r="W56" s="141"/>
      <c r="X56" s="141"/>
      <c r="Y56" s="142"/>
      <c r="Z56" s="142"/>
      <c r="AA56" s="142"/>
      <c r="AB56" s="142"/>
      <c r="AC56" s="142"/>
      <c r="AD56" s="142"/>
      <c r="AE56" s="142"/>
      <c r="AG56" s="137" t="s">
        <v>353</v>
      </c>
      <c r="AH56" s="137"/>
      <c r="AI56" s="137"/>
      <c r="AJ56" s="137"/>
      <c r="AK56" s="138"/>
      <c r="AL56" s="137"/>
      <c r="AM56" s="137"/>
      <c r="AN56" s="137"/>
      <c r="AO56" s="138"/>
      <c r="AP56" s="137"/>
      <c r="AQ56" s="137"/>
      <c r="AR56" s="137"/>
      <c r="AS56" s="138"/>
      <c r="AT56" s="137"/>
      <c r="AU56" s="137"/>
      <c r="AV56" s="137"/>
      <c r="AW56" s="138"/>
      <c r="AX56" s="139">
        <f t="shared" si="7"/>
        <v>0</v>
      </c>
      <c r="AY56" s="140">
        <f t="shared" si="9"/>
        <v>0</v>
      </c>
      <c r="AZ56" s="142"/>
      <c r="BA56" s="142"/>
      <c r="BB56" s="142"/>
      <c r="BC56" s="142"/>
      <c r="BD56" s="142"/>
      <c r="BE56" s="142"/>
      <c r="BF56" s="142"/>
      <c r="BG56" s="142"/>
      <c r="BH56" s="142"/>
      <c r="BI56" s="142"/>
      <c r="BJ56" s="142"/>
      <c r="BK56" s="142"/>
    </row>
    <row r="57" spans="1:63" ht="15" x14ac:dyDescent="0.25">
      <c r="A57" s="137" t="s">
        <v>354</v>
      </c>
      <c r="B57" s="137"/>
      <c r="C57" s="137"/>
      <c r="D57" s="137"/>
      <c r="E57" s="138"/>
      <c r="F57" s="137"/>
      <c r="G57" s="137"/>
      <c r="H57" s="137"/>
      <c r="I57" s="138"/>
      <c r="J57" s="137"/>
      <c r="K57" s="137"/>
      <c r="L57" s="137"/>
      <c r="M57" s="138"/>
      <c r="N57" s="137"/>
      <c r="O57" s="137"/>
      <c r="P57" s="137"/>
      <c r="Q57" s="138"/>
      <c r="R57" s="139">
        <f t="shared" si="6"/>
        <v>0</v>
      </c>
      <c r="S57" s="140">
        <f t="shared" si="8"/>
        <v>0</v>
      </c>
      <c r="T57" s="141"/>
      <c r="U57" s="141"/>
      <c r="V57" s="141"/>
      <c r="W57" s="141"/>
      <c r="X57" s="141"/>
      <c r="Y57" s="142"/>
      <c r="Z57" s="142"/>
      <c r="AA57" s="142"/>
      <c r="AB57" s="142"/>
      <c r="AC57" s="142"/>
      <c r="AD57" s="142"/>
      <c r="AE57" s="142"/>
      <c r="AG57" s="137" t="s">
        <v>354</v>
      </c>
      <c r="AH57" s="137"/>
      <c r="AI57" s="137"/>
      <c r="AJ57" s="137"/>
      <c r="AK57" s="138"/>
      <c r="AL57" s="137"/>
      <c r="AM57" s="137"/>
      <c r="AN57" s="137"/>
      <c r="AO57" s="138"/>
      <c r="AP57" s="137"/>
      <c r="AQ57" s="137"/>
      <c r="AR57" s="137"/>
      <c r="AS57" s="138"/>
      <c r="AT57" s="137"/>
      <c r="AU57" s="137"/>
      <c r="AV57" s="137"/>
      <c r="AW57" s="138"/>
      <c r="AX57" s="139">
        <f t="shared" si="7"/>
        <v>0</v>
      </c>
      <c r="AY57" s="140">
        <f t="shared" si="9"/>
        <v>0</v>
      </c>
      <c r="AZ57" s="142"/>
      <c r="BA57" s="142"/>
      <c r="BB57" s="142"/>
      <c r="BC57" s="142"/>
      <c r="BD57" s="142"/>
      <c r="BE57" s="142"/>
      <c r="BF57" s="142"/>
      <c r="BG57" s="142"/>
      <c r="BH57" s="142"/>
      <c r="BI57" s="142"/>
      <c r="BJ57" s="142"/>
      <c r="BK57" s="142"/>
    </row>
    <row r="58" spans="1:63" ht="15" x14ac:dyDescent="0.25">
      <c r="A58" s="144" t="s">
        <v>355</v>
      </c>
      <c r="B58" s="145">
        <f t="shared" ref="B58:Q58" si="10">SUM(B37:B57)</f>
        <v>0</v>
      </c>
      <c r="C58" s="145">
        <f t="shared" si="10"/>
        <v>0</v>
      </c>
      <c r="D58" s="145">
        <f t="shared" si="10"/>
        <v>0</v>
      </c>
      <c r="E58" s="146">
        <f t="shared" si="10"/>
        <v>0</v>
      </c>
      <c r="F58" s="145">
        <f t="shared" si="10"/>
        <v>0</v>
      </c>
      <c r="G58" s="145">
        <f t="shared" si="10"/>
        <v>0</v>
      </c>
      <c r="H58" s="145">
        <f t="shared" si="10"/>
        <v>0</v>
      </c>
      <c r="I58" s="146">
        <f t="shared" si="10"/>
        <v>0</v>
      </c>
      <c r="J58" s="145">
        <f t="shared" si="10"/>
        <v>0</v>
      </c>
      <c r="K58" s="145">
        <f t="shared" si="10"/>
        <v>0</v>
      </c>
      <c r="L58" s="145">
        <f t="shared" si="10"/>
        <v>0</v>
      </c>
      <c r="M58" s="146">
        <f t="shared" si="10"/>
        <v>0</v>
      </c>
      <c r="N58" s="145">
        <f t="shared" si="10"/>
        <v>0</v>
      </c>
      <c r="O58" s="145">
        <f t="shared" si="10"/>
        <v>0</v>
      </c>
      <c r="P58" s="145">
        <f t="shared" si="10"/>
        <v>0</v>
      </c>
      <c r="Q58" s="146">
        <f t="shared" si="10"/>
        <v>0</v>
      </c>
      <c r="R58" s="145">
        <f t="shared" ref="R58:AE58" si="11">SUM(R37:R57)</f>
        <v>0</v>
      </c>
      <c r="S58" s="140">
        <f t="shared" si="11"/>
        <v>0</v>
      </c>
      <c r="T58" s="145">
        <f t="shared" si="11"/>
        <v>0</v>
      </c>
      <c r="U58" s="145">
        <f t="shared" si="11"/>
        <v>0</v>
      </c>
      <c r="V58" s="145">
        <f t="shared" si="11"/>
        <v>0</v>
      </c>
      <c r="W58" s="145">
        <f t="shared" si="11"/>
        <v>0</v>
      </c>
      <c r="X58" s="145">
        <f t="shared" si="11"/>
        <v>0</v>
      </c>
      <c r="Y58" s="145">
        <f t="shared" si="11"/>
        <v>0</v>
      </c>
      <c r="Z58" s="145">
        <f t="shared" si="11"/>
        <v>0</v>
      </c>
      <c r="AA58" s="145">
        <f t="shared" si="11"/>
        <v>0</v>
      </c>
      <c r="AB58" s="145">
        <f t="shared" si="11"/>
        <v>0</v>
      </c>
      <c r="AC58" s="145">
        <f t="shared" si="11"/>
        <v>0</v>
      </c>
      <c r="AD58" s="145">
        <f t="shared" si="11"/>
        <v>0</v>
      </c>
      <c r="AE58" s="145">
        <f t="shared" si="11"/>
        <v>0</v>
      </c>
      <c r="AG58" s="144" t="s">
        <v>355</v>
      </c>
      <c r="AH58" s="145">
        <f t="shared" ref="AH58:AW58" si="12">SUM(AH37:AH57)</f>
        <v>0</v>
      </c>
      <c r="AI58" s="145">
        <f t="shared" si="12"/>
        <v>0</v>
      </c>
      <c r="AJ58" s="145">
        <f t="shared" si="12"/>
        <v>0</v>
      </c>
      <c r="AK58" s="146">
        <f t="shared" si="12"/>
        <v>0</v>
      </c>
      <c r="AL58" s="145">
        <f t="shared" si="12"/>
        <v>0</v>
      </c>
      <c r="AM58" s="145">
        <f t="shared" si="12"/>
        <v>0</v>
      </c>
      <c r="AN58" s="145">
        <f t="shared" si="12"/>
        <v>0</v>
      </c>
      <c r="AO58" s="146">
        <f t="shared" si="12"/>
        <v>0</v>
      </c>
      <c r="AP58" s="145">
        <f t="shared" si="12"/>
        <v>0</v>
      </c>
      <c r="AQ58" s="145">
        <f t="shared" si="12"/>
        <v>0</v>
      </c>
      <c r="AR58" s="145">
        <f t="shared" si="12"/>
        <v>0</v>
      </c>
      <c r="AS58" s="146">
        <f t="shared" si="12"/>
        <v>0</v>
      </c>
      <c r="AT58" s="145">
        <f t="shared" si="12"/>
        <v>0</v>
      </c>
      <c r="AU58" s="145">
        <f t="shared" si="12"/>
        <v>0</v>
      </c>
      <c r="AV58" s="145">
        <f t="shared" si="12"/>
        <v>0</v>
      </c>
      <c r="AW58" s="146">
        <f t="shared" si="12"/>
        <v>0</v>
      </c>
      <c r="AX58" s="147">
        <f t="shared" ref="AX58:BK58" si="13">SUM(AX37:AX57)</f>
        <v>0</v>
      </c>
      <c r="AY58" s="148">
        <f t="shared" si="13"/>
        <v>0</v>
      </c>
      <c r="AZ58" s="145">
        <f t="shared" si="13"/>
        <v>0</v>
      </c>
      <c r="BA58" s="145">
        <f t="shared" si="13"/>
        <v>0</v>
      </c>
      <c r="BB58" s="145">
        <f t="shared" si="13"/>
        <v>0</v>
      </c>
      <c r="BC58" s="145">
        <f t="shared" si="13"/>
        <v>0</v>
      </c>
      <c r="BD58" s="145">
        <f t="shared" si="13"/>
        <v>0</v>
      </c>
      <c r="BE58" s="145">
        <f t="shared" si="13"/>
        <v>0</v>
      </c>
      <c r="BF58" s="145">
        <f t="shared" si="13"/>
        <v>0</v>
      </c>
      <c r="BG58" s="145">
        <f t="shared" si="13"/>
        <v>0</v>
      </c>
      <c r="BH58" s="145">
        <f t="shared" si="13"/>
        <v>0</v>
      </c>
      <c r="BI58" s="145">
        <f t="shared" si="13"/>
        <v>0</v>
      </c>
      <c r="BJ58" s="145">
        <f t="shared" si="13"/>
        <v>0</v>
      </c>
      <c r="BK58" s="145">
        <f t="shared" si="13"/>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7" orientation="landscape" r:id="rId1"/>
  <customProperties>
    <customPr name="_pios_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E8B72-858C-4889-8960-E361352B4DBB}">
  <ds:schemaRefs>
    <ds:schemaRef ds:uri="http://purl.org/dc/dcmitype/"/>
    <ds:schemaRef ds:uri="a0c1e587-5f4f-4fc7-ace1-ac469c95c5a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FB2F92D-011A-4000-B555-39290005D822}"/>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Instructivo</vt:lpstr>
      <vt:lpstr>Meta1</vt:lpstr>
      <vt:lpstr>Meta 2</vt:lpstr>
      <vt:lpstr>Meta 3</vt:lpstr>
      <vt:lpstr>Meta 4</vt:lpstr>
      <vt:lpstr>Meta 5</vt:lpstr>
      <vt:lpstr>Indicadores PA</vt:lpstr>
      <vt:lpstr>Hoja1</vt:lpstr>
      <vt:lpstr>Territorialización PA</vt:lpstr>
      <vt:lpstr>Control de Cambios</vt:lpstr>
      <vt:lpstr>listas</vt:lpstr>
      <vt:lpstr>'Control de Cambios'!Área_de_impresión</vt:lpstr>
      <vt:lpstr>'Indicadores PA'!Área_de_impresión</vt:lpstr>
      <vt:lpstr>'Meta 2'!Área_de_impresión</vt:lpstr>
      <vt:lpstr>'Meta 3'!Área_de_impresión</vt:lpstr>
      <vt:lpstr>'Meta 4'!Área_de_impresión</vt:lpstr>
      <vt:lpstr>'Meta 5'!Área_de_impresión</vt:lpstr>
      <vt:lpstr>Meta1!Área_de_impresión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Yuly Emperatriz Sanchez Cancelado</cp:lastModifiedBy>
  <cp:revision/>
  <dcterms:created xsi:type="dcterms:W3CDTF">2011-04-26T22:16:52Z</dcterms:created>
  <dcterms:modified xsi:type="dcterms:W3CDTF">2024-11-15T17:20:57Z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