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9"/>
  <workbookPr/>
  <mc:AlternateContent xmlns:mc="http://schemas.openxmlformats.org/markup-compatibility/2006">
    <mc:Choice Requires="x15">
      <x15ac:absPath xmlns:x15ac="http://schemas.microsoft.com/office/spreadsheetml/2010/11/ac" url="C:\Users\karol\OneDrive\Escritorio\SECRETARÍA DE LE MUJER\1 A 30 DE SEPTIEMBRE\RIESGOS\"/>
    </mc:Choice>
  </mc:AlternateContent>
  <xr:revisionPtr revIDLastSave="0" documentId="13_ncr:1_{2C0A0F63-3394-47D2-ADA7-57F1182090F6}" xr6:coauthVersionLast="47" xr6:coauthVersionMax="47" xr10:uidLastSave="{00000000-0000-0000-0000-000000000000}"/>
  <bookViews>
    <workbookView xWindow="-120" yWindow="-120" windowWidth="20730" windowHeight="11040" tabRatio="602" xr2:uid="{08E944A7-3846-45E3-B68F-A9DCB0E96A0F}"/>
  </bookViews>
  <sheets>
    <sheet name="EVALUACIÓN EFECTIVIDAD" sheetId="3" r:id="rId1"/>
  </sheets>
  <definedNames>
    <definedName name="_xlnm._FilterDatabase" localSheetId="0" hidden="1">'EVALUACIÓN EFECTIVIDAD'!$BJ$3:$BK$44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44" i="3" l="1"/>
  <c r="AY44" i="3" s="1"/>
  <c r="BC44" i="3" s="1"/>
  <c r="BD44" i="3" s="1"/>
  <c r="AP44" i="3"/>
  <c r="AN44" i="3"/>
  <c r="AL44" i="3"/>
  <c r="AI44" i="3"/>
  <c r="AF44" i="3"/>
  <c r="AC44" i="3"/>
  <c r="Z44" i="3"/>
  <c r="W44" i="3"/>
  <c r="T44" i="3"/>
  <c r="AW43" i="3"/>
  <c r="AY43" i="3" s="1"/>
  <c r="BC43" i="3" s="1"/>
  <c r="BD43" i="3" s="1"/>
  <c r="AP43" i="3"/>
  <c r="AN43" i="3"/>
  <c r="AL43" i="3"/>
  <c r="AI43" i="3"/>
  <c r="AF43" i="3"/>
  <c r="AC43" i="3"/>
  <c r="Z43" i="3"/>
  <c r="W43" i="3"/>
  <c r="T43" i="3"/>
  <c r="AQ44" i="3" l="1"/>
  <c r="AR44" i="3" s="1"/>
  <c r="BA44" i="3" s="1"/>
  <c r="BB44" i="3" s="1"/>
  <c r="BE44" i="3" s="1"/>
  <c r="BF44" i="3" s="1"/>
  <c r="BG44" i="3" s="1"/>
  <c r="AQ43" i="3"/>
  <c r="AR43" i="3" s="1"/>
  <c r="BA43" i="3" s="1"/>
  <c r="BB43" i="3" s="1"/>
  <c r="BE43" i="3" s="1"/>
  <c r="BF43" i="3" s="1"/>
  <c r="BG43" i="3" s="1"/>
  <c r="BH43" i="3" l="1"/>
  <c r="BI43" i="3" s="1"/>
  <c r="AW42" i="3" l="1"/>
  <c r="AY42" i="3" s="1"/>
  <c r="BC42" i="3" s="1"/>
  <c r="BD42" i="3" s="1"/>
  <c r="AP42" i="3"/>
  <c r="AN42" i="3"/>
  <c r="AL42" i="3"/>
  <c r="AI42" i="3"/>
  <c r="AF42" i="3"/>
  <c r="AC42" i="3"/>
  <c r="Z42" i="3"/>
  <c r="W42" i="3"/>
  <c r="T42" i="3"/>
  <c r="AW41" i="3"/>
  <c r="AY41" i="3" s="1"/>
  <c r="BC41" i="3" s="1"/>
  <c r="BD41" i="3" s="1"/>
  <c r="AP41" i="3"/>
  <c r="AN41" i="3"/>
  <c r="AL41" i="3"/>
  <c r="AI41" i="3"/>
  <c r="AF41" i="3"/>
  <c r="AC41" i="3"/>
  <c r="Z41" i="3"/>
  <c r="W41" i="3"/>
  <c r="T41" i="3"/>
  <c r="AF40" i="3"/>
  <c r="AW40" i="3"/>
  <c r="AY40" i="3" s="1"/>
  <c r="BC40" i="3" s="1"/>
  <c r="BD40" i="3" s="1"/>
  <c r="AP40" i="3"/>
  <c r="AN40" i="3"/>
  <c r="AL40" i="3"/>
  <c r="AI40" i="3"/>
  <c r="AC40" i="3"/>
  <c r="Z40" i="3"/>
  <c r="W40" i="3"/>
  <c r="T40" i="3"/>
  <c r="AW39" i="3"/>
  <c r="AY39" i="3" s="1"/>
  <c r="BC39" i="3" s="1"/>
  <c r="BD39" i="3" s="1"/>
  <c r="AP39" i="3"/>
  <c r="AN39" i="3"/>
  <c r="AL39" i="3"/>
  <c r="AI39" i="3"/>
  <c r="AF39" i="3"/>
  <c r="AC39" i="3"/>
  <c r="Z39" i="3"/>
  <c r="W39" i="3"/>
  <c r="T39" i="3"/>
  <c r="AQ39" i="3" l="1"/>
  <c r="AR39" i="3" s="1"/>
  <c r="BA39" i="3" s="1"/>
  <c r="BB39" i="3" s="1"/>
  <c r="BE39" i="3" s="1"/>
  <c r="BF39" i="3" s="1"/>
  <c r="BG39" i="3" s="1"/>
  <c r="AQ40" i="3"/>
  <c r="AR40" i="3" s="1"/>
  <c r="BA40" i="3" s="1"/>
  <c r="BB40" i="3" s="1"/>
  <c r="BE40" i="3" s="1"/>
  <c r="BF40" i="3" s="1"/>
  <c r="BG40" i="3" s="1"/>
  <c r="AQ42" i="3"/>
  <c r="AR42" i="3" s="1"/>
  <c r="BA42" i="3" s="1"/>
  <c r="BB42" i="3" s="1"/>
  <c r="BE42" i="3" s="1"/>
  <c r="BF42" i="3" s="1"/>
  <c r="BG42" i="3" s="1"/>
  <c r="BH42" i="3" s="1"/>
  <c r="BI42" i="3" s="1"/>
  <c r="AQ41" i="3"/>
  <c r="AR41" i="3" s="1"/>
  <c r="BA41" i="3" s="1"/>
  <c r="BB41" i="3" s="1"/>
  <c r="BE41" i="3" s="1"/>
  <c r="BF41" i="3" s="1"/>
  <c r="BG41" i="3" s="1"/>
  <c r="BH41" i="3" s="1"/>
  <c r="BI41" i="3" s="1"/>
  <c r="BH39" i="3" l="1"/>
  <c r="BI39" i="3" s="1"/>
  <c r="AW21" i="3" l="1"/>
  <c r="AY21" i="3" s="1"/>
  <c r="BC21" i="3" s="1"/>
  <c r="BD21" i="3" s="1"/>
  <c r="AP21" i="3"/>
  <c r="AN21" i="3"/>
  <c r="AL21" i="3"/>
  <c r="AI21" i="3"/>
  <c r="AF21" i="3"/>
  <c r="AC21" i="3"/>
  <c r="Z21" i="3"/>
  <c r="W21" i="3"/>
  <c r="T21" i="3"/>
  <c r="L16" i="3" a="1"/>
  <c r="L16" i="3" s="1"/>
  <c r="T14" i="3"/>
  <c r="T12" i="3"/>
  <c r="AQ21" i="3" l="1"/>
  <c r="AR21" i="3" s="1"/>
  <c r="BA21" i="3" s="1"/>
  <c r="BB21" i="3" s="1"/>
  <c r="BE21" i="3" s="1"/>
  <c r="BF21" i="3" s="1"/>
  <c r="BG21" i="3" s="1"/>
  <c r="AF6" i="3" l="1"/>
  <c r="AW17" i="3"/>
  <c r="BI17" i="3"/>
  <c r="AW16" i="3"/>
  <c r="AW15" i="3"/>
  <c r="AY15" i="3" s="1"/>
  <c r="AW14" i="3"/>
  <c r="Z14" i="3"/>
  <c r="Z15" i="3"/>
  <c r="Z16" i="3"/>
  <c r="Z17" i="3"/>
  <c r="Z18" i="3"/>
  <c r="Z19" i="3"/>
  <c r="Z20" i="3"/>
  <c r="Z22" i="3"/>
  <c r="Z23" i="3"/>
  <c r="Z24" i="3"/>
  <c r="Z25" i="3"/>
  <c r="Z26" i="3"/>
  <c r="Z27" i="3"/>
  <c r="Z28" i="3"/>
  <c r="Z29" i="3"/>
  <c r="Z30" i="3"/>
  <c r="Z31" i="3"/>
  <c r="Z32" i="3"/>
  <c r="Z33" i="3"/>
  <c r="Z34" i="3"/>
  <c r="Z35" i="3"/>
  <c r="Z36" i="3"/>
  <c r="Z37" i="3"/>
  <c r="Z38" i="3"/>
  <c r="T13" i="3"/>
  <c r="T15" i="3"/>
  <c r="T16" i="3"/>
  <c r="T17" i="3"/>
  <c r="T18" i="3"/>
  <c r="T19" i="3"/>
  <c r="T20" i="3"/>
  <c r="T22" i="3"/>
  <c r="T23" i="3"/>
  <c r="T24" i="3"/>
  <c r="T25" i="3"/>
  <c r="T26" i="3"/>
  <c r="T27" i="3"/>
  <c r="T28" i="3"/>
  <c r="T29" i="3"/>
  <c r="T30" i="3"/>
  <c r="T31" i="3"/>
  <c r="T32" i="3"/>
  <c r="T33" i="3"/>
  <c r="T34" i="3"/>
  <c r="T35" i="3"/>
  <c r="T36" i="3"/>
  <c r="T37" i="3"/>
  <c r="T38" i="3"/>
  <c r="AW11" i="3"/>
  <c r="T11" i="3"/>
  <c r="AW9" i="3"/>
  <c r="AW8" i="3" l="1"/>
  <c r="AP9" i="3"/>
  <c r="AN9" i="3"/>
  <c r="AL9" i="3"/>
  <c r="AI9" i="3"/>
  <c r="T10" i="3"/>
  <c r="T9" i="3"/>
  <c r="AF7" i="3"/>
  <c r="T8" i="3" l="1"/>
  <c r="T7" i="3" l="1"/>
  <c r="T6" i="3"/>
  <c r="T5" i="3" l="1"/>
  <c r="T4" i="3"/>
  <c r="W4" i="3" l="1"/>
  <c r="Z4" i="3"/>
  <c r="AC4" i="3"/>
  <c r="AF4" i="3"/>
  <c r="AI4" i="3"/>
  <c r="AL4" i="3"/>
  <c r="AN4" i="3"/>
  <c r="AP4" i="3"/>
  <c r="AW4" i="3"/>
  <c r="AY4" i="3" s="1"/>
  <c r="W5" i="3"/>
  <c r="Z5" i="3"/>
  <c r="AC5" i="3"/>
  <c r="AF5" i="3"/>
  <c r="AI5" i="3"/>
  <c r="AL5" i="3"/>
  <c r="AN5" i="3"/>
  <c r="AP5" i="3"/>
  <c r="AW5" i="3"/>
  <c r="AY5" i="3" s="1"/>
  <c r="BC5" i="3" s="1"/>
  <c r="BD5" i="3" s="1"/>
  <c r="W6" i="3"/>
  <c r="Z6" i="3"/>
  <c r="AC6" i="3"/>
  <c r="AI6" i="3"/>
  <c r="AL6" i="3"/>
  <c r="AN6" i="3"/>
  <c r="AP6" i="3"/>
  <c r="AW6" i="3"/>
  <c r="AY6" i="3" s="1"/>
  <c r="BC6" i="3" s="1"/>
  <c r="BD6" i="3" s="1"/>
  <c r="W7" i="3"/>
  <c r="Z7" i="3"/>
  <c r="AC7" i="3"/>
  <c r="AI7" i="3"/>
  <c r="AL7" i="3"/>
  <c r="AN7" i="3"/>
  <c r="AP7" i="3"/>
  <c r="AW7" i="3"/>
  <c r="AY7" i="3" s="1"/>
  <c r="BC7" i="3" s="1"/>
  <c r="BD7" i="3" s="1"/>
  <c r="W8" i="3"/>
  <c r="Z8" i="3"/>
  <c r="AC8" i="3"/>
  <c r="AF8" i="3"/>
  <c r="AI8" i="3"/>
  <c r="AL8" i="3"/>
  <c r="AN8" i="3"/>
  <c r="AP8" i="3"/>
  <c r="AY8" i="3"/>
  <c r="BC8" i="3" s="1"/>
  <c r="BD8" i="3" s="1"/>
  <c r="W9" i="3"/>
  <c r="Z9" i="3"/>
  <c r="AC9" i="3"/>
  <c r="AF9" i="3"/>
  <c r="AY9" i="3"/>
  <c r="BC9" i="3" s="1"/>
  <c r="BD9" i="3" s="1"/>
  <c r="W10" i="3"/>
  <c r="Z10" i="3"/>
  <c r="AC10" i="3"/>
  <c r="AF10" i="3"/>
  <c r="AI10" i="3"/>
  <c r="AL10" i="3"/>
  <c r="AN10" i="3"/>
  <c r="AP10" i="3"/>
  <c r="AW10" i="3"/>
  <c r="AY10" i="3" s="1"/>
  <c r="BC10" i="3" s="1"/>
  <c r="BD10" i="3" s="1"/>
  <c r="W11" i="3"/>
  <c r="Z11" i="3"/>
  <c r="AC11" i="3"/>
  <c r="AF11" i="3"/>
  <c r="AI11" i="3"/>
  <c r="AL11" i="3"/>
  <c r="AN11" i="3"/>
  <c r="AP11" i="3"/>
  <c r="AY11" i="3"/>
  <c r="BC11" i="3" s="1"/>
  <c r="BD11" i="3" s="1"/>
  <c r="W12" i="3"/>
  <c r="Z12" i="3"/>
  <c r="AC12" i="3"/>
  <c r="AF12" i="3"/>
  <c r="AI12" i="3"/>
  <c r="AL12" i="3"/>
  <c r="AN12" i="3"/>
  <c r="AP12" i="3"/>
  <c r="AW12" i="3"/>
  <c r="AY12" i="3" s="1"/>
  <c r="BC12" i="3" s="1"/>
  <c r="BD12" i="3" s="1"/>
  <c r="W13" i="3"/>
  <c r="Z13" i="3"/>
  <c r="AC13" i="3"/>
  <c r="AF13" i="3"/>
  <c r="AI13" i="3"/>
  <c r="AL13" i="3"/>
  <c r="AN13" i="3"/>
  <c r="AP13" i="3"/>
  <c r="AW13" i="3"/>
  <c r="AY13" i="3" s="1"/>
  <c r="BC13" i="3" s="1"/>
  <c r="BD13" i="3" s="1"/>
  <c r="W14" i="3"/>
  <c r="AC14" i="3"/>
  <c r="AF14" i="3"/>
  <c r="AI14" i="3"/>
  <c r="AL14" i="3"/>
  <c r="AN14" i="3"/>
  <c r="AP14" i="3"/>
  <c r="AY14" i="3"/>
  <c r="BC14" i="3" s="1"/>
  <c r="BD14" i="3" s="1"/>
  <c r="W15" i="3"/>
  <c r="AC15" i="3"/>
  <c r="AF15" i="3"/>
  <c r="AI15" i="3"/>
  <c r="AL15" i="3"/>
  <c r="AN15" i="3"/>
  <c r="AP15" i="3"/>
  <c r="BC15" i="3"/>
  <c r="BD15" i="3" s="1"/>
  <c r="W16" i="3"/>
  <c r="AC16" i="3"/>
  <c r="AF16" i="3"/>
  <c r="AI16" i="3"/>
  <c r="AL16" i="3"/>
  <c r="AN16" i="3"/>
  <c r="AP16" i="3"/>
  <c r="AY16" i="3"/>
  <c r="BC16" i="3" s="1"/>
  <c r="BD16" i="3" s="1"/>
  <c r="W17" i="3"/>
  <c r="AC17" i="3"/>
  <c r="AF17" i="3"/>
  <c r="AI17" i="3"/>
  <c r="AL17" i="3"/>
  <c r="AN17" i="3"/>
  <c r="AP17" i="3"/>
  <c r="AY17" i="3"/>
  <c r="BC17" i="3" s="1"/>
  <c r="BD17" i="3" s="1"/>
  <c r="W18" i="3"/>
  <c r="AC18" i="3"/>
  <c r="AF18" i="3"/>
  <c r="AI18" i="3"/>
  <c r="AL18" i="3"/>
  <c r="AN18" i="3"/>
  <c r="AP18" i="3"/>
  <c r="AW18" i="3"/>
  <c r="AY18" i="3" s="1"/>
  <c r="BC18" i="3" s="1"/>
  <c r="BD18" i="3" s="1"/>
  <c r="W19" i="3"/>
  <c r="AC19" i="3"/>
  <c r="AF19" i="3"/>
  <c r="AI19" i="3"/>
  <c r="AL19" i="3"/>
  <c r="AN19" i="3"/>
  <c r="AP19" i="3"/>
  <c r="AW19" i="3"/>
  <c r="AY19" i="3" s="1"/>
  <c r="BC19" i="3" s="1"/>
  <c r="BD19" i="3" s="1"/>
  <c r="W20" i="3"/>
  <c r="AC20" i="3"/>
  <c r="AF20" i="3"/>
  <c r="AI20" i="3"/>
  <c r="AL20" i="3"/>
  <c r="AN20" i="3"/>
  <c r="AP20" i="3"/>
  <c r="AW20" i="3"/>
  <c r="AY20" i="3" s="1"/>
  <c r="BC20" i="3" s="1"/>
  <c r="BD20" i="3" s="1"/>
  <c r="W22" i="3"/>
  <c r="AC22" i="3"/>
  <c r="AF22" i="3"/>
  <c r="AI22" i="3"/>
  <c r="AL22" i="3"/>
  <c r="AN22" i="3"/>
  <c r="AP22" i="3"/>
  <c r="AW22" i="3"/>
  <c r="AY22" i="3" s="1"/>
  <c r="BC22" i="3" s="1"/>
  <c r="BD22" i="3" s="1"/>
  <c r="W23" i="3"/>
  <c r="AC23" i="3"/>
  <c r="AF23" i="3"/>
  <c r="AI23" i="3"/>
  <c r="AL23" i="3"/>
  <c r="AN23" i="3"/>
  <c r="AP23" i="3"/>
  <c r="AW23" i="3"/>
  <c r="AY23" i="3" s="1"/>
  <c r="BC23" i="3" s="1"/>
  <c r="BD23" i="3" s="1"/>
  <c r="W24" i="3"/>
  <c r="AC24" i="3"/>
  <c r="AF24" i="3"/>
  <c r="AI24" i="3"/>
  <c r="AL24" i="3"/>
  <c r="AN24" i="3"/>
  <c r="AP24" i="3"/>
  <c r="AW24" i="3"/>
  <c r="AY24" i="3" s="1"/>
  <c r="BC24" i="3" s="1"/>
  <c r="BD24" i="3" s="1"/>
  <c r="W25" i="3"/>
  <c r="AC25" i="3"/>
  <c r="AF25" i="3"/>
  <c r="AI25" i="3"/>
  <c r="AL25" i="3"/>
  <c r="AN25" i="3"/>
  <c r="AP25" i="3"/>
  <c r="AW25" i="3"/>
  <c r="AY25" i="3" s="1"/>
  <c r="BC25" i="3" s="1"/>
  <c r="BD25" i="3" s="1"/>
  <c r="W26" i="3"/>
  <c r="AC26" i="3"/>
  <c r="AF26" i="3"/>
  <c r="AI26" i="3"/>
  <c r="AL26" i="3"/>
  <c r="AN26" i="3"/>
  <c r="AP26" i="3"/>
  <c r="AW26" i="3"/>
  <c r="AY26" i="3" s="1"/>
  <c r="BC26" i="3" s="1"/>
  <c r="BD26" i="3" s="1"/>
  <c r="W27" i="3"/>
  <c r="AC27" i="3"/>
  <c r="AF27" i="3"/>
  <c r="AI27" i="3"/>
  <c r="AL27" i="3"/>
  <c r="AN27" i="3"/>
  <c r="AP27" i="3"/>
  <c r="AW27" i="3"/>
  <c r="AY27" i="3" s="1"/>
  <c r="BC27" i="3" s="1"/>
  <c r="BD27" i="3" s="1"/>
  <c r="W28" i="3"/>
  <c r="AC28" i="3"/>
  <c r="AF28" i="3"/>
  <c r="AI28" i="3"/>
  <c r="AL28" i="3"/>
  <c r="AN28" i="3"/>
  <c r="AP28" i="3"/>
  <c r="AW28" i="3"/>
  <c r="AY28" i="3" s="1"/>
  <c r="BC28" i="3" s="1"/>
  <c r="BD28" i="3" s="1"/>
  <c r="W29" i="3"/>
  <c r="AC29" i="3"/>
  <c r="AF29" i="3"/>
  <c r="AI29" i="3"/>
  <c r="AL29" i="3"/>
  <c r="AN29" i="3"/>
  <c r="AP29" i="3"/>
  <c r="AW29" i="3"/>
  <c r="AY29" i="3" s="1"/>
  <c r="BC29" i="3" s="1"/>
  <c r="BD29" i="3" s="1"/>
  <c r="W30" i="3"/>
  <c r="AC30" i="3"/>
  <c r="AF30" i="3"/>
  <c r="AI30" i="3"/>
  <c r="AL30" i="3"/>
  <c r="AN30" i="3"/>
  <c r="AP30" i="3"/>
  <c r="AW30" i="3"/>
  <c r="AY30" i="3" s="1"/>
  <c r="BC30" i="3" s="1"/>
  <c r="BD30" i="3" s="1"/>
  <c r="W31" i="3"/>
  <c r="AC31" i="3"/>
  <c r="AF31" i="3"/>
  <c r="AI31" i="3"/>
  <c r="AL31" i="3"/>
  <c r="AN31" i="3"/>
  <c r="AP31" i="3"/>
  <c r="AW31" i="3"/>
  <c r="AY31" i="3" s="1"/>
  <c r="BC31" i="3" s="1"/>
  <c r="BD31" i="3" s="1"/>
  <c r="W32" i="3"/>
  <c r="AC32" i="3"/>
  <c r="AF32" i="3"/>
  <c r="AI32" i="3"/>
  <c r="AL32" i="3"/>
  <c r="AN32" i="3"/>
  <c r="AP32" i="3"/>
  <c r="AW32" i="3"/>
  <c r="AY32" i="3" s="1"/>
  <c r="BC32" i="3" s="1"/>
  <c r="BD32" i="3" s="1"/>
  <c r="W33" i="3"/>
  <c r="AC33" i="3"/>
  <c r="AF33" i="3"/>
  <c r="AI33" i="3"/>
  <c r="AL33" i="3"/>
  <c r="AN33" i="3"/>
  <c r="AP33" i="3"/>
  <c r="AW33" i="3"/>
  <c r="AY33" i="3" s="1"/>
  <c r="BC33" i="3" s="1"/>
  <c r="BD33" i="3" s="1"/>
  <c r="W34" i="3"/>
  <c r="AC34" i="3"/>
  <c r="AF34" i="3"/>
  <c r="AI34" i="3"/>
  <c r="AL34" i="3"/>
  <c r="AN34" i="3"/>
  <c r="AP34" i="3"/>
  <c r="AW34" i="3"/>
  <c r="AY34" i="3" s="1"/>
  <c r="BC34" i="3" s="1"/>
  <c r="BD34" i="3" s="1"/>
  <c r="W35" i="3"/>
  <c r="AC35" i="3"/>
  <c r="AF35" i="3"/>
  <c r="AI35" i="3"/>
  <c r="AL35" i="3"/>
  <c r="AN35" i="3"/>
  <c r="AP35" i="3"/>
  <c r="AW35" i="3"/>
  <c r="AY35" i="3" s="1"/>
  <c r="BC35" i="3" s="1"/>
  <c r="BD35" i="3" s="1"/>
  <c r="W36" i="3"/>
  <c r="AC36" i="3"/>
  <c r="AF36" i="3"/>
  <c r="AI36" i="3"/>
  <c r="AL36" i="3"/>
  <c r="AN36" i="3"/>
  <c r="AP36" i="3"/>
  <c r="AW36" i="3"/>
  <c r="AY36" i="3" s="1"/>
  <c r="BC36" i="3" s="1"/>
  <c r="BD36" i="3" s="1"/>
  <c r="W37" i="3"/>
  <c r="AC37" i="3"/>
  <c r="AF37" i="3"/>
  <c r="AI37" i="3"/>
  <c r="AL37" i="3"/>
  <c r="AN37" i="3"/>
  <c r="AP37" i="3"/>
  <c r="AW37" i="3"/>
  <c r="AY37" i="3" s="1"/>
  <c r="BC37" i="3" s="1"/>
  <c r="BD37" i="3" s="1"/>
  <c r="W38" i="3"/>
  <c r="AC38" i="3"/>
  <c r="AF38" i="3"/>
  <c r="AI38" i="3"/>
  <c r="AL38" i="3"/>
  <c r="AN38" i="3"/>
  <c r="AP38" i="3"/>
  <c r="AW38" i="3"/>
  <c r="AY38" i="3" s="1"/>
  <c r="BC38" i="3" s="1"/>
  <c r="BD38" i="3" s="1"/>
  <c r="BC4" i="3" l="1"/>
  <c r="BD4" i="3" s="1"/>
  <c r="AQ16" i="3"/>
  <c r="AR16" i="3" s="1"/>
  <c r="BA16" i="3" s="1"/>
  <c r="BB16" i="3" s="1"/>
  <c r="BE16" i="3" s="1"/>
  <c r="AQ15" i="3"/>
  <c r="AR15" i="3" s="1"/>
  <c r="AQ14" i="3"/>
  <c r="AR14" i="3" s="1"/>
  <c r="BA14" i="3" s="1"/>
  <c r="BB14" i="3" s="1"/>
  <c r="BE14" i="3" s="1"/>
  <c r="AQ13" i="3"/>
  <c r="AR13" i="3" s="1"/>
  <c r="AQ12" i="3"/>
  <c r="AR12" i="3" s="1"/>
  <c r="BA12" i="3" s="1"/>
  <c r="BB12" i="3" s="1"/>
  <c r="BE12" i="3" s="1"/>
  <c r="AQ9" i="3"/>
  <c r="AR9" i="3" s="1"/>
  <c r="BA9" i="3" s="1"/>
  <c r="BB9" i="3" s="1"/>
  <c r="BE9" i="3" s="1"/>
  <c r="AQ22" i="3"/>
  <c r="AR22" i="3" s="1"/>
  <c r="AQ4" i="3"/>
  <c r="AQ25" i="3"/>
  <c r="AR25" i="3" s="1"/>
  <c r="BA25" i="3" s="1"/>
  <c r="BB25" i="3" s="1"/>
  <c r="BE25" i="3" s="1"/>
  <c r="AQ6" i="3"/>
  <c r="AR6" i="3" s="1"/>
  <c r="BA6" i="3" s="1"/>
  <c r="BB6" i="3" s="1"/>
  <c r="BE6" i="3" s="1"/>
  <c r="BF6" i="3" s="1"/>
  <c r="AQ8" i="3"/>
  <c r="AR8" i="3" s="1"/>
  <c r="BA8" i="3" s="1"/>
  <c r="BB8" i="3" s="1"/>
  <c r="BE8" i="3" s="1"/>
  <c r="AQ35" i="3"/>
  <c r="AR35" i="3" s="1"/>
  <c r="BA35" i="3" s="1"/>
  <c r="BB35" i="3" s="1"/>
  <c r="BE35" i="3" s="1"/>
  <c r="AQ29" i="3"/>
  <c r="AR29" i="3" s="1"/>
  <c r="BA29" i="3" s="1"/>
  <c r="BB29" i="3" s="1"/>
  <c r="BE29" i="3" s="1"/>
  <c r="AQ37" i="3"/>
  <c r="AR37" i="3" s="1"/>
  <c r="BA37" i="3" s="1"/>
  <c r="BB37" i="3" s="1"/>
  <c r="BE37" i="3" s="1"/>
  <c r="AQ33" i="3"/>
  <c r="AR33" i="3" s="1"/>
  <c r="BA33" i="3" s="1"/>
  <c r="BB33" i="3" s="1"/>
  <c r="BE33" i="3" s="1"/>
  <c r="AQ31" i="3"/>
  <c r="AR31" i="3" s="1"/>
  <c r="BA31" i="3" s="1"/>
  <c r="BB31" i="3" s="1"/>
  <c r="BE31" i="3" s="1"/>
  <c r="AQ27" i="3"/>
  <c r="AR27" i="3" s="1"/>
  <c r="BA27" i="3" s="1"/>
  <c r="BB27" i="3" s="1"/>
  <c r="BE27" i="3" s="1"/>
  <c r="AQ10" i="3"/>
  <c r="AR10" i="3" s="1"/>
  <c r="BA10" i="3" s="1"/>
  <c r="BB10" i="3" s="1"/>
  <c r="BE10" i="3" s="1"/>
  <c r="AQ20" i="3"/>
  <c r="AR20" i="3" s="1"/>
  <c r="BA20" i="3" s="1"/>
  <c r="BB20" i="3" s="1"/>
  <c r="BE20" i="3" s="1"/>
  <c r="AQ38" i="3"/>
  <c r="AR38" i="3" s="1"/>
  <c r="BA38" i="3" s="1"/>
  <c r="BB38" i="3" s="1"/>
  <c r="BE38" i="3" s="1"/>
  <c r="AQ36" i="3"/>
  <c r="AR36" i="3" s="1"/>
  <c r="BA36" i="3" s="1"/>
  <c r="BB36" i="3" s="1"/>
  <c r="BE36" i="3" s="1"/>
  <c r="AQ34" i="3"/>
  <c r="AR34" i="3" s="1"/>
  <c r="BA34" i="3" s="1"/>
  <c r="BB34" i="3" s="1"/>
  <c r="BE34" i="3" s="1"/>
  <c r="AQ32" i="3"/>
  <c r="AR32" i="3" s="1"/>
  <c r="BA32" i="3" s="1"/>
  <c r="BB32" i="3" s="1"/>
  <c r="BE32" i="3" s="1"/>
  <c r="AQ30" i="3"/>
  <c r="AR30" i="3" s="1"/>
  <c r="AQ28" i="3"/>
  <c r="AR28" i="3" s="1"/>
  <c r="BA28" i="3" s="1"/>
  <c r="BB28" i="3" s="1"/>
  <c r="BE28" i="3" s="1"/>
  <c r="AQ26" i="3"/>
  <c r="AR26" i="3" s="1"/>
  <c r="BA26" i="3" s="1"/>
  <c r="BB26" i="3" s="1"/>
  <c r="BE26" i="3" s="1"/>
  <c r="AQ24" i="3"/>
  <c r="AR24" i="3" s="1"/>
  <c r="BA24" i="3" s="1"/>
  <c r="BB24" i="3" s="1"/>
  <c r="BE24" i="3" s="1"/>
  <c r="AQ11" i="3"/>
  <c r="AR11" i="3" s="1"/>
  <c r="BA11" i="3" s="1"/>
  <c r="BB11" i="3" s="1"/>
  <c r="BE11" i="3" s="1"/>
  <c r="AQ7" i="3"/>
  <c r="AR7" i="3" s="1"/>
  <c r="BA7" i="3" s="1"/>
  <c r="BB7" i="3" s="1"/>
  <c r="BE7" i="3" s="1"/>
  <c r="BF7" i="3" s="1"/>
  <c r="AQ5" i="3"/>
  <c r="AQ23" i="3"/>
  <c r="AR23" i="3" s="1"/>
  <c r="BA23" i="3" s="1"/>
  <c r="BB23" i="3" s="1"/>
  <c r="BE23" i="3" s="1"/>
  <c r="AQ19" i="3"/>
  <c r="AR19" i="3" s="1"/>
  <c r="BA19" i="3" s="1"/>
  <c r="BB19" i="3" s="1"/>
  <c r="BE19" i="3" s="1"/>
  <c r="AQ18" i="3"/>
  <c r="AR18" i="3" s="1"/>
  <c r="BA18" i="3" s="1"/>
  <c r="BB18" i="3" s="1"/>
  <c r="BE18" i="3" s="1"/>
  <c r="AQ17" i="3"/>
  <c r="AR17" i="3" s="1"/>
  <c r="BA17" i="3" s="1"/>
  <c r="BB17" i="3" s="1"/>
  <c r="BE17" i="3" s="1"/>
  <c r="BA13" i="3" l="1"/>
  <c r="BB13" i="3" s="1"/>
  <c r="BE13" i="3" s="1"/>
  <c r="BF13" i="3" s="1"/>
  <c r="BG13" i="3" s="1"/>
  <c r="BA30" i="3"/>
  <c r="BB30" i="3" s="1"/>
  <c r="BE30" i="3" s="1"/>
  <c r="BF30" i="3" s="1"/>
  <c r="BG30" i="3" s="1"/>
  <c r="BA22" i="3"/>
  <c r="BB22" i="3" s="1"/>
  <c r="BE22" i="3" s="1"/>
  <c r="BF22" i="3" s="1"/>
  <c r="BG22" i="3" s="1"/>
  <c r="BA15" i="3"/>
  <c r="BB15" i="3" s="1"/>
  <c r="BE15" i="3" s="1"/>
  <c r="BF15" i="3" s="1"/>
  <c r="BG15" i="3" s="1"/>
  <c r="BH15" i="3" s="1"/>
  <c r="BI15" i="3" s="1"/>
  <c r="AR5" i="3"/>
  <c r="BA5" i="3" s="1"/>
  <c r="BB5" i="3" s="1"/>
  <c r="BE5" i="3" s="1"/>
  <c r="BF5" i="3" s="1"/>
  <c r="BG5" i="3" s="1"/>
  <c r="BF38" i="3"/>
  <c r="BG38" i="3" s="1"/>
  <c r="BF37" i="3"/>
  <c r="BG37" i="3" s="1"/>
  <c r="BF36" i="3"/>
  <c r="BG36" i="3" s="1"/>
  <c r="BH36" i="3" s="1"/>
  <c r="BI36" i="3" s="1"/>
  <c r="BF35" i="3"/>
  <c r="BG35" i="3" s="1"/>
  <c r="BH35" i="3" s="1"/>
  <c r="BI35" i="3" s="1"/>
  <c r="BF34" i="3"/>
  <c r="BG34" i="3" s="1"/>
  <c r="BF33" i="3"/>
  <c r="BG33" i="3" s="1"/>
  <c r="BF32" i="3"/>
  <c r="BG32" i="3" s="1"/>
  <c r="BF31" i="3"/>
  <c r="BG31" i="3" s="1"/>
  <c r="BH31" i="3" s="1"/>
  <c r="BI31" i="3" s="1"/>
  <c r="BF24" i="3"/>
  <c r="BG24" i="3" s="1"/>
  <c r="BF25" i="3"/>
  <c r="BG25" i="3" s="1"/>
  <c r="BF26" i="3"/>
  <c r="BG26" i="3" s="1"/>
  <c r="BF27" i="3"/>
  <c r="BG27" i="3" s="1"/>
  <c r="BF28" i="3"/>
  <c r="BG28" i="3" s="1"/>
  <c r="BF29" i="3"/>
  <c r="BG29" i="3" s="1"/>
  <c r="BF23" i="3"/>
  <c r="BG23" i="3" s="1"/>
  <c r="BF12" i="3"/>
  <c r="BG12" i="3" s="1"/>
  <c r="BF14" i="3"/>
  <c r="BG14" i="3" s="1"/>
  <c r="BH14" i="3" s="1"/>
  <c r="BI14" i="3" s="1"/>
  <c r="BF16" i="3"/>
  <c r="BG16" i="3" s="1"/>
  <c r="BF17" i="3"/>
  <c r="BG17" i="3" s="1"/>
  <c r="BF18" i="3"/>
  <c r="BG18" i="3" s="1"/>
  <c r="BF19" i="3"/>
  <c r="BG19" i="3" s="1"/>
  <c r="BF20" i="3"/>
  <c r="BG20" i="3" s="1"/>
  <c r="BF11" i="3"/>
  <c r="BG11" i="3" s="1"/>
  <c r="BF10" i="3"/>
  <c r="BG10" i="3" s="1"/>
  <c r="BF9" i="3"/>
  <c r="BG9" i="3" s="1"/>
  <c r="BF8" i="3"/>
  <c r="BG8" i="3" s="1"/>
  <c r="BG7" i="3"/>
  <c r="BG6" i="3"/>
  <c r="AR4" i="3"/>
  <c r="BA4" i="3" s="1"/>
  <c r="BB4" i="3" s="1"/>
  <c r="BE4" i="3" s="1"/>
  <c r="BF4" i="3" s="1"/>
  <c r="BH37" i="3" l="1"/>
  <c r="BI37" i="3" s="1"/>
  <c r="BH24" i="3"/>
  <c r="BI24" i="3" s="1"/>
  <c r="BH18" i="3"/>
  <c r="BI18" i="3" s="1"/>
  <c r="BH11" i="3"/>
  <c r="BI11" i="3" s="1"/>
  <c r="BH6" i="3"/>
  <c r="BI6" i="3" s="1"/>
  <c r="BH22" i="3"/>
  <c r="BH16" i="3"/>
  <c r="BI16" i="3" s="1"/>
  <c r="BH32" i="3"/>
  <c r="BI32" i="3" s="1"/>
  <c r="BH27" i="3"/>
  <c r="BI27" i="3" s="1"/>
  <c r="BH19" i="3"/>
  <c r="BI22" i="3" s="1"/>
  <c r="BH20" i="3"/>
  <c r="BG4" i="3" l="1"/>
  <c r="BH4" i="3" s="1"/>
  <c r="BI4"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<sst xmlns="http://schemas.openxmlformats.org/spreadsheetml/2006/main" count="1529" uniqueCount="492">
  <si>
    <t>RIESGO</t>
  </si>
  <si>
    <t>DESCRIPCIÓN DE CONTROL</t>
  </si>
  <si>
    <t>EVALUACIÓN DE CONTROLES (GUÍA DAFP)</t>
  </si>
  <si>
    <t xml:space="preserve"> EVALUACIÓN DE LA EJECUCIÓN DEL CONTROL </t>
  </si>
  <si>
    <t xml:space="preserve">SOLIDEZ DEL CONTROL </t>
  </si>
  <si>
    <t>INFORMACIÓN LUCHA</t>
  </si>
  <si>
    <t>INFORMATIVO O FORMALIZACIÓN</t>
  </si>
  <si>
    <t>EFICIENCIA</t>
  </si>
  <si>
    <t xml:space="preserve">REQUISITOS FURAG </t>
  </si>
  <si>
    <t>RESULTADOS Y OBSERVACIONES FRENTE AL DISEÑO DE LOS CONTROLES</t>
  </si>
  <si>
    <t>EVALUACIÓN DE LA EJECUCIÓN DE LOS CONTROLES</t>
  </si>
  <si>
    <t>ID LUCHA</t>
  </si>
  <si>
    <t xml:space="preserve">FECHA IDENTIFICACIÓN </t>
  </si>
  <si>
    <t>PROCESO</t>
  </si>
  <si>
    <t>TIPO DE RIESGO</t>
  </si>
  <si>
    <t>NOMBRE DEL RIESGO</t>
  </si>
  <si>
    <t>RESPONSABLE</t>
  </si>
  <si>
    <t>NOMBRE DEL CONTROL</t>
  </si>
  <si>
    <t>DESCRIPCIÓN DEL CONTROL</t>
  </si>
  <si>
    <t>PERIODICIDAD PARA REPORTAR EJECUCIÓN DEL CONTROL</t>
  </si>
  <si>
    <t>ESTRATEGIA PARA COMBATIR RIESGO</t>
  </si>
  <si>
    <t>RESPONSABLE DE EJECUCIÓN</t>
  </si>
  <si>
    <t>TIPO</t>
  </si>
  <si>
    <t>IMPLEMENTACIÓN</t>
  </si>
  <si>
    <t>DOCUMENTACIÓN</t>
  </si>
  <si>
    <t>FRECUENCIA</t>
  </si>
  <si>
    <t>EVIDENCIA</t>
  </si>
  <si>
    <t>CALIFICACIÓN</t>
  </si>
  <si>
    <t>¿LA ACCIÓN DESCRITA EN CONTROL ES COHERENTE CON EL RIESGO?
(SI / NO)</t>
  </si>
  <si>
    <t>OBSERVACIÓN</t>
  </si>
  <si>
    <t>¿EL CONTROL TIENE UN RESPONSABLE? (ASIGNADO O NO ASIGNADO)</t>
  </si>
  <si>
    <t>¿EL RESPONSABLE CUENTA CON AUTORIDAD Y UNA ADECUADA SEGREGACIÓN DE FUNCIONES?
(ADECUADO / INADECUADO)</t>
  </si>
  <si>
    <t>¿EL CONTROL TIENE UNA PERIODICIDAD?
(OPORTUNA/INOPORTUNA)</t>
  </si>
  <si>
    <t>¿EVIDENCIA O RASTRO DE LA EJECUCIÓN?</t>
  </si>
  <si>
    <t>¿CONTROL DOCUMENTADO  O SIN DOCUMENTAR? ¿FORMALIZADO EN DOCUMENTOS REGISTRADOS EN LUCHA (CARACTERIZACIÓN DE LOS PROCESOS)?</t>
  </si>
  <si>
    <t>TIPO DE CONTROL (PREVENTIVO, DETECTIVO O CORRECTIVO)</t>
  </si>
  <si>
    <t>FORMA DE EJECUCIÓN (CONTROL MANUAL O AUTOMÁTICO)</t>
  </si>
  <si>
    <t>¿MANEJO DE DESVIACIONES?</t>
  </si>
  <si>
    <t>PUNTAJE</t>
  </si>
  <si>
    <t>VALORACIÓN DISEÑO</t>
  </si>
  <si>
    <t>¿SE EVIDENCIÓ EN LA DESCRIPCIÓN DEL CONTROL, EL DOCUMENTO DÓNDE ESTE SE ENCUENTRA FORMALIZADO?</t>
  </si>
  <si>
    <t xml:space="preserve">OBSERVACIÓN </t>
  </si>
  <si>
    <t>EJECUCIÓN DE CONTROL</t>
  </si>
  <si>
    <t>MATERIALIZACIÓN</t>
  </si>
  <si>
    <t>VALORACIÓN EJECUCIÓN</t>
  </si>
  <si>
    <t>¿El control se ejecutó?  OCI</t>
  </si>
  <si>
    <t>DISEÑO/EJECUCIÓN</t>
  </si>
  <si>
    <t xml:space="preserve">SOLIDEZ INDIVIDUAL DEL CONTROL </t>
  </si>
  <si>
    <t>PROMEDIO CONTROLES ASOCIADOS A UN RIESGO</t>
  </si>
  <si>
    <t>SOLIDEZ CONJUNTO DE CONTROLES</t>
  </si>
  <si>
    <t>EVALUACIÓN OCI, ¿EL CONTROL ES EFECTIVO?</t>
  </si>
  <si>
    <t>HALLAZGO</t>
  </si>
  <si>
    <t xml:space="preserve">- GESTION DISCIPLINARIA
</t>
  </si>
  <si>
    <t>CORRUPCIÓN</t>
  </si>
  <si>
    <t xml:space="preserve">Posibilidad recibir o solicitar dadivas para alterar el curso de una actuación disciplinaria en su procedimiento, términos y/o las decisiones de fondo que se profieran en beneficio propio o de un tercero. </t>
  </si>
  <si>
    <t>Erika Cervantes Linero</t>
  </si>
  <si>
    <t>Verificar los proyectos realizados.</t>
  </si>
  <si>
    <t>La jefa de la Oficina de Control Disciplinario Interno verifica cada vez que se va a expedir un auto que los proyectos de auto realizados por la/el abogada/do asignada/o esté de acuerdo a las pruebas legalmente aportadas al proceso Disciplinario. Procedimiento: GDIS-PR-2 - DISCIPLINARIO ORDINARIO.</t>
  </si>
  <si>
    <t>TRIMESTRAL</t>
  </si>
  <si>
    <t>REDUCIR</t>
  </si>
  <si>
    <t>- ESPERANZA GIL ESTEVEZ</t>
  </si>
  <si>
    <t>PREVENTIVO(25)</t>
  </si>
  <si>
    <t>MANUAL(15)</t>
  </si>
  <si>
    <t>DOCUMENTADO(0)</t>
  </si>
  <si>
    <t>CONTINUA(0)</t>
  </si>
  <si>
    <t>CON REGISTRO(0)</t>
  </si>
  <si>
    <t>SI</t>
  </si>
  <si>
    <t xml:space="preserve">El control descrito se encuentra asociado al riesgo identficado. Es coherente. </t>
  </si>
  <si>
    <t>Asignado</t>
  </si>
  <si>
    <t>El control cuenta con un  responsable de la ejecución, Esperanza Gil Estevez. Y uno de seguimiento, Erika de Lourdes Cervantes Linero</t>
  </si>
  <si>
    <t>Adecuado</t>
  </si>
  <si>
    <t xml:space="preserve">Se encuentra designado un responsable tanto de la ejecución como del seguimiento. Dando cumplimiento a lo establecido en el procedimiento "Administración de riesgos de gestión y corrupción (PG-GU-3)", numeral 4.  </t>
  </si>
  <si>
    <t>Oportuna</t>
  </si>
  <si>
    <t>El control tiene establecida una periodicidad de reporte de ejecución trimestral y Periodicidad del reporte de seguimiento al riesgo y sus controles de 4 Meses</t>
  </si>
  <si>
    <t>Completa</t>
  </si>
  <si>
    <t>1. En el aplicativo LUCHA  a través de acta de seguimiento se realiza el seguimiento a los proyectos realizados. En el soporte adjunto, es posible validar el cumplimiento de la acción.
2. En cuanto a la fecha de reporte de ejecución del control, se observa que para el segundo cuatrimestre vigencia 2024, se elaboró el reporte de ejecución el 21 de junio de 2024.  Se observa que se ha dado cumplimiento con el cargue de la ejecución del control en lo que corresponde a la vigencia 2024. 
3.  Como soporte de verificación de cumplimiento del control se cuenta con acta de seguimiento. Documento oficial descargado de LUCHA.
4.  Se evidencia el seguimiento realizado por la segunda línea de defensa a través de acta de seguimiento II cuatrimestre del 29 de agosto de 2024, en la cual se determinó que no hubo materialización del riesgo .</t>
  </si>
  <si>
    <t>Documentado</t>
  </si>
  <si>
    <t xml:space="preserve">El  control se encuentra documentado en el procedimiento GDIS-PR-2 - DISCIPLINARIO ORDINARIO - V6, numeral 7. </t>
  </si>
  <si>
    <t>Preventivo</t>
  </si>
  <si>
    <t>Manual</t>
  </si>
  <si>
    <t>Definido</t>
  </si>
  <si>
    <t>Si</t>
  </si>
  <si>
    <t>En la descripción del control se específica que se encuentra documentado en el proceso Disciplinario. Procedimiento: GDIS-PR-2 - DISCIPLINARIO ORDINARIO.</t>
  </si>
  <si>
    <t>El control se ejecuta de manera consistente por parte del responsable</t>
  </si>
  <si>
    <t>El control no se ejecuta por parte del responsable</t>
  </si>
  <si>
    <t>NO</t>
  </si>
  <si>
    <t xml:space="preserve">El control se ha ejecutado, en LUCHA se encuentran los respectivos soportes. </t>
  </si>
  <si>
    <t>De acuerdo con el análisis realizado del control, se determina que se estan llevando a cabo los reportes de la ejecución en el aplicativo LUCHA, cumplimiendo así con la periodicidad establecida. Así mismo,  se encuentran los soportes de las evidencias que permiten validar su ejecución. Por lo anterior, se concluye que el control es efectivo. 
Con relación al cuatrimestre anterior, se observa que se ajusto la redacción del control con el fin de dar cumplimiento a los lineamientos de la guía para la administración del riesgo y el diseño de controles en entidades públicas.</t>
  </si>
  <si>
    <t xml:space="preserve">Cumple: Gestión Disciplinaria. </t>
  </si>
  <si>
    <t>Realizar seguimiento semestral a los procesos disciplinarios mediante la elaboración, entrega y revisión de informe de estado de procesos disciplinarios</t>
  </si>
  <si>
    <t>La jefa de la Oficina de Control Disciplinario Interno realiza el seguimiento semestral a los procesos disciplinarios mediante la elaboración del informe de estado de los procesos disciplinarios. Procedimiento GDIS-PR-2 - DISCIPLINARIO ORDINARIO</t>
  </si>
  <si>
    <t>SEMESTRAL</t>
  </si>
  <si>
    <t xml:space="preserve">El control tiene establecida una periodicidad de reporte de ejecución semestral y periodicidad del reporte de seguimiento al riesgo y sus controles de 4 Meses. </t>
  </si>
  <si>
    <t>1. En el aplicativo LUCHA  se evidencia el reporte de ejecución del control, se encuentran cargados los informes. para el primer semestre con fehca del 21 de junio de 2024. por lo que es posible validar su ejecución. Así mismo, en el contenido del informe es posible verificar que se efectuó el seguimiento a los procesos disciplinarios. 
2.  Como soporte de verificación de cumplimiento del control se cuenta con informe de seguimiento debidamente diligenciado y firmado. 
3.Se evidencia el seguimiento realizado por la segunda línea de defensa a través de acta de seguimiento II cuatrimestre del 29 de agosto de 2024, en la cual se determinó que no hubo materialización del riesgo</t>
  </si>
  <si>
    <t>El  control se encuentra documentado en el procedimiento GDIS-PR-2 - DISCIPLINARIO ORDINARIO - V6, numeral 60.</t>
  </si>
  <si>
    <t>En la descripción del control se específica que debe estar documentado en el proceso disciplinario, procedimiento   GDIS-PR-2 - DISCIPLINARIO ORDINARIO</t>
  </si>
  <si>
    <t xml:space="preserve">De acuerdo con el análisis realizado del control, se determina que se estan llevando a cabo los reportes de la ejecución en el aplicativo LUCHA, cumplimiendo así con la periodicidad establecida. Así mismo,  se encuentran los soportes de las evidencias que permitan validar su ejecución. Por lo anterior, se concluye que el control es efectivo. </t>
  </si>
  <si>
    <t xml:space="preserve">- GESTION DEL CONOCIMIENTO
- PROMOCION DE LA PARTICIPACION Y REPRESENTACION DE LAS MUJERES
- ATENCION A LA CIUDADANIA
- GESTION DEL SISTEMA DISTRITAL DE CUIDADO
- DESARROLLO DE CAPACIDADES PARA LA VIDA DE LAS MUJERES
</t>
  </si>
  <si>
    <t>Posibilidad de recibir o solicitar dádivas por la prestación de los servicios ofertados por la Entidad para beneficio propio o de un tercero
Descripción: Posibilidad de recibir o solicitar dádivas por la prestación de los servicios ofertados por la Entidad para beneficio propio o de un tercero</t>
  </si>
  <si>
    <t>Margarita María Rua Atehortua</t>
  </si>
  <si>
    <t>5019
Atención a la Ciudadanía</t>
  </si>
  <si>
    <t>Realizar la verificación de la inclusión y publicación del mensaje de gratuidad en los diferentes canales de atención de la entidad</t>
  </si>
  <si>
    <t>Realizar la verificación de la inclusión y publicación del mensaje de gratuidad en los diferentes canales de atención de la entidad.</t>
  </si>
  <si>
    <t>MITIGAR</t>
  </si>
  <si>
    <t>Angelica Maria Diaz Guevara</t>
  </si>
  <si>
    <t>SIN DOCUMENTAR (0)</t>
  </si>
  <si>
    <t>SIN REGISTRO(0)</t>
  </si>
  <si>
    <t>El control cuenta con una persona responsable de la ejecución, Angelica Maria Diaz Guevara y una persona responsable del seguimiento, Diego Andrés Pedraza Peña. A nombre propio</t>
  </si>
  <si>
    <t xml:space="preserve">El control tiene establecida una periodicidad de reporte de ejecución semestral. </t>
  </si>
  <si>
    <t>1. Para la vigencia 2024, en el aplicativo LUCHA  se evidencia el reporte de ejecución del control  con fechas del  23/02/2024 y 02/09/2024. . Se sugiere dar cumplimiento a la periodicidad establecida en el control (semestralmente)
2. De los soportes cargados, se evidencian soportes de las publicaciones de mensajes de gratuidad de los servicios que brinda la SDMujer a través de sus canales de atención presencial, telefónico y virtual (página web y chat). 
A través de los soportes cargados, es posible validar que se esta realizando la verificación de la publicación e inclusión de los mensajes de gratuidad por parte de la Subsecretaría de Gestión Corporativa a través del proceso de Atención a la Ciudadanía, sin embargo, en los soportes no se evidencian fechas de cumplimiento, por lo que se sugiere incluirlas para los próximos reportes.
3.Se evidencia el seguimiento realizado por la segunda línea de defensa a través de acta de seguimiento II cuatrimestre del 30 de agosto de 2024, en la cual se determinó que no hubo materialización del riesgo .</t>
  </si>
  <si>
    <t>El  control se encuentra documentado en el manual de atención a la ciudadanía AC-MA-1, PUNTO 2.4</t>
  </si>
  <si>
    <t>No</t>
  </si>
  <si>
    <t>En la descripción de control  NO se específica el documento donde se encuentra formalizado.</t>
  </si>
  <si>
    <t>El control se ejecuta algunas veces por parte del responsable.</t>
  </si>
  <si>
    <t xml:space="preserve">De acuerdo con el análisis realizado del control, se determina que  se llevó a cabo un reporte de la ejecución del control, sin embargo, en lo que respecta a la periodicidad semestral, no se esta dando cumplimiento. Además, no  es posible validar la fecha de los soportes incluidos, por lo que es importante incluirlas con el fin de validar su cumplimiento en cuanto a eficiencia.  En cuanto a la documentación del control en la caracterización del proceso no se evidencia la inclusión.Por lo anterior se determina que el control no ha sido efectivo. </t>
  </si>
  <si>
    <t xml:space="preserve">OM: Proceso atención a la ciudadanía. Control: 5019. 
Cargue extemporaneo de cargue de evidencias del control en LUCHA. 
No se evidencia en la descripción del control, el documento del proceso en el que se encuentra formalizado. </t>
  </si>
  <si>
    <t>5022
Desarrollo de capacidades para la vida de las mujeres</t>
  </si>
  <si>
    <t>Verificar a través de los documentos (correos, folletos, redes sociales) que la información acerca de los servicios divulgados y ofertados para la generación de ingresos de las mujeres, cuente con los anuncios de gratuidad de los mismos.</t>
  </si>
  <si>
    <t>CUATRIMESTRAL</t>
  </si>
  <si>
    <t>- Ana Daniela Pineda Tobasia</t>
  </si>
  <si>
    <t>El control cuenta con una persona responsable de la ejecución, Ana Daniela Pineda Tobasia y una persona responsable del seguimiento, Denis Helbert Morales Roa. A nombre propio</t>
  </si>
  <si>
    <t xml:space="preserve">El control tiene establecida una periodicidad de reporte de ejecución cuatrimestral. </t>
  </si>
  <si>
    <t>1. En el aplicativo LUCHA  se evidencia el reporte de ejecución del control  con fechas del 29/04/2024 y 29/08/024. Lo que evidencia que hay una diferencia de 4 meses entre los reportes. y se esta dando cumplimiento a la periodicidad establecida para la ejecución del control. 
2. De los soportes cargados, se evidencian soportes de las publicaciones de mensajes de gratuidad de los servicios que brinda la SDMujer a través de sus canales de atención presencial, telefónico y virtual (página web y chat), para la generación de ingreso laboral de las mujeres, como parte de la Estrategia de Emprendimiento y Empleabilidad.
A través de los soportes cargados, es posible validar que se esta realizando la verificación de la publicación e inclusión de los mensajes de gratuidad por parte de la SdMujer.
3.Se evidencia el seguimiento realizado por la segunda línea de defensa a través de acta de seguimiento II cuatrimestre del 30 de agosto de 2024, en la cual se determinó que no hubo materialización del riesgo .</t>
  </si>
  <si>
    <t>Sin documentar</t>
  </si>
  <si>
    <t xml:space="preserve">El control no se encuentra documentado. </t>
  </si>
  <si>
    <t xml:space="preserve">De acuerdo con el análisis realizado del control, se determina que  se llevó a cabo un reporte de la ejecución del control dando cumplimiento a la periodicidad establecida.  En cuanto a la documentación del control en la caracterización del proceso y en los documentos registrados en lucha, no se evidencia la inclusión.Por lo anterior se determina que el control no ha sido efectivo. </t>
  </si>
  <si>
    <t>OM: Proceso Desarrollo de capacidades para la vida de las mujeres. Control: 5022. 
No se evidencia en la descripción del control, el documento del proceso en el que se encuentra formalizado.
Control no formalizado en la documentación de los procesos  correspondientes.</t>
  </si>
  <si>
    <t>5023
Gestión del Sistema Distrital del Cuidado</t>
  </si>
  <si>
    <t>Verificar que la información acerca de los servicios ofertados incluya su gratuidad en las socializaciones de las manzanas de cuidado.</t>
  </si>
  <si>
    <t>Jessica Lorena Bohorquez Garzon</t>
  </si>
  <si>
    <t>El control cuenta con  un responsable de la ejecución, Jessica Lorena Bohorquez Garzon y una persona responsable del seguimiento, Jacqueline Marin Perez. A nombre propio</t>
  </si>
  <si>
    <t>1. En el aplicativo LUCHA  se evidencia el reporte de ejecución del control  con fechas del 29/04/2024 y 29/08/2024. Lo que evidencia que hay una diferencia de 4 meses entre los reportes. y se esta dando cumplimiento a la periodicidad establecida para la ejecución del control. 
2.  De los soportes cargados, se evidencian soportes de las actas de las reuniones realizadas por la Dirección del Sistema del Cuidado en la que se hace claridad frente a los servicios brindados que son totalmente gratuitos.
3. Se evidencia el seguimiento realizado por la segunda línea de defensa a través de acta de seguimiento II cuatrimestre del 30 de agosto de 2024, en la cual se determinó que no hubo materialización del riesgo .</t>
  </si>
  <si>
    <t>OM: Proceso Gestión del Sistema Distrital del Cuidado. Control: 5023. 
No se evidencia en la descripción del control, el documento del proceso en el que se encuentra formalizado.
Control no formalizado en la documentación de los procesos  correspondientes.</t>
  </si>
  <si>
    <t>5024
Gestión del conocimiento</t>
  </si>
  <si>
    <t>Verificar in situ los procesos de formación</t>
  </si>
  <si>
    <t>Visitas in situ con el fin de verificar la implementación de los procesos de formación de acuerdo al procedimiento y lineamiento de la estrategia de procesos de formación, incluida la divulgación de la gratuidad de los procesos de
formación a la ciudadanía, la aplicación de las metodologías establecidas y el estado de los recursos físicos de los CID</t>
  </si>
  <si>
    <t>- Claudia Marcela Diaz</t>
  </si>
  <si>
    <t>El control cuenta con un responsable de la ejecución, Claudia Marcela Díaz Pérez y una persona responsable del seguimiento, Lesly Paola Nino Palencia.</t>
  </si>
  <si>
    <t>1. En el aplicativo LUCHA  se evidencia el reporte de ejecución del control  con fechas del 19/04/2024 y 29/08/2024. Lo que evidencia que hay una diferencia de 4 meses entre los reportes, y se esta dando cumplimiento a la periodicidad establecida para la ejecución del control. 
2.  En cuanto a los soportes verificados, se identificó que para la vigencia 2024, se realizaron visitas in situ. Como evidencia, adjuntan "FICHAS VERIFICACIÓN VISITAS IN SITU CENTROS DE INCLUSIÓN DIGITAL". Se sugiere incluir crograma de las visitas que se tienen porgramadas a realizar para el cuatrimestre con el fin de validar la totalidad de su cumplimiento. 
3. Se evidencia el seguimiento realizado por la segunda línea de defensa a través de acta de seguimiento II cuatrimestre del 30 de agosto de 2024, en la cual se determinó que no hubo materialización del riesgo.</t>
  </si>
  <si>
    <t>El control se encuentra documentado en el proceso de gestión del conocimiento,  procedimiento GDC-PR-3 - lineamientos metodológicos para procesos de formación - V6. Numeral 14.</t>
  </si>
  <si>
    <t xml:space="preserve">Si </t>
  </si>
  <si>
    <t xml:space="preserve">En la descripción de control  se menciona el procedimiento de la estrategia de procesos de formación, incluida la gratuidad de los procesos de formación a la ciudadanía.  </t>
  </si>
  <si>
    <t>Cumple: Gestión del conocimiento</t>
  </si>
  <si>
    <t xml:space="preserve">5025
Promoción de la participación y representación de las mujeres. </t>
  </si>
  <si>
    <t>Verificar que no exista conflicto de intereses entre el personal de la Dirección de Territorialización de Derechos y Participación que realizan actividades con edilesas y las edilesas de Bogotá.</t>
  </si>
  <si>
    <t>Verificar que no exista conflicto de intereses entre el personal de la Dirección de Territorialización de Derechos y Participación que realizan actividades con edilesas y las edilesas de Bogotá. Procedimiento: PPRM- ACOMPAñAMIENTO TECNICO A LAS EDILESAS DE LAS JUNTAS ADMINISTRADORAS LOCALES DE BOGOTA</t>
  </si>
  <si>
    <t>- Maria Carlina Galindo Villalba</t>
  </si>
  <si>
    <t>El control cuenta con un responsable de la ejecución, Maria Carlina Galindo Villalba y una persona responsable del seguimiento, Gladys Marcela Enciso Gaitan.</t>
  </si>
  <si>
    <t>1. En el aplicativo LUCHA se evidencia el cargue de la ejecución de los controles con fechas del 28/07/2024 y 12/03/2024.  Lo que evidencia que hay una diferencia de 4 meses entre los reportes, y se esta dando cumplimiento a la periodicidad establecida para la ejecución del control. 
2. De los documentos verificados, se observa que entre el 12 de marzo de 2024 y el 28 de julio de 2024 no se ha vinculado personal nuevo que realice actividades con las Edilesas de Bogotá, por lo tanto se mantienen las mismas declaraciones reportadas el 12 de marzo de 2024.
3. Se evidencia el seguimiento realizado por la segunda línea de defensa a través de acta de seguimiento II cuatrimestre del 30 de agosto de 2024, en la cual se determinó que no hubo materialización del riesgo.</t>
  </si>
  <si>
    <t>El control se encuentra documentado en el proceso de Promoción de la Participación y Representación de las Mujeres-PR-10 - Acompañamiento técnico a las edilesas de las juntas administradoras locales de  Bogotá - V3. Punto 3</t>
  </si>
  <si>
    <t>En la descripción del control se menciona el procedimiento: PPRM- ACOMPAÑAMIENTO TECNICO A LAS EDILESAS DE LAS JUNTAS ADMINISTRADORAS LOCALES DE BOGOTA</t>
  </si>
  <si>
    <t>Cumple: Promoción de la participación y representación de las mujeres.</t>
  </si>
  <si>
    <t xml:space="preserve">- GESTION CONTRACTUAL
</t>
  </si>
  <si>
    <t xml:space="preserve">Posibilidad de recibir o solicitar dadivas para elaborar pliegos de condiciones o estudios previos ambiguos, incompletos o excluyentes, para beneficio propio o de un tercero.  </t>
  </si>
  <si>
    <t>Luis Guillermo Flechas Salcedo</t>
  </si>
  <si>
    <t>5038
Gestión Contractual</t>
  </si>
  <si>
    <t>Verificar el contenido de los estudios previos</t>
  </si>
  <si>
    <t>El jefe de la Dirección de Contratación verificará el contenido de los estudios previos cada vez que se realiza un proceso contractual de Prestación de Servicios Profesionales y Apoyo a la Gestión y de Bienes y Servicios, con el fin de validar que se encuentra acorde a lo establecido en la normatividad vigente aplicable.
Procedimiento: GC-PR-1 - ESTRUCTURACIÓN ESTUDIOS PREVIOS.</t>
  </si>
  <si>
    <t>- Jennifer Lorena Moreno Arcila</t>
  </si>
  <si>
    <t>El control cuenta con un responsable de la ejecución, Jennifer Lorena Moreno Arcila y un responsable del seguimiento, Luis Guillermo Flechas Salcedo.</t>
  </si>
  <si>
    <t xml:space="preserve">El control tiene establecida una periodicidad de reporte de ejecución trimestral. </t>
  </si>
  <si>
    <t xml:space="preserve">1. En el aplicativo LUCHA se evidencia el cargue de la ejecución del control con fechas del 29/02/2024, 20/05/2024, 22/08/2024.  Para la vigencia 2024 se observa que hay una diferencia de tres meses en los reportes realizados. lo que indica que se cargo de acuerdo con la periodicidad establecida.
2. El presente control fue evaluado dentro de la Auditoría al Proceso de Gestión Contractual de 30 de octubre de 2023, de lo cual se cuenta con el plan de mejoramiento para las oportunidades de mejora No. 10 y 11.
3. De la ejecución del control, se observa que se realizó el muestreo de Estudios Previos de procesos de selección y de prestación de servicios profesionales y de apoyo a la gestión publicados en la plataforma SECOP II de acuerdo con la normativa vigente aplicable.
4. No se evidencia el cargue del seguimiento realizado por la segunda línea de defensa al riesgo1885, control 5038. del proceso de gestión contractual.
</t>
  </si>
  <si>
    <t>El control no se encuentra documentado en el procedimiento, a pesar que en la descripción del control mencionan que se encuentra en el procedimiento GC-PR-1 - Estructuración estudios previos, numeral 6. al revisar el documento, no se encuentra documentada la actividad.</t>
  </si>
  <si>
    <t>Incompleto</t>
  </si>
  <si>
    <t xml:space="preserve">En la descripción del control se menciona el procedimiento: GC-PR-1 - ESTRUCTURACIÓN ESTUDIOS PREVIOS, sin embargo, en el procedimiento no se observa la inclusión de la actividad descrita en el control. </t>
  </si>
  <si>
    <t xml:space="preserve">De acuerdo con el análisis realizado del control, se determina que  se llevó a cabo un reporte de la ejecución del control dando cumplimiento a la periodicidad establecida.  En cuanto a la documentación del control en la caracterización del proceso y en los documentos registrados en lucha, no se evidencia la inclusión.Por lo anterior se determina que el control no ha sido efectivo. 
Adicionalemten, no se encuentra cargada el acta de seguimiento de la segunda línea de defensa al riesgo </t>
  </si>
  <si>
    <t xml:space="preserve">OM: Proceso Gestión Contractual: 5038
En la descripción del control, se asocia  documento del proceso en el que se encuentra formalizado, sin embargo, al revisar el Procedimiento: GC-PR-1 - ESTRUCTURACIÓN ESTUDIOS PREVIOS, no se evidencia el control. 
No se evidencia el Control no formalizado en la documentación de los procesos  correspondientes.
No se encuentra cargada el acta de seguimiento de la segunda línea de defensa al riesgo </t>
  </si>
  <si>
    <t>5040
Gestión Contractual</t>
  </si>
  <si>
    <t>Recibir y responder observaciones en los plazos establecidos por la ley</t>
  </si>
  <si>
    <t>El profesional designado del Proceso Contractual cada vez que se requiera, responderá las observaciones recibidas a través de las plataformas transaccionales en los plazos establecidos por la Ley para los procesos de selección publicados por la entidad. Procedimiento: GC-PR-6 - Contratación de Mínima Cuantía; GC-PR-7 - Licitación Pública; GC-PR-8 - Selección Abreviada Subasta Inversa; GC-PR-9 - Selección Abreviada Menor Cuantía y GC-PR-5 - Concurso de Méritos</t>
  </si>
  <si>
    <t>Cuatrimestral</t>
  </si>
  <si>
    <t>TRANSFERIR</t>
  </si>
  <si>
    <t>1. En el aplicativo LUCHA se evidencia el cargue de la ejecución del control con fechas del 20/05/2024, 29/02/2024. Se observa que hay una diferencia de tres meses de los resportes relacionados en LUCHA,  se sugiere dar cumplimiento a la periodicidad establecida (cuatrimestral) o ajustar la periodicidad de reporte del control con el fin de garantizar su cumplimiento. 
2. El presente control fue evaluado dentro de la Auditoría al Proceso de Gestión Contractual de 30 de octubre de 2023, de lo cual se cuenta con el plan de mejoramiento para las oportunidades de mejora No. 08, 10 y 11. Se determinó que la periodicidad actual (trimestralmente) no es adecuada, ya que debería ajustarse a los cronogramas establecidos en cada proceso contractual, lo cual no concuerda con los procedimientos en los que está documentado el control.  Es esencial llevar a cabo un estudio cuidadoso para determinar la verdadera periodicidad necesaria para este control, garantizando así su alineación efectiva con los procesos contractuales y su documentación adecuada en la plataforma Lucha.
3.No se evidencia el cargue del seguimiento realizado por la segunda línea de defensa al riesgo1885, control 5040. del proceso de gestión contractual.</t>
  </si>
  <si>
    <t>El control se encuentra documentado en los procedimientos:
Gc-pr-6 - contratación de mínima cuantía, gc-pr-7 - licitación pública, gc-pr-8 - selección abreviada subasta inversa 
gc-pr-9 - selección abreviada menor cuantia-pr-5 - concurso de méritos</t>
  </si>
  <si>
    <t xml:space="preserve">En la descripción del control se mencionan los procedimientos:
Gc-pr-6 - contratación de mínima cuantía, gc-pr-7 - licitación pública, gc-pr-8 - selección abreviada subasta inversa 
gc-pr-9 - selección abreviada menor cuantia-pr-5 - concurso de méritos </t>
  </si>
  <si>
    <t xml:space="preserve">De acuerdo con el análisis realizado del control, se determina que  se llevó a cabo un reporte de la ejecución del control de forma trimestral y la periodicidad establecida es cuatrimestral.  Así mismo, no se encuentra cargada el acta de seguimiento de la segunda línea de defensa al riesgo. El control no es efectivo. </t>
  </si>
  <si>
    <t>OM: Proceso Gestión Contractual: 5040. 
Cargue extemporaneo de evidencias del control en LUCHA. 
No se evidencia Acta de Seguimiento cuatrimestral a los riesgos.</t>
  </si>
  <si>
    <t>5041
Gestión Contractual</t>
  </si>
  <si>
    <t>Realizar la publicación de los estudios previos y demás documentos que hagan parte del procesos.</t>
  </si>
  <si>
    <t>El profesional designado realizará en las plataformas transaccionales cada vez que se requiera la publicación de los estudios previos y demás documentos que hacen parte del proceso contractual, con el fin de garantizar la transparencia en los procesos contractuales de la Entidad. Procedimientos: GC-PR-6 - Contratación de Mínima Cuantía GC-PR-7 - Licitación Pública GC-PR-8 - Selección Abreviada Subasta Inversa GC-PR-9 - Selección Abreviada Menor Cuantía GC-PR-5 - Concurso de Méritos</t>
  </si>
  <si>
    <t xml:space="preserve">Cuenta con un mismo responsable de la ejecución y del seguimiento, Jennifer Lorena Moreno Arcila. A nombre propio. </t>
  </si>
  <si>
    <t>Inadecuado</t>
  </si>
  <si>
    <t>Se encuentra designado un mismo responsable tanto de la ejecución como del seguimiento. incumplimiento  lo establecido en el procedimiento "Administración de riesgos de gestión y corrupción (PG-GU-3)", numeral 4.</t>
  </si>
  <si>
    <t xml:space="preserve">1. En el aplicativo LUCHA se evidencia el cargue de la ejecución del control con fechas del 22/08/2024, 20/05/2024, 29/02/2024 . Para la vigencia 2024 se observa que hay una diferencia de tres meses para cada uno de los reportes realizados, lo que indica que se cargo de acuerdo con la periodicidad establecida.
2. El presente control fue evaluado dentro de la Auditoría al Proceso de Gestión Contractual de 30 de octubre de 2023, de lo cual se cuenta con el plan de mejoramiento para las oportunidades de mejora No. 08, 10 y 11. 
3. Se evidencia el seguimiento realizado por la segunda línea de defensa a través de acta de seguimiento I cuatrimestre del 26/08/2024 en la cual se determinó que no hubo materialización del riesgo. Sin embargo, esta acta no es específica frente a los riesgos y controles evaluados, se sugiere que el documento sea más detallado y específico en cuanto a la verificación realizada. </t>
  </si>
  <si>
    <t xml:space="preserve">De acuerdo con el análisis realizado del control, se determina que  se llevó a cabo un reporte de la ejecución del control dando cumplimiento a la periodicidad establecida.  En cuanto a la asignación de responsables de la ejecución y seguimiento  se observa que se ha asignado el mismo .Por lo anterior, se determina que el control no ha sido efectivo. 
Adicionalemente, no se encuentra cargada el acta de seguimiento de la segunda línea de defensa al riesgo </t>
  </si>
  <si>
    <t xml:space="preserve">OM: Proceso Gestión Contractual: 5041
Oportunidad de mejora: Designación de diferentes responsables para la
ejecución y el seguimiento de los controles.
</t>
  </si>
  <si>
    <t xml:space="preserve">- GESTION  TALENTO HUMANO
</t>
  </si>
  <si>
    <t>Posibilidad de realizar nombramientos en vacantes de la planta de personal de la SDMujer, sin el cumplimiento de requisitos exigidos por la normatividad vigente, para beneficio personal o de un tercero.</t>
  </si>
  <si>
    <t>Claudia Marcela Garcia Santos</t>
  </si>
  <si>
    <t>Verificar cumplimiento de requisitos mínimos</t>
  </si>
  <si>
    <t>Verificar el cumplimiento de los requisitos de nombramiento conforme al Manual de Funciones y Competencias vigente en la Entidad, y registrar la información y documentos requeridos.</t>
  </si>
  <si>
    <t>- Andrea Milena Parada Ortiz
- NIDIA LUCERO CLAVIJO ROZO</t>
  </si>
  <si>
    <t xml:space="preserve">El control cuenta con dos personas responsables de la ejecución, Andrea Milena Parada Ortiz
-Nidia Lucero Clavijo Rozo y una persona responsable del seguimiento, Giovanni Suarez Useche.
</t>
  </si>
  <si>
    <t xml:space="preserve">1. En el aplicativo LUCHA se evidencia el cargue de la ejecución del control con fechas del 01/05/2024 y 02/09/2024,  Para la vigencia 2024 se observa que hay una diferencia de cuatro meses para cada uno de los reportes realizados, lo que indica que se cargo de acuerdo con la periodicidad establecida.
2. Se verificó a través de documentos adjuntos (muestra seleccionada) la implementación del formato  GTH-FO-41 revisión de cumplimiento de requisitos mínimos. 
3.  Se evidencia el seguimiento realizado por la segunda línea de defensa a través de acta de seguimiento II cuatrimestre del 30 de agosto de 2024, en la cual se determinó que no hubo materialización del riesgo . </t>
  </si>
  <si>
    <t>Se encuentra documentado en el procedimiento GTH-PR-2 Vinculación del Personal como punto de control en la actividad 9 "Verificación de cumplimiento de requisitos mínimos"</t>
  </si>
  <si>
    <t xml:space="preserve">En la descripción del control se menciona que se realiza conforme al manual de funciones y competencias vigente. </t>
  </si>
  <si>
    <t xml:space="preserve">- GESTION DOCUMENTAL
</t>
  </si>
  <si>
    <t xml:space="preserve">Posibilidad de falsificar, ocultar, alterar o vender la información de la documentación física y/o electrónica de la Secretaría Distrital de la Mujer con el fin de favorecer a un tercero o en beneficio propio.  </t>
  </si>
  <si>
    <t>Dayra Marcela Aldana Díaz</t>
  </si>
  <si>
    <t>5084
Gestión administrativa</t>
  </si>
  <si>
    <t>Controlar la consulta de la documentación que reposa en el archivo central, de acuerdo con las tablas de control de acceso.</t>
  </si>
  <si>
    <t>Controlar la consulta de la documentación que reposa en el archivo central, de acuerdo con las tablas de control de acceso Procedimiento: GD-IN-6 - TABLAS DE CONTROL DE ACCESO.</t>
  </si>
  <si>
    <t>MENSUAL</t>
  </si>
  <si>
    <t>- Liliana Salazar MuÃ±oz</t>
  </si>
  <si>
    <t xml:space="preserve">El control descrito se encuentra asociado al riesgo identificado. Es coherente. </t>
  </si>
  <si>
    <t xml:space="preserve">El control cuenta con un  responsable de la ejecución, Liliana Salazar Muñoz  y una persona responsable del seguimiento, 	)
Johanna Fernanda Villarreal Guzman
</t>
  </si>
  <si>
    <t xml:space="preserve">El control tiene establecida una periodicidad de reporte de ejecución mensual.  </t>
  </si>
  <si>
    <t xml:space="preserve">1. En el aplicativo LUCHA se evidencia el cargue de la evidencia de la ejecución del control de forma mensual, dando cumplimiento a la periodicidad establecida. 
2. De los soportes verificados se observa que se esta dando cumplimiento a la periodicidad establecida en el control con el cargue de la evidencia de forma mensual. 
3.  Se evidencia el seguimiento realizado por la segunda línea de defensa a través de acta de seguimiento II cuatrimestre del 22 de agosto de 2024, en la cual se determinó que no hubo materialización del riesgo . </t>
  </si>
  <si>
    <t>El control se encuentra documentado en el  instructivo GD-IN-6 Tabla de Control de Acceso-V-2.</t>
  </si>
  <si>
    <t>En la descripción del control se menciona que se realiza conforme al procedimiento: GD-IN-6 - TABLAS DE CONTROL DE ACCESO</t>
  </si>
  <si>
    <t xml:space="preserve">De acuerdo con el análisis realizado del control, se determina que se estan llevando a cabo los reportes de la ejecución en el aplicativo LUCHA, cumplimiendo así con la periodicidad establecida. Así mismo,  se encuentran los soportes de las evidencias que permiten validar su ejecución. Por lo anterior, se concluye que el control es efectivo. 
</t>
  </si>
  <si>
    <t xml:space="preserve">Cumple: Gestión Documental. </t>
  </si>
  <si>
    <t xml:space="preserve">- GESTION JURIDICA
</t>
  </si>
  <si>
    <t xml:space="preserve">Posibilidad de manipulación o alteración en las respuestas a requerimientos o en los procesos judiciales asignados a la Oficina Asesora Jurídica para beneficio propio o de un tercero con el fin de obtener una respuesta favorable.  </t>
  </si>
  <si>
    <t xml:space="preserve">	
Silvia Juliana Arciniegas Morales</t>
  </si>
  <si>
    <t>5111
Gestión Jurídica</t>
  </si>
  <si>
    <t>Revisión y registro SIPROJ</t>
  </si>
  <si>
    <t>Supervisión de la información ingresada al SIPROJ por las abogadas y abogados a cargo de los procesos judiciales. Procedimiento: GJ-PR-4 - DEFENSA JUDICIAL CONTENCIOSO ADMINISTRATIVO</t>
  </si>
  <si>
    <t xml:space="preserve">El control cuenta con un responsable de la ejecución, Nidya Liliana Espejo Medina y una persona responsable del seguimiento, 	Silvia Juliana Arciniegas Morales. 
</t>
  </si>
  <si>
    <t xml:space="preserve">Se encuentra designado un responsable tanto de la ejecución como del seguimiento. Dando cumplimiento a lo establecido en el procedimiento "Administración de riesgos de gestión y corrupción (PG-GU-3)", numeral 4.  
</t>
  </si>
  <si>
    <t xml:space="preserve">1. En el aplicativo LUCHA se evidencia el cargue de la evidencia de la ejecución del control de forma cuatrimestral, dando cumplimiento a la periodicidad establecida.  
2. De los soportes verificados se observa  el control de supervisión permanente de la información ingresada al SIPROJ por los abogados a cargo de los procesos judiciales.
3. Se evidencia el seguimiento realizado por la segunda línea de defensa a través de acta de seguimiento II cuatrimestre del 20 de agosto de 2024, en la cual se determinó que no hubo materialización del riesgo . </t>
  </si>
  <si>
    <t xml:space="preserve">El control se encuentra documentado en el procedimiento: GJ-PR-4 - DEFENSA JUDICIAL CONTENCIOSO ADMINISTRATIVO - V4, numeral 16. </t>
  </si>
  <si>
    <t>En la descripción de control se menciona que se realiza de acuerdo con el procedimiento: GJ-PR-4 - DEFENSA JUDICIAL CONTENCIOSO ADMINISTRATIVO</t>
  </si>
  <si>
    <t xml:space="preserve">De acuerdo con el análisis realizado del control, se determina que se estan llevando a cabo los reportes de la ejecución en el aplicativo LUCHA, cumplimiendo así con la periodicidad establecida. Así mismo,  se encuentran los soportes de las evidencias que permiten validar su ejecución y la documentación adecuada del control. Por lo anterior, se concluye que el control es efectivo. 
</t>
  </si>
  <si>
    <t>Cumple: Gestión Jurídica.</t>
  </si>
  <si>
    <t>5114
Gestión Jurídica</t>
  </si>
  <si>
    <t>Revisar la versión de concepto jurídico corregido y enviar para firma</t>
  </si>
  <si>
    <t>Revisar la versión corregida del proyecto de concepto jurídico por parte de Jefa de Oficina Asesora Jurídica, quien podrá solicitar correcciones si hay lugar a ellas. Si está acorde con lo solicitado y si es competencia de la Oficina Asesora Jurídica firmarlo o enviar al Despacho para firma de la secretaria. GJ-PR-2 PROCEDIMIENTO ELABORACIÓN DE CONCEPTOS JURÍDICOS</t>
  </si>
  <si>
    <t>Nidya Liliana Espejo Medina</t>
  </si>
  <si>
    <t>El control cuenta con un  responsable de la ejecución, Nidya Liliana Espejo Medina  y una persona responsable del seguimiento, 	Silvia Juliana Arciniegas Morales.</t>
  </si>
  <si>
    <t xml:space="preserve">1. En el aplicativo LUCHA se evidencia el cargue de la evidencia de la ejecicoón del control  de forma cuatrimestral, dando cumplimiento a la periodicidad establecida.  
2. De los soportes verificados se observa  el control de supervisión permanente de la información ingresada al SIPROJ por los abogados a cargo de los procesos judiciales.
3. Se evidencia el seguimiento realizado por la segunda línea de defensa a través de acta de seguimiento II cuatrimestre del 20 de agosto de 2024, en la cual se determinó que no hubo materialización del riesgo . </t>
  </si>
  <si>
    <t>El control se encuentra documentado en el procedimiento: Elaboración de conceptos jurídicos, punto 13</t>
  </si>
  <si>
    <t>En la descripción de control se menciona que se realiza de acuerdo con el procedimiento. ELABORACIÓN DE CONCEPTOS JURÍDICOS.</t>
  </si>
  <si>
    <t xml:space="preserve">- GESTION ADMINISTRATIVA
</t>
  </si>
  <si>
    <t>Posibilidad de hurto, pérdida y/o daño de los bienes o elementos de la Secretaría Distrital de la Mujer con el fin de favorecer a un tercero o en beneficio propio</t>
  </si>
  <si>
    <t>5169
Gestión administrativa</t>
  </si>
  <si>
    <t>El profesional y/o contratista designado de Almacén e inventarios conforme al cronograma establecido deberá verificar que los inventarios de las dependencias y sedes se mantenga actualizados - GA-PR-26 - Gestión de Inventarios</t>
  </si>
  <si>
    <t>Anual</t>
  </si>
  <si>
    <t>María Elizabeth Sánchez Roa
- Sandra Patricia Albadan Lozada</t>
  </si>
  <si>
    <t>El control cuenta con dos  responsables de la ejecución, María Elizabeth Sánchez Roa
y Sandra Patricia Albadan Lozada y una persona responsable del seguimiento, Johanna Fernanda Villarreal Guzman.</t>
  </si>
  <si>
    <t xml:space="preserve">El control tiene establecida una periodicidad de reporte de ejecución anual. </t>
  </si>
  <si>
    <t xml:space="preserve">1. En el aplicativo LUCHA se evidencia el cargue de la evidencia de la ejecicoón del control del 02/07/2024, dando cumplimiento a la periodicidad establecida.  
2. De los soportes verificados se observa  que para el primer semestre (enero - junio) de la vigencia 2024, se realizó la ejecución del control establecido para evitar la materialización del riesgo, dicho control consistió en realizar una verificación de los inventarios asignados a las servidoras (es) y contratistas, como evidencia de ello se adjunta una muestra del inventario asignado a las servidoras (es) y contratistas, como registro establecido en la matriz de riesgos del programa de transparencia publicado en la página web de la entidad.
3. Se evidencia acta de seguimiento a los riesgos del proceso de gestión administrativa del 22/08/2024 , en la cual se determinó que no hubo materialización del riesgo . </t>
  </si>
  <si>
    <t>El control se encuentra documentado en el procedimiento  GA-PR-26-V-2 del 12-07-2023, actividad Nº 2 realizar inventario y actividad  Nº 7 conciliar el inventario</t>
  </si>
  <si>
    <t>En la descripción del control menciona el PROCEDIMIENTO: GA-PR-26 - GESTIÓN DE INVENTARIOS</t>
  </si>
  <si>
    <t>Cumple: Gestión administrativa.</t>
  </si>
  <si>
    <t>5170
Gestión administrativa</t>
  </si>
  <si>
    <t>El profesional y/o contratista designado de Almacén e inventarios verificará de acuerdo con las novedades administrativas, la entrega de los insumos, suministros, herramientas, dotación, implementación, inventarios y/o materiales que sean puestos a su disposición para la prestación del servicio. GA-IN-11 - Controlar el traslado, préstamo o reintegro a almacén de bienes devolutivos o consumo controlado</t>
  </si>
  <si>
    <t>El profesional y/o contratista designado de Almacén e inventarios verificará de acuerdo con las novedades administrativas, la entrega de los insumos, suministros, herramientas, dotación, implementación, inventarios y/o materiales que sean puestos a su disposición para la prestación del servicio. GA-IN-11 - Controlar el traslado, préstamo o reintegro a almacén de bienes devolutivos o consumo controlado.</t>
  </si>
  <si>
    <t>Trimestral</t>
  </si>
  <si>
    <t>El control cuenta con dos  responsables de la ejecución, María Elizabeth Sánchez Roa
y Sandra Patricia Albadan Lozada y una persona responsable del seguimiento, Johanna Fernanda Villarreal Guzman,</t>
  </si>
  <si>
    <t>Se encuentra designado un responsable tanto de la ejecución como del seguimiento. Dando cumplimiento a lo establecido en el procedimiento "Administración de riesgos de gestión y corrupción (PG-GU-3)", numeral 4.  
Se recomienda no incluir  una misma persona para que realice el seguimiento y la ejecución.</t>
  </si>
  <si>
    <t xml:space="preserve">1. En el aplicativo LUCHA se evidencia el cargue de la evidencia de la ejecicoón del control  de forma semestral (reportes del 02/07/2024, 05/01/2024), sin embargo, es importante resaltar que se realizo modificación al control, inicialmente tenia un periodicidad semestral, sin embargo, con la actualización quedo una periodicidad trimestral, la cual debe ser cumplida para los próximos cuatrimestres.
2. De los soportes verificados se observa que se realiza una verificación de entrega del inventario a cargo de las servidoras (es) y contratistas a la terminación de la vinculación con la entidad. 
3. Se evidencia acta de seguimiento a los riesgos del proceso de gestión administrativa del 22/08/2024 , en la cual se determinó que no hubo materialización del riesgo . </t>
  </si>
  <si>
    <t>El control se encuentra documentado  en el instructivo GA-IN-11-V-02 del 12-07-2023.</t>
  </si>
  <si>
    <t>En la descripción del control menciona e PROCEDIMIENTO: 2. 
GA-IN-11 - CONTROLAR EL TRASLADO, PRESTAMO O REINTEGRO A ALMACEN DE BIENES DEVOLUTIVOS O CONSUMO CONTROLADO</t>
  </si>
  <si>
    <t>6281
Gestión administrativa</t>
  </si>
  <si>
    <t>El profesional y/o contratista encargado del manejo de las pólizas solicitará trimestralmente al profesional y/o contratista de almacén e inventarios la actualización de los inventarios incluyendo altas y bajas con el fin de gestionar y tramitar la actualización de la póliza de ser necesario. GA-PR-17 Gestión para afectar la póliza de seguros</t>
  </si>
  <si>
    <t>María Elizabeth Sánchez Roa
- Sandra Patricia Albadan Lozada-Jenny Alexandra Acuña Ortiz</t>
  </si>
  <si>
    <t>El control cuenta con tres  responsables de la ejecución, María Elizabeth Sánchez Roa, Sandra Patricia Albadan Lozada, Jenny Alexandra Acuña Ortizy una persona responsable del seguimiento, Johanna Fernanda Villarreal Guzman,</t>
  </si>
  <si>
    <t>1. En el aplicativo LUCHA  aún no se realizado cargue de evidencia de este control debido a que es un control nuevo.
2. Se evidencia acta de seguimiento a los riesgos del proceso de gestión administrativa del 22/08/2024 , en la cual se determinó que no hubo materialización del riesgo y que se realizaron ajustes frente a los controles relacionados al riesgo.</t>
  </si>
  <si>
    <t>El control se encuentra documentado  en el procediimiento GA-PR-17 Gestión para afectar la póliza de seguros</t>
  </si>
  <si>
    <t>En la descripción del control menciona el PROCEDIMIENTO: GA-PR-17 Gestión para afectar la póliza de seguros</t>
  </si>
  <si>
    <t xml:space="preserve">De acuerdo con el análisis realizado del control, se determina que es un control que hasta ahora se esta empezando a implementar, sin embargo, en cuanto a su diseño se encuentra bien estructurado, por lo cual hasta el momento de la verificación, se considera efectivo.
</t>
  </si>
  <si>
    <t>6282
Gestión administrativa</t>
  </si>
  <si>
    <t>El profesional y/o contratista encargado del manejo de las pólizas tramitará cada vez que se requiera con el corredor de seguros la indemnización del bien por el siniestro. GA-PR-17 Gestión para afectar la póliza de seguros</t>
  </si>
  <si>
    <t>Jenny Alexandra Acuña Ortiz</t>
  </si>
  <si>
    <t>El control cuenta con una persona responsable de la ejecución, Jenny Alexandra Acuña Ortiz y una persona responsable del seguimiento, 	
Johanna Fernanda Villarreal Guzman</t>
  </si>
  <si>
    <t xml:space="preserve">- TERRITORIALIZACION DE LA POLITICA PUBLICA
</t>
  </si>
  <si>
    <t xml:space="preserve">Posibilidad de aceptar o solicitar cualquier beneficio o dádiva a nombre propio o de un tercero por las actividades prestadas o desarrolladas en la CIOM  </t>
  </si>
  <si>
    <t>Gladys Marcela Enciso Gaitan</t>
  </si>
  <si>
    <t>5208
Territorialización de la política pública</t>
  </si>
  <si>
    <t>Hacer la verificación de gratuidad de las actividades dirigidas a las ciudadanas que son articuladas a través de terceros en las CIOM</t>
  </si>
  <si>
    <t>Hacer la verificación de gratuidad de las actividades dirigidas a las ciudadanas que son articuladas a través de terceros en las CIOM. Procedimiento TPP-PR-11 IMPLEMENTACIÓN DE LA POLÃTICA PÚBLICA DE MUJERES Y EQUIDAD DE GÉNERO A TRAVÉS DE REFERENTES</t>
  </si>
  <si>
    <t>DETECTIVO(15)</t>
  </si>
  <si>
    <t>El control cuenta con una persona responsable de la ejecución, Maria Carlina Galindo Villalba y una persona responsable del seguimiento, 	
Gladys Marcela Enciso Gaitan.</t>
  </si>
  <si>
    <t xml:space="preserve">El control tiene establecida una periodicidad de reporte de ejecución Cuatrimestral. </t>
  </si>
  <si>
    <t xml:space="preserve">1. En el aplicativo LUCHA se evidencia el cargue de evidencia de la ejecución del control de la siguiente forma (reportes del 02/05/2024, 29/08/2024,    se evidencia el cumplimiento de la periodicidad establecida para ejecutar el control. 
2. Para validar el cumplimiento del control,  se solicita el diligenciamiento del formato TPP-FO-15 "Seguimiento y evaluación de actividades de empoderamiento de las CIOM" en el cual se verifica que no se este realizando ningún cobro por los servicios que brinda la SdMujer. 
El formato es un control efectivo para evitar que se cobre dinero por los servicios que brinda la entidad. 
3. Se evidencia acta de seguimiento a los riesgos del proceso de Territorialización de la Política Pública del 02/09/2024, en la cual se determinó que no hubo materialización del riesgo. </t>
  </si>
  <si>
    <t>El control se encuentra documentado  en el procedimiento   TPP-PR-11 IMPLEMENTACIÓN DE LA POLÃTICA PÚBLICA DE MUJERES Y EQUIDAD DE GÉNERO A TRAVÉS DE REFERENTES</t>
  </si>
  <si>
    <t>Detectivo</t>
  </si>
  <si>
    <t>En la descripción del control menciona el PROCEDIMIENTO TPP-PR-11 IMPLEMENTACIÓN DE LA POLÃTICA PÚBLICA DE MUJERES Y EQUIDAD DE GÉNERO A TRAVÉS DE REFERENTES</t>
  </si>
  <si>
    <t>Cumple: Territorializació de la política pública</t>
  </si>
  <si>
    <t>6226
Territorialización de la política pública</t>
  </si>
  <si>
    <t>Verificar la aceptación de los compromisos de gratuidad en las concertaciones realizadas para el desarrollo de las actividades a través de terceros en las CIOM.</t>
  </si>
  <si>
    <t>Verificar la aceptación de los compromisos de gratuidad en las concertaciones realizadas para el desarrollo de las actividades a través de terceros en las CIOM. TPP-PR-11 IMPLEMENTACIÓN DE LA POLÃTICA PÚBLICA DE MUJERES Y EQUIDAD DE GÉNERO A TRAVÉS DE REFERENTES.</t>
  </si>
  <si>
    <t>Incompleta</t>
  </si>
  <si>
    <t xml:space="preserve">1. En el aplicativo LUCHA se evidencia el cargue de evidencia de la ejecución del control de la siguiente forma (reportes del 29/08/2024 y 02/05/2024),   no se evidencia el cumplimiento de la periodicidad establecida para ejecutar el control (cuatrimestral). 
2. Para validar el cumplimiento del control,  se solicita el diligenciamiento del formato TPP-FO-15 "Seguimiento y evaluación de actividades de empoderamiento de las CIOM" en el cual se verifica que no se este realizando ningún cobro por los servicios que brinda la SdMujer y se acepta por parte del solicitante los compromisos de gratuidad. 
El formato es un control efectivo para evitar que se cobre dinero por los servicios que brinda la entidad.
Asi mismo se solicita el diligenciamiento del formato "concertación de actividades de empoderamiento en las CIOM" TPP-FO-10
3. Se evidencia acta de seguimiento a los riesgos del proceso de Territorialización de la Política Pública del 02/09/2024, en la cual se determinó que no hubo materialización del riesgo. </t>
  </si>
  <si>
    <t>El control se encuentra documentado  en el procedimiento   TPP-PR-11 IMPLEMENTACIÓN DE LA POLÍTICA PÚBLICA DE MUJERES Y EQUIDAD DE GÉNERO A TRAVÉS DE REFERENTES</t>
  </si>
  <si>
    <t>En la descripción del control menciona el PROCEDIMIENTO TPP-PR-11 IMPLEMENTACIÓN DE LA POLÍTICA PÚBLICA DE MUJERES Y EQUIDAD DE GÉNERO A TRAVÉS DE REFERENTES</t>
  </si>
  <si>
    <t>De acuedo con la verificación realizada por la OCI, no se evidencia el cumplimiento de la periodicidad establecida para ejecutar el control. En cuanto a los soportes de la ejecución del control, se observa que han sido efectivos para evitar la materialización del riesgo, sin embargo,   se observa un incumplimiento en cuanto a su periodicidad. En vista de lo anterior, se concluye que el control no es efectivo, ya que no logra el efecto deseado en el menor tiempo y con la menor cantidad de recursos posibles.</t>
  </si>
  <si>
    <t xml:space="preserve">OM: Territorializació de la política pública
Cargue extemporaneo de evidencias del control en LUCHA. 
</t>
  </si>
  <si>
    <t xml:space="preserve">- DIRECCIONAMIENTO ESTRATEGICO
</t>
  </si>
  <si>
    <t>Posibilidad de manipular la información relacionada con la formulación y seguimiento de los instrumentos de planeación, sus resultados y metas alcanzadas en beneficio propio o de un tercero.</t>
  </si>
  <si>
    <t>Carlos Alfonso Gaitán Sanchez</t>
  </si>
  <si>
    <t>5215
DE</t>
  </si>
  <si>
    <t>Verificar la versión final de la formulación del plan de acción.</t>
  </si>
  <si>
    <t>La (El) profesional asignada (o) de la OAP verifica que el documento se encuentre debidamente firmado y que la información corresponda con la validación realizada en sesión del CIGD.</t>
  </si>
  <si>
    <t>ANUAL</t>
  </si>
  <si>
    <t>Nelly Garci­a Baez
Michael David Gil Muñoz
Liliana Andrea Hernandez Moreno</t>
  </si>
  <si>
    <t>El control cuenta con tres responsables de su ejecución, Nelly Garci­a Baez
Michael David Gil Muñoz
Liliana Andrea Hernandez Moreno y una persona responsable del seguimiento, 	
Angie Catalina Sánchez Veloza.</t>
  </si>
  <si>
    <t xml:space="preserve">1. En el aplicativo LUCHA se evidencia el cargue de evidencia de la ejecución del control el 14 de abril de 2024 y 25/07/2024. ,   no se evidencia el cumplimiento de la periodicidad establecida para ejecutar el control (anual) ni completitud en las evidencias.
2. Se evidencia formulación del plan de acción 8200,  8200, 8205 y 8223 en versión final, en pdf y con las firmas de validación sin embargo, hacen falta los más proyectos de inversión. En cuanto a la aplicación del control de conformidad con lo indicado en el procedimiento DE-PR-21 - Formulación de la planeación institucional y lo registrado en el aplicativo LUCHA se evidenció el formato DE-FO-5 Formulación y Seguimiento Plan de Acción de los 11 proyectos de inversión, de los cuales uno de los proyectos de inversión no remitió la formulación del plan de acción de la vigencia para su aprobación en CIGD en enero, no obstante, realizó la formulación con el acompañamiento de la Oficina Asesora de Planeación en el mes de febrero y se aprobó por el CIGD en marzo.
Cabe mencionar que en los soportes allegados se pudo identificar la aplicación del control en lo que respecta a que la información corresponda con la validación realizada en la sesión del CIGD, la aprobación por el Comité Institucional de Gestión y Desempeño se dió durante la sesión No. 1 del 30 de enero de 2024 y la sesión No. 3 del 11 de marzo de 2024.
3. Se evidencia acta de seguimiento a los riesgos del proceso de Direccionamiento Estratégico del 30/08/2024, en la cual se determinó que no hubo materialización del riesgo. </t>
  </si>
  <si>
    <t xml:space="preserve">El control se encuentra documentado  en el procedimiento DE-PR-21 - Formulación de la planeación institucional (versión 1) como punto de control en la actividad N° 11 “Verificar la versión final de la formulación del plan de acción"". </t>
  </si>
  <si>
    <t>De acuedo con la verificación realizada por la OCI, no se evidencia el cumplimiento de la periodicidad establecida para ejecutar el control. En cuanto a los soportes de la ejecución del control, estan incompletos. En vista de lo anterior, se concluye que el control no es efectivo, ya que no logra el efecto deseado en el menor tiempo y con la menor cantidad de recursos posibles.</t>
  </si>
  <si>
    <t xml:space="preserve">om: DE: Registro incompleto de la evidencia de ejecución del control . 5215
Cargue extemporaneo de evidencias del control en LUCHA. </t>
  </si>
  <si>
    <t>6232
DE</t>
  </si>
  <si>
    <t>Verificar la versión final seguimiento al plan de acción</t>
  </si>
  <si>
    <t>La (El) profesional asignada (o) de la OAP verifica que el documento se encuentre debidamente firmado y que la información corresponda con la validación realizada al seguimiento presentado por la dependencia responsable.</t>
  </si>
  <si>
    <t>El control tiene establecida una periodicidad de reporte de ejecución mensual</t>
  </si>
  <si>
    <t xml:space="preserve">1. En el aplicativo LUCHA NO se evidencia el cargue de evidencia de la ejecución del control de forma mensual, dando incumplimiento a la periodicidad establecida.
2. En cuanto a la aplicación del control de conformidad con lo indicado en el procedimiento DE-PR-22 - Seguimiento a la planeación institucional y lo registrado en el aplicativo LUCHA, fue aportado el formato DE-FO-5 Formulación y Seguimiento Plan de Acción el que se evidencia el seguimiento realizado a nivel cuantitativo y cualitativo, documentos los cuales cuentan con las firmas de elaboración, líder técnica y Oficina Asesora de Planeación.
3. Se evidencia acta de seguimiento a los riesgos del proceso de Direccionamiento Estratégico del 30/08/2024, en la cual se determinó que no hubo materialización del riesgo. </t>
  </si>
  <si>
    <t xml:space="preserve">El control se encuentra documentado  en el procedimiento DE-PR-22 - Seguimiento a la planeación institucional (versión 1) como punto de control en la actividad N° 6 “Verificar la versión final del seguimiento al plan de acción." </t>
  </si>
  <si>
    <t>De acuedo con la verificación realizada por la OCI, no se evidencia el cumplimiento de cargue de evidencias en la periodicidad establecida para ejecutar el control. En cuanto a los soportes de la ejecución del control, se observa que han sido efectivos para evitar la materialización del riesgo, sin embargo,   se observa un incumplimiento en cuanto a su periodicidad, asi mismo No se evidencia  el Control formalizado en la documentación de los procesos  correspondientes. En vista de lo anterior, se concluye que el control no es efectivo, ya que no logra el efecto deseado en el menor tiempo y con la menor cantidad de recursos posibles.</t>
  </si>
  <si>
    <t>om: DE: Cargue extemporaneo de evidencias del control en LUCHA. . 5215
om:  Control no formalizado en la documentación de los procesos  correspondientes.</t>
  </si>
  <si>
    <t>6244
DE</t>
  </si>
  <si>
    <t>Verificar la versión final de la actualización de plan de acción</t>
  </si>
  <si>
    <t>La (El) profesional asignada (o) de la OAP verifica que los documentos se encuentren debidamente firmados y que la información corresponda con la validación realizada al contenido de la solicitud de actualización enviada por la dependencia responsable</t>
  </si>
  <si>
    <t>ALEATORIA(0)</t>
  </si>
  <si>
    <t>El control tiene establecida una periodicidad de reporte de ejecución cuatrimestral.</t>
  </si>
  <si>
    <t>1. En el aplicativo LUCHA se evidencia el cargue de evidencia de la ejecución del control de forma extemporanea, no se cumple el cargue de forma cuatrimestral como se encuentra establecido para el cumplimiento del control. 
2. En cuanto a la aplicación del control no se evidencia el cargue de la ejecución del control para cada uno de los planes de acción con los que cuenta la Entidad, el control no esta siendo efectivo.
3. Se evidencia acta de seguimiento a los riesgos del proceso de Direccionamiento Estratégico del 30/08/2024, en la cual se determinó que no hubo materialización del riesgo</t>
  </si>
  <si>
    <t>El control se encuentra documentado  en el procedimiento DE-PR-21 Formulación de la Planeación Institucional .</t>
  </si>
  <si>
    <t>om: DE: Registro incompleto de la evidencia de ejecución del control  5215
Cargue extemporaneo de evidencias del control en LUCHA. 
om:  Control no formalizado en la documentación de los procesos  correspondientes.</t>
  </si>
  <si>
    <t xml:space="preserve">- SEGUIMIENTO EVALUACION Y CONTROL
</t>
  </si>
  <si>
    <t xml:space="preserve">Posibilidad de manipular la información y/o datos producto de la evaluación independiente a beneficio de un tercero.  </t>
  </si>
  <si>
    <t>Andres Pabon Salamanca</t>
  </si>
  <si>
    <t>Recibir respuesta a la distribución de los trabajos de auditoría.</t>
  </si>
  <si>
    <t>Recibir respuesta a la designación de auditorías con la declaración de conflicto de interés para cada proceso auditor. PROCEDIMIENTO SEC-PR-01 FORMULACIÓN Y SEGUIMIENTO DEL PLAN ANUAL DE Auditoría</t>
  </si>
  <si>
    <t>Claudia Liliana Piñeros Garcia                                                                                                                                                                              Claudia Patricia Bautista Albarracin</t>
  </si>
  <si>
    <t>El control cuenta con dos  personas responsable de la ejecución, Claudia Liliana Piñeros Garcia                                                                                                                                                                              Claudia Patricia Bautista Albarracin y una persona responsable del seguimiento, Maryam Paola Herrera Morales</t>
  </si>
  <si>
    <t xml:space="preserve">1. En el aplicativo LUCHA se evidencia el cargue de evidencia de la ejecución del control dando cumplimiento a la periodicidad establecida (25/04/2024 y 25/10/2023). se debe tener presente el cargue de evidencia del control para el segundo semestre de la vigencia.
2. En cuanto a la aplicación del control fue aportado el soporte de la declaración de conflicto de interés diligenciada en el formato EC-FO-12 - DECLARACIÓN DE CONFLICTO DE INTERÉS Y CONFIDENCIALIDAD AUDITORES INTERNOS - V1.  por los auditores internos de la OCI, dando cumplimiento a la solicitud. 
El control es efectivo.
3. Se evidencia acta de seguimiento a los riesgos del proceso de Seguimiento, evaluación y Control del a 16/08/2024, en la cual se determinó que no hubo materialización del riesgo. </t>
  </si>
  <si>
    <t xml:space="preserve">se encuentra documentado en el aplicativo LUCHA para el proceso de Seguimiento, Evaluación y Control nombrado  SEC-FO-12 - DECLARACIÓN DE CONFLICTO DE INTERÉS Y CONFIDENCIALIDAD AUDITORES INTERNOS - V1. </t>
  </si>
  <si>
    <t>En la descripción del control menciona el. PROCEDIMIENTO SEC-PR-01 FORMULACIÓN Y SEGUIMIENTO DEL PLAN ANUAL DE AUDITORÍA</t>
  </si>
  <si>
    <t xml:space="preserve">El control ha sido efectivo, cumple tanto con la eficacia (reportes adecuados en LUCHA) como con la eficiencia (Cumplimiento de la periodicidad .
</t>
  </si>
  <si>
    <t>Cumple: SEyC</t>
  </si>
  <si>
    <t>Realizar el seguimiento a la ejecución del Plan Anual de Auditoría</t>
  </si>
  <si>
    <t>Realizar el seguimiento, verificando mensualmente el cumplimiento del Plan Anual de Auditoría aprobado por el Comité Institucional de Coordinación de Control Interno, teniendo en cuenta:
- Fecha de inicio del trabajo de auditoría.
- Fecha y radicado de entrega (o correo electrónico, de ser el caso).
- Grado de avance en los trabajos de auditoría programados.
- Posibles necesidades de ajuste al Plan Anual de Auditoría.</t>
  </si>
  <si>
    <t>El control tiene establecida una periodicidad de reporte de ejecución mensual.</t>
  </si>
  <si>
    <t xml:space="preserve">1. En el aplicativo LUCHA se evidencia el cargue de evidencia de la ejecución del control de forma mensual, dando cumplimiento a la periodicidad establecida.
2. En cuanto a la aplicación del control fue aportado el soporte de la reunión realizada de forma mensual  para el seguimiento realizado al desarrollo del PAA en cada vigencia.  
El control es efectivo.
3. Se evidencia acta de seguimiento a los riesgos del proceso de Seguimiento, evaluación y Control del a 16/08/2024, en la cual se determinó que no hubo materialización del riesgo. </t>
  </si>
  <si>
    <t xml:space="preserve">Se encuentra documentado en el aplicativo LUCHA: formato EVIDENCIA DE REUNIONES INTERNAS Y EXTERNAS Código: GD-FO-38 para  el seguimiento realizado al desarrollo del PAA en cada vigencia.  </t>
  </si>
  <si>
    <t xml:space="preserve">En la descripción del control menciona el  PLAN ANUAL DE AUDITORÍA </t>
  </si>
  <si>
    <t>Recibir y analizar la (s) réplica (s) del proceso auditado respecto a hallazgos y oportunidades de mejora registradas en los informes</t>
  </si>
  <si>
    <t xml:space="preserve">El control tiene establecida una periodicidad de reporte de ejecución cuatrimestrual. </t>
  </si>
  <si>
    <t xml:space="preserve">1. En el aplicativo LUCHA se evidencia el cargue de evidencia de la ejecución del control de forma cuatrimestral, dando cumplimiento a la periodicidad establecida. (19/08/2024,19/04/2024, 21/12/2023, 18/08/2023).
2. En cuanto a la aplicación del control fue aportado el soporte de las replicas recibidas por las unidades Auditables. Se registran en los siguientes formatos: SEC-PR-7 - AUDITORIAS INTERNAS - V1 y el procedimiento SEC-PR-8 - INFORMES Y/O REPORTES DE SEGUIMIENTO Y REGLAMENTARIOS - V1
3.  Se evidencia acta de seguimiento a los riesgos del proceso de Seguimiento, evaluación y Control del a 16/08/2024, en la cual se determinó que no hubo materialización del riesgo. </t>
  </si>
  <si>
    <t>Se encuentra documentado en procedimiento SEC-PR-7 - AUDITORIAS INTERNAS - V1 y el procedimiento SEC-PR-8 - INFORMES Y/O REPORTES DE SEGUIMIENTO Y REGLAMENTARIOS - V1 donde se establece una (un) responsable para ejecutar la actividad y se aplica mediante el desarrollo de la etapa de ejecución y cierre de auditorias y seguimientos en el marco del PAA para cada vigencia</t>
  </si>
  <si>
    <t>En la descripción del control menciona que se realiza con respecto a hallazgos y oportunidades.</t>
  </si>
  <si>
    <t>Analizar en el CICCI las diferencias que surjan en el desarrollo de las auditorias y/o seguimientos/reglamentarios y tomar las decisiones que correspondan.</t>
  </si>
  <si>
    <t>Analizar en el CICCI las diferencias que surjan en el desarrollo de las auditorias y/o seguimientos/reglamentarios y tomar las decisiones que correspondan. Documentado: Resolución Interna 323 del 10 de agosto de 2023</t>
  </si>
  <si>
    <t>CORECTIVO(10)</t>
  </si>
  <si>
    <t xml:space="preserve">1. En el aplicativo LUCHA se evidencia el cargue de evidencia de la ejecución del control de forma cuatrimestral, dando cumplimiento a la periodicidad establecida. (19/08/2024,19/04/2024, 21/12/2023, 18/08/2023).
2. En cuanto a la aplicación del control se menciona que A la fecha no se han presentado ante el CICCI diferencias surgidas en desarrollo del ejercicio auditor interno.
3.  Se evidencia acta de seguimiento a los riesgos del proceso de Seguimiento, evaluación y Control del a 16/08/2024, en la cual se determinó que no hubo materialización del riesgo.  </t>
  </si>
  <si>
    <t xml:space="preserve">Se encuentra documentado como parte de las actividades de control identificadas en el marco de la actualización del acto administrativo que regula el funcionamiento del Comité Institucional de Coordinación de Control Interno CICCI mediante el establecimiento de la Resolución Interna 323 del 10 de agosto de 2023.  Se encuentra formalizado  y se aplica mediante el desarrollo de las sesiones del CICCI </t>
  </si>
  <si>
    <t>Correctivo</t>
  </si>
  <si>
    <t>En la descripción del control menciona RESOLUCIÓN INTERNA 323 DEL 10 DE AGOSTO DE 2023</t>
  </si>
  <si>
    <t xml:space="preserve">- PREVENCION Y ATENCION A MUJERES VICTIMAS DE VIOLENCIAS
</t>
  </si>
  <si>
    <t>Posibilidad de asignación arbitraria o negación de cupos en las casas refugio para beneficio propio o favorecimiento de un tercero</t>
  </si>
  <si>
    <t>ALEXANDRA QUINTERO BENAVIDES</t>
  </si>
  <si>
    <t>5235
PAMVV</t>
  </si>
  <si>
    <t>Revisar la información recibida y verificar los criterios de acogida para asignación del cupo en las casas Refugio, así como la disponibilidad de cupos de acuerdo a la dinámica de ocupación de las Casas en operación.</t>
  </si>
  <si>
    <t xml:space="preserve">Las profesionales del Equipo Técnico de la Secretaría Distrital de la Mujer a cargo de las Casas Refugio, revisan y analizan la información recibida en la solicitud y el Sistema de Información Misional- SIMISIONAL de la entidad, para verificar los criterios de acogida establecidos en el Acuerdo 631 de 2015 y aquellas normas que lo modifiquen o sustituyan, y en los protocolos/guías de Ingreso, Permanencia y Egreso de los modelos de atención de las Casas Refugio. Procedimiento: PAMVV-PR-5 - ACOGIDA, PROTECCIÓN Y ATENCIÓN A MUJERES VÃƒáCTIMAS DE VIOLENCIAS EN CASAS REFUGIO Se revisa la matriz reporte de cupos para verificar la disponibilidad. Cuando se requiera ampliar información o corroborar datos suministrados, las profesionales se contactarán con quien realizó la solicitud por medio de correo electrónico y/o canales telefónicos dispuestos. De acuerdo con esta revisión y la existencia de cupos se decide si se cumple con los criterios para asignar el cupo o negarlo, en este último caso, también se informarán los motivos de no acogida.
  </t>
  </si>
  <si>
    <t>Catalina Beleño Quimbayo</t>
  </si>
  <si>
    <t>El control cuenta con una persona responsable de la ejecución,Catalina Beleño Quimbayo y una persona responsable del seguimiento, Laura Yaritza López Mellado.</t>
  </si>
  <si>
    <t xml:space="preserve">1. En el aplicativo LUCHA se evidencia el cargue de evidencia de la ejecución del control en las siguientes fechas:06/09/2024, 02/05/2024. , dando cumplimiento a la periodicidad establecida.
2. De acuerdo con lo evidenciado el control se está ejecutando de manera apropiada, en efecto se encuentran soportes de la revisón de la información del trámite de solicitudes de cupo para la Estrategia Casas Refugio en el que se atencieron los criterios de acogida para la asignación y a la dinámica de ocupación, a travñes del consolidado de solicitudes de cupo de la Estrategia Casas Refugio correspondiente al segundo Cuatrimestre de 2024.
3. Se evidencia acta de seguimiento a los riesgos del proceso Prevención y atención a mujeres victimas de violencias.  del 30/08/2024, en la cual se determinó que no hubo materialización del riesgo. </t>
  </si>
  <si>
    <t>Se encuentra documentado en el PROCEDIMIENTO: PAMVV-PR-5 - ACOGIDA, PROTECCIÓN Y ATENCIÓN A MUJERES VÃÁCTIMAS DE VIOLENCIAS EN CASAS REFUGIO</t>
  </si>
  <si>
    <t>En la descripción del control menciona PROCEDIMIENTO: PAMVV-PR-5 - ACOGIDA, PROTECCIÓN Y ATENCIÓN A MUJERES VÃÁCTIMAS DE VIOLENCIAS EN CASAS REFUGIO</t>
  </si>
  <si>
    <t>Cumple: Prevención y atención a mujeres victimas de violencias. PAMVV</t>
  </si>
  <si>
    <t xml:space="preserve">- GESTION FINANCIERA
</t>
  </si>
  <si>
    <t xml:space="preserve">Posibilidad de recibir o solicitar dádiva para manipular el trámite de pagos financieros con el fin de realizarlos sin el cumplimiento de los requisitos establecidos para beneficio propio o de un tercero  </t>
  </si>
  <si>
    <t>5239
Gestión financiera</t>
  </si>
  <si>
    <t>Revisar la documentación allegada a la Dirección de Gestión Administrativa y Financiera para el pago de las obligaciones o compromisos, y dejar la trazabilidad de las devoluciones</t>
  </si>
  <si>
    <t>Revisar la documentación allegada a la Dirección de Gestión Administrativa y Financiera para el pago de las obligaciones o compromisos, y dejar la trazabilidad de las devoluciones. Procedimiento: GF-PR-10 - GESTION DE PAGOS DE LA ENTIDAD</t>
  </si>
  <si>
    <t>Hingrid Julie Contreras Benavides</t>
  </si>
  <si>
    <t>El control cuenta con un responsable de la ejecución y una persona responsable del seguimiento, 	
Johanna Fernanda Villarreal Guzman.</t>
  </si>
  <si>
    <t>Inoportuna</t>
  </si>
  <si>
    <t>El control tiene establecida una periodicidad de reporte de ejecución trimestral, las evidencias cargadas son de carácter mensual.</t>
  </si>
  <si>
    <t xml:space="preserve">1. En el aplicativo LUCHA se evidencia el cargue de evidencia de la ejecución del control en las siguientes fechas: 29/05/2024,02/05/2024, 12/12/2023, 28/11/2023. Se observa que no se efectuo el reporte en la periodicidad establecida
2. En la verificación de la ejecución del control se evidenció en el aplicativo LUCHA - Modulo de Riesgos, los soportes que evidencian la ejecución del control: 
1. Archivos de excel ""Reporte de radicados"" meses de enero, febrero,marzo y abril.
2. Archivos de excel ""Informe mensual de servicios públicos" meses de enero, febrero,marzo y abril.
3. Archivos de excel ""Proveedores Ficha de Radicación" meses de enero, febrero,marzo y abril.
3. Se evidencia acta de seguimiento a los riesgos del proceso Gestión Financiera del 20/08/2024, en la cual se determinó que no hubo materialización del riesgo. </t>
  </si>
  <si>
    <t>Se encuentra documentado en el procedimiento GF-PR-10 - GESTION DE PAGOS DE LA ENTIDAD - V10, en los  puntos de control (actividades N° 2 y 5) y como actividad (N° 3).</t>
  </si>
  <si>
    <t>En la descripción del control menciona el PROCEDIMIENTO: GF-PR-10 - GESTION DE PAGOS DE LA ENTIDAD</t>
  </si>
  <si>
    <t>De acuedo con la verificación realizada por la OCI, no se evidencia el cumplimiento de la periodicidad establecida para ejecutar el control. En cuanto a los soportes de la ejecución del control, se observa  ausencia de registros de ejecución del control. En vista de lo anterior, se concluye que el control no es efectivo, ya que no logra el efecto deseado en el menor tiempo y con la menor cantidad de recursos posibles.</t>
  </si>
  <si>
    <t xml:space="preserve">OM:  GF: Registro incompleto de la evidencia de ejecución del control 
OM:Cargue extemporaneo de evidencias del control en LUCHA. </t>
  </si>
  <si>
    <t>5241
Gestión financiera</t>
  </si>
  <si>
    <t>Segregación de funciones para separar las reponsabilidades de las personas que intervienen en el proceso de pagos</t>
  </si>
  <si>
    <t>Segregación de funciones para separar las responsabilidades de las personas que intervienen en el proceso de pagos, el cual se aplica en la asignación usuarios según las responsabilidades establecidas para cada una de las actividades que intervienen en el proceso de autorización y registro de pagos.
Procedimientos: GF-PR-10 - GESTION DE PAGOS DE LA ENTIDAD</t>
  </si>
  <si>
    <t>El control cuenta con una persona responsable de la ejecución,Hingrid Julie Contreras Benavides y una persona responsable del seguimiento, Johanna Fernanda Villarreal Guzman</t>
  </si>
  <si>
    <t xml:space="preserve">1. En el aplicativo LUCHA se evidencia el cargue de evidencia de la ejecución del control en las siguientes fechas: 02/05/2024, 31/08/2023. Se observa incumplimiento en la fecha de cargue de acuerdo con la periodicidad.
2. "En la verificación de la ejecución del control se evidenció en el aplicativo LUCHA - Modulo de Riesgos, los soportes cargados al aplicativo, sin embargo estos no permiten validar la aplicabilidad total del control, ya que en estos no se determina la segregación de funciones de las personas que intervienen en el proceso de pagos.   
1. Memorando N° 1-2023-005300 del 15/05/2023 - Solicitud desactivación permiso BOGDATA
2. Formato para solicitar la administración de usuarios y roles 8/05/2023
3. Formato de registro de firmas 8/05/2023Se observa que la información cargada en la misma para la vigencia 2024 y 2023. 
3. Se evidencia acta de seguimiento a los riesgos del proceso Gestión Financiera del 20/08/2024, en la cual se determinó que no hubo materialización del riesgo. l riesgo. </t>
  </si>
  <si>
    <t>Se encuentra documentado en todas las actividades del procedimiento GF-PR-10 - GESTION DE PAGOS DE LA ENTIDAD - V10, en el cual se indican las dependencias y responsables de cada actividad</t>
  </si>
  <si>
    <t>Cumple: Gestión financiera</t>
  </si>
  <si>
    <t>5242
Gestión financiera</t>
  </si>
  <si>
    <t>Realizar la Conciliación entre cuentas</t>
  </si>
  <si>
    <t>Realizar la Conciliación entre cuentas Procedimientos:GF-PR-9 - REGISTRAR OPERACIONES CONTABLES</t>
  </si>
  <si>
    <t>Yonathan David Sanchez</t>
  </si>
  <si>
    <t>El control cuenta con una persona responsable de la ejecución,Yonathan David Sanchez y una persona responsable del seguimiento, Johanna Fernanda Villarreal Guzman</t>
  </si>
  <si>
    <t xml:space="preserve">El control tiene establecida una periodicidad de reporte de ejecución mensual. </t>
  </si>
  <si>
    <t xml:space="preserve">1. En el aplicativo LUCHA se evidencia el cargue de evidencias de la ejecución del control de forma mensual dando cumplimiento a la periodicidad establecida.
2.Se evidenció en el aplicativo LUCHA - Modulo de Riesgos, que el mismo se ejecuta en los periodos establecidos por parte del responsable, lo cual se observó en los soportes cargados al aplicativos.
Dentro de los soportes que evidencia la ejecución del control se encuentran las siguientes conciliaciones de los meses de mayo a septiembre de 2023:
1. Cuentas por cobrar.
2. Deterioro de cuentas por cobrar.
3. Conciliación cuentas por pagar.
4. Cuentas de orden.
5. Informe de inventario de bienes devolutivos, bienes de consumo y consumo controlado elementos y depreciación.
6. Conceptos Nomina.
7. Cuentas de enlace.
8. Verificación de Estados Financieros.
3. Se evidencia acta de seguimiento a los riesgos del proceso Gestión Financiera del 20/08/2024, en la cual se determinó que no hubo materialización del riesgo. l riesgo. </t>
  </si>
  <si>
    <t xml:space="preserve">Se encuentra documentado en el procedimiento GF-PR-9 - REGISTRAR OPERACIONES CONTABLES - V4 (actividad 9), asi como politica de operación (N° 9). </t>
  </si>
  <si>
    <t>En la descripción del control menciona el  PROCEDIMIENTO: GF-PR-10 - GESTION DE PAGOS DE LA ENTIDAD</t>
  </si>
  <si>
    <t xml:space="preserve">- PROMOCION DEL ACCESO A LA JUSTICIA PARA LAS MUJERES
</t>
  </si>
  <si>
    <t xml:space="preserve">Posibilidad de recibir o solicitar cualquier dádiva o beneficio a nombre propio o de terceros por los servicios de atención (orientación, asesoría o representación) que se brindan en las Casas de Justicia, escenarios de Fiscalía (Caivas, Capiv, URI), donde se desarrolla la Estrategia de justicia d  </t>
  </si>
  <si>
    <t>LISA CRISTINA GOMEZ CAMARGO</t>
  </si>
  <si>
    <t>5291
PAJPM</t>
  </si>
  <si>
    <t>Verificar que en la publicación y divulgación de información sobre la oferta institucional de servicios, se indique sobre la gratuidad de los mismos (carteleras institucionales, piezas comunicativas remitidas a la ciudadanía a través de los distintos medios tecnológicos).</t>
  </si>
  <si>
    <t>Compartir</t>
  </si>
  <si>
    <t xml:space="preserve">NORMA CONSTANZA RIOS MEDINA
</t>
  </si>
  <si>
    <t xml:space="preserve">El control cuenta con un responsable de la ejecución, Norma Constanza Ríos Medina
 y una persona responsable del seguimiento, Lina Tatiana Carrillo Cruz.. </t>
  </si>
  <si>
    <t xml:space="preserve">1. En el aplicativo LUCHA se evidencia el cargue de evidencia de la ejecución del control en las siguientes fechas: 29/08/2024, 02/05/2024. Se observa cumplimiento en la fecha de cargue de acuerdo con la periodicidad.
2. Para la vigencia 2024 se encuentran cargadas evidencias de divulgación sobre la gratuidad de servicios en socialización de la oferta institucional. Se observa que el control es efectivo de acuerdo con su propósito. 
3. Se evidencia acta de seguimiento a los riesgos del proceso - PROMOCION DEL ACCESO A LA JUSTICIA PARA LAS MUJERES del 02-09-2024, en la cual se determinó que no hubo materialización del riesgo. </t>
  </si>
  <si>
    <t>Cumple: PAJPM</t>
  </si>
  <si>
    <t>LA/FT</t>
  </si>
  <si>
    <t xml:space="preserve">Posibilidad de celebrar contratos con personas naturales y jurídicas condenado en lavado de activos  </t>
  </si>
  <si>
    <t>Consulta y validación de los documentos de la evaluación en las plataformas dispuestas por el distrito y nación.</t>
  </si>
  <si>
    <t>El profesional designado cada vez que se requiera consultará y verificará que los documentos del proponente en su Oferta, no se encuentre sancionado. y procederá con la validación de los críterios de Inhabilidades e incompatiblidades que se encuentra regulados en la Ley 80 de 1993 y la Ley 1473 de 2011.</t>
  </si>
  <si>
    <t>Jennifer Lorena Moreno Arcila</t>
  </si>
  <si>
    <t>El control cuenta con una persona responsable de la ejecución, Jennifer Lorena Moreno Arcila y una persona responsable del seguimiento, Luis Guillermo Flechas Salcedo.</t>
  </si>
  <si>
    <t xml:space="preserve">El control tiene establecida una periodicidad de reporte de ejecución cuatrimestral. No es apropiada, ya que esta verificación se realiza dependiendo del flujo de contratación que lleva la Dirección de Contratación, siendo una una labor constante realizada para todos los procesos contractuales que se estructuran durante la vigencia. </t>
  </si>
  <si>
    <t xml:space="preserve">1. En el aplicativo LUCHA se evidencia el cargue de evidencia de la ejecución del control en las siguientes fechas: 22/08/2024, 24/04/2024 Se observa cumplimiento en la fecha de cargue de acuerdo con la periodicidad.
2. El presente control fue evaluado dentro de la Auditoría al Proceso de Gestión Contractual de 30 de octubre de 2023, de lo cual se cuenta con el plan de mejoramiento para las oportunidades de mejora No. 09, 10 y 11.
Los soportes de su ejecuciómn cargados en LUCHA corresponden a INFORMES DE VERIFICACIÓN JURÍDICA DEFINITIVA PROCESO DE SELECCIÓN POR MÍNIMA CUANTÍA y soportes de SECOP.
3. No se evidencia acta de seguimiento efectuado por la segunda línea de defensa. </t>
  </si>
  <si>
    <t>De acuedo con la verificación realizada por la OCI, se evidencia el cumplimiento de la periodicidad establecida para ejecutar el control.  Este control no se encuentra formalizado dentro de los documentos propios del proceso. Es de anotar que el presente control fue evaluado dentro de la Auditoría al Proceso de Gestión Contractual de 30 de octubre de 2023, de lo cual se cuenta con el plan de mejoramiento para las oportunidades de mejora No. 09, 10 y 11. En vista de lo anterior, se concluye que el control no es efectivo, ya que no logra el efecto deseado en el menor tiempo y con la menor cantidad de recursos posibles.</t>
  </si>
  <si>
    <t>OM: Proceso Gestión Contractual: 
No se evidencia en la descripción del control, el documento del proceso en el que se encuentra formalizado.
Control no formalizado en la documentación de los procesos  correspondientes.
No se evidencia Acta de Seguimiento cuatrimestral a los riesgos.</t>
  </si>
  <si>
    <t xml:space="preserve">- GESTION TECNOLOGICA
</t>
  </si>
  <si>
    <t xml:space="preserve">Posibilidad de acceso indebido, eliminación y modificación en los servidores, aplicaciones y bases de datos de la Entidad para beneficio propio o de un tercero  </t>
  </si>
  <si>
    <t>5297
Gestión tecnológica</t>
  </si>
  <si>
    <t>Verificación de la ejecución de las copias de seguridad</t>
  </si>
  <si>
    <t>El profesional designado por la Oficina Asesora de Planeación, cuatrimestralmente realiza la verificación de la ejecución de las copias de seguridad según lo establecido en el GT-MA-1 - MANUAL GESTIÓN TECNOLÓGICA (Numeral 4.12). En caso de encontrar omisiones al respecto, se debe proceder de forma inmediata con la aplicación del respaldo y su correspondiente registro en las hojas de vida de los equipos de infraestructura.</t>
  </si>
  <si>
    <t xml:space="preserve"> Miguel Alberto Bernal Garnica
 GIOVANNY BENITEZ MORALES
</t>
  </si>
  <si>
    <t>El control cuenta con dos personas responsables de la ejecución, Miguel Alberto Bernal Garnica, Giovanny Benitez Morales y una persona responsable del seguimiento, Cristian Camilo Calderon Tapia</t>
  </si>
  <si>
    <t xml:space="preserve">El control tiene establecida una periodicidad de reporte de ejecución cuatrimestral. Ajustar la periodicidad acorde con lo establecido en el manual Gestión Tecnológica en lo relacionado con sistemas operativos. </t>
  </si>
  <si>
    <t xml:space="preserve">1. En el aplicativo LUCHA se evidencia el cargue de evidencia de la ejecución del control en las siguientes fechas: 	29/08/2024, 23/04/2024, 22/12/2023, 31/08/2023. Se observa que se ha dado cumplimiento en cuanto a los tiempos de reporte de la evidencia. 
2. De los soportes de verificación del control se evidencia que se realizan los backup de respaldo de los servidores del período comprendido entre enero y abril de 2024 y se adjunta en los archivos de copias de respaldo en Veeam y Oracle.
Se evidencia que se esta llevando a cabo el control 
3.  Se evidencia acta de seguimiento a los riesgos del proceso  Gestión Tecnológica del 28/08/2024, en la cual se determinó que no hubo materialización del riesgo. 
</t>
  </si>
  <si>
    <t>Se encuentra documentado en el el manual Gestión Tecnológica.</t>
  </si>
  <si>
    <t>En la descripción del control menciona el PROCEDIMIENTO:GT-MA-3 - MANUAL DE POLITICAS ESPECIFICAS DE SEGURIDAD DE LA INFORMACION</t>
  </si>
  <si>
    <t>Cumple:Gestión tecnológica. GT</t>
  </si>
  <si>
    <t>5298
Gestión tecnológica</t>
  </si>
  <si>
    <t>Verificación de la ejecución de los procesos de cambio de contraseña de usuarios finales</t>
  </si>
  <si>
    <t>El profesional designado por la Oficina Asesora de Planeación, cuatrimestralmente realiza la verificación de la ejecución de los procesos de cambio de contraseña de usuarios finales según lo establecido en el GT-MA-1 - MANUAL GESTIÓN TECNOLÓGICA (Numeral 4.7). En caso de encontrar omisiones al respecto, se debe proceder de forma inmediata con la aplicación de la directiva en el servidor que tenga las funciones de controlador de dominio.</t>
  </si>
  <si>
    <t>Miguel Alberto Bernal Garnica</t>
  </si>
  <si>
    <t>El control cuenta con UN responsable de la ejecución, Miguel Alberto Bernal Garnica y una persona responsable del seguimiento, 	
Cristian Camilo Calderon Tapia</t>
  </si>
  <si>
    <t xml:space="preserve">1. En el aplicativo LUCHA se evidencia el cargue de evidencia de la ejecución del control en las siguientes fechas: 	26/08/2024,23/04/2024, 22/12/2023, 31/08/2023. Se observa que se ha dado cumplimiento en cuanto a los tiempos de reporte de la evidencia. 
2. De los soportes de verificación del control se evidencia que se tiene programado en el controlador de dominio el cambio de contraseñas cada 45 días. El control es efectivo. 
3.  Se evidencia acta de seguimiento a los riesgos del proceso  Gestión Tecnológica del 28/08/2024, en la cual se determinó que no hubo materialización del riesgo. </t>
  </si>
  <si>
    <t>Gestión Disciplinaria</t>
  </si>
  <si>
    <t>Gestión</t>
  </si>
  <si>
    <t>Posibilidad de incumplimiento en los términos procesales por falta de diligencia o atención de la operadora disciplinaria generando nulidades, caducidad o prescripción de la investigación disciplinaria.</t>
  </si>
  <si>
    <t>Erika de Lourdes Cervantes Linero</t>
  </si>
  <si>
    <t>5646
Gestión Disciplinaria</t>
  </si>
  <si>
    <t>Verificar las actualizaciones que se deben registrar en el Sistema Distrital de Información.</t>
  </si>
  <si>
    <t>La jefa de la oficina de Control Disciplinario Interno verifica trimestralmente que la información registrada en el Sistema de Información Distrital SID, se encuentre al día. Procedimiento GDIS-PR-2 - DISCIPLINARIO ORDINARIO.</t>
  </si>
  <si>
    <t>Esperanza Gil Estevez</t>
  </si>
  <si>
    <t>El control cuenta con UN responsable de la ejecución, Esperanza Gil Estevez y una persona responsable del seguimiento, 	 Erika de Lourdes Cervantes Linero</t>
  </si>
  <si>
    <t xml:space="preserve">El control tiene establecida una periodicidad de reporte de ejecución trimestral.  </t>
  </si>
  <si>
    <t>1. En el aplicativo LUCHA se evidencia el cargue de evidencia de la ejecución del control en las siguientes fechas: 27/03/2024, 21/06/2024. Se observa que se ha dado cumplimiento en cuanto a los tiempos de reporte de la evidencia. 
2. De los soportes de verificación del control se evidencia que se realizaron actualizaciones de la información en los procesos disciplinarios a cargo de la oficina de control disciplinario interno de la secretaría distrital de la mujer en las plataformas sid 4 y ocdi durante el segundo trimestre del año 2024.
3.  Se evidencia el seguimiento realizado por la segunda línea de defensa a través de acta de seguimiento II cuatrimestre del 29 de agosto de 2024, en la cual se determinó que no hubo materialización del riesgo .</t>
  </si>
  <si>
    <t>Se encuentra documentado en el el Procedimiento GDIS-PR-2 - DISCIPLINARIO ORDINARIO, Punto 3..</t>
  </si>
  <si>
    <t>En la descripción del control menciona el Procedimiento GDIS-PR-2 - DISCIPLINARIO ORDINARIO, Punto 3..</t>
  </si>
  <si>
    <t>Cumple:Gestión Disciplinaria</t>
  </si>
  <si>
    <t>5647
Gestión Disciplinaria</t>
  </si>
  <si>
    <t>Realizar el seguimiento a los procesos.</t>
  </si>
  <si>
    <t>La Jefa/e de la Oficina de Control Disciplinario Interno realiza trimestralmente el seguimiento a los procesos disciplinarios, con el fin de verificar el cumplimiento de los términos procesales.
Procedimiento GDISPR-2 - DISCIPLINARIO ORDINARIO.</t>
  </si>
  <si>
    <t>1. En el aplicativo LUCHA se evidencia el cargue de evidencia de la ejecución del control en las siguientes fechas: 27/03/2024, 21/06/2024. Se observa que se ha dado cumplimiento en cuanto a los tiempos de reporte de la evidencia. 
2. De los soportes de verificación del control se evidencia acta de seguimiento del segundo trimestre 2024 - verificación de términos procesales de los procesos disciplinarios de acuerdo con el procedimiento GDIS-PR-2, soportado con la matriz de seguimiento de la OCDI donde se registran todas las actuaciones disciplinarias, preservando la reserva legal.
3.  Se evidencia el seguimiento realizado por la segunda línea de defensa a través de acta de seguimiento II cuatrimestre del 29 de agosto de 2024, en la cual se determinó que no hubo materialización del riesgo .</t>
  </si>
  <si>
    <t>Comunicación estratégica</t>
  </si>
  <si>
    <t>Posibilidad de una inadecuada asesoría en materia de comunicaciones a los procesos institucionales y en la administración de los canales de comunicación institucionales de la SDMujer .</t>
  </si>
  <si>
    <t>Sin asignar</t>
  </si>
  <si>
    <t>5686
Comunicación Estratégica</t>
  </si>
  <si>
    <t>Revisar y aprobar el diseño de las piezas graficas digitales o impresas y materiales de comunicación audiovisua</t>
  </si>
  <si>
    <t>Revisar y aprobar el diseño de las piezas graficas digitales o impresas y materiales de comunicación audiovisual.
Procedimiento: DISEÑO DE PIEZAS GRÁFICAS Y MATERIAL COMUNICATIVO - V4</t>
  </si>
  <si>
    <t>Jennifer Andrea Rocha Amaya</t>
  </si>
  <si>
    <t>El control cuenta con UN responsable de la ejecución, Jennifer Andrea Rocha Amaya y una persona responsable del seguimiento, Angela Maria Canizalez Herrera.</t>
  </si>
  <si>
    <t xml:space="preserve">El control tiene establecida una periodicidad de reporte de ejecución cuatrimestral.  </t>
  </si>
  <si>
    <t>1. En el aplicativo LUCHA se evidencia el cargue de evidencia de la ejecución del control en las siguientes fechas: 27/04/2024,	06/08/2024. Se observa que se ha dado cumplimiento en cuanto a los tiempos de reporte de la evidencia. 
2. De los soportes de verificación del control se evidencia excel con relación de piezas realizadas mes a mes, sin embargo, no es posible validar la reviso y aprobación del diseño de piezas gráficas digitales o impresas y materiales de comunicación audiovisual, de acuerdo con el procedimiento CE-PR-6 lo debe realizar la Asesora de Comunicaciones por correo electrónico o medio digital, no se evidencia este soporte en las evidencias adjuntas. 
3.  Se evidencia el seguimiento realizado por la segunda línea de defensa a través de acta de seguimiento II cuatrimestre del 31/08/2024, en la cual se determinó que no hubo materialización del riesgo .</t>
  </si>
  <si>
    <t>Se encuentra documentado en el el Procedimiento: DISEÑO DE PIEZAS GRÁFICAS Y MATERIAL COMUNICATIVO - V4</t>
  </si>
  <si>
    <t>En la descripción del control menciona el Procedimiento  DISEÑO DE PIEZAS GRÁFICAS Y MATERIAL COMUNICATIVO - V4.</t>
  </si>
  <si>
    <t xml:space="preserve">De acuerdo con el análisis realizado del control, se determina que  se llevó a cabo el reporte de la ejecución del control en la periodicidad establecida. 
En cuanto a la ejecución del control, se observa que  las evidencias adjuntadas no reflejan la participación en la aprobación de la asesora de comunicaciones y tampoco se evidencia la aprobación por correo institucional o medio digital como lo establece el procedimiento CE-PR-6, numeral 9. Por lo anterior, se sugiere dar cumplimiento a lo establecido en el procedimiento y hacer el cargue de las respectivas evidencias. 
 Por lo anterior se determina que el control no ha sido efectivo. </t>
  </si>
  <si>
    <t xml:space="preserve">Proceso comunicación estratégica
OM: Registro incompleto de la evidencia de ejecución del control </t>
  </si>
  <si>
    <t>2016-12-06  </t>
  </si>
  <si>
    <t>Gestión Talento Humano</t>
  </si>
  <si>
    <t xml:space="preserve">Posibilidad de tener personal vinculado a la planta de personal sin afiliación al SGSS. Riesgo Fiscal.  </t>
  </si>
  <si>
    <t>5694
GTH</t>
  </si>
  <si>
    <t>Diligenciar y radicar oportuna las afiliaciones</t>
  </si>
  <si>
    <t>Diligenciar y radicar oportunamente los formatos correspondientes en las empresas o entidades del Sistema General de Seguridad Social.</t>
  </si>
  <si>
    <t>Andrea Milena Parada Ortiz</t>
  </si>
  <si>
    <t>El control cuenta con UN responsable de la ejecución, Andrea Milena Parada Ortiz y una persona responsable del seguimiento, Giovanni Suarez Useche.</t>
  </si>
  <si>
    <t xml:space="preserve">1. En el aplicativo LUCHA se evidencia el cargue de evidencia de la ejecución del control en las siguientes fechas: 02/09/2024,	02/05/2024. Se observa que se ha dado cumplimiento en cuanto a los tiempos de reporte de la evidencia. 
2. Se evidencian los soportes en el que se muestra que se realizaron las afiliaciones al Sistema General de Seguridad Social de las personas vinculadas a la planta de la Entidad para el periodo de mayo a agosto de 2024.
3.  No se evidencia el seguimiento realizado por la segunda línea de defensa a través de acta de seguimiento al riesgo. No esta cargado en KAWAK. </t>
  </si>
  <si>
    <t xml:space="preserve">No se encuentra documentado. </t>
  </si>
  <si>
    <t>De acuedo con la verificación realizada por la OCI,  se evidencia el cumplimiento de la periodicidad establecida para ejecutar el control.  Este control no se encuentra formalizado dentro de los documentos propios del proceso y No se evidencia en la descripción del control, el documento del proceso en el que se encuentra formalizado. Asi mismo,  No se evidencia el seguimiento realizado por la segunda línea de defensa a través de acta de seguimiento al riesgo. No esta cargado en KAWAK. 
De acuerdo con lo anterior, se concluye que el control no es efectivo.</t>
  </si>
  <si>
    <t>OM: Proceso GTH
No se evidencia en la descripción del control, el documento del proceso en el que se encuentra formalizado.
Control no formalizado en la documentación de los procesos  correspondientes.
No se evidencia Acta de Seguimiento cuatrimestral a los riesgos.</t>
  </si>
  <si>
    <t>GESTIÓN</t>
  </si>
  <si>
    <t xml:space="preserve">POSIBILIDAD DE AFECTACIÓN ECONÓMICA AL RECIBIR MULTAS O SANCIONES POR PARTE DEL ENTE REGULADOR DEBIDO A LA REALIZACIÓN DE PAGOS INOPORTUNOS, ERRADOS O DE NO REALIZARLOS. (RIESGO PRESUPUESTAL).  </t>
  </si>
  <si>
    <t>DAYRA MARCELA ALDANA DÍAZ</t>
  </si>
  <si>
    <t>5626
GF</t>
  </si>
  <si>
    <t xml:space="preserve">	
Revisar la documentación allegada para el pago de las obligaciones o compromisos, de acuerdo con el contrato y los requisitos de ley</t>
  </si>
  <si>
    <t>Revisar la documentación allegada para el pago de las obligaciones o compromisos, de acuerdo con el contrato y los requisitos de ley
Procedimiento: GF-PR-10 - GESTION DE PAGOS DE LA ENTIDAD</t>
  </si>
  <si>
    <t>- CLAUDIA PATRICIA VELASCO LÃPEZ
- MERCEDES TIBAVIZCO QUINTERO</t>
  </si>
  <si>
    <t>El control cuenta con una persona responsable de la ejecución, Hingrid Julie Contreras Benavides, y una persona responsable del seguimiento, Johanna Fernanda Villarreal Guzman A nombre propio</t>
  </si>
  <si>
    <r>
      <t xml:space="preserve">1. Se validó el cumplimiento del control acorde con lo establecido en el procedimiento  GF-PR-10 - Gestión de pagos de la entidad.  Puntos de control (actividades N° 2, 3 y 5)
2. De acuerdo con el procedimiento, se debe revisar la documentación allegada para el pago realizado a </t>
    </r>
    <r>
      <rPr>
        <b/>
        <sz val="11"/>
        <color rgb="FF000000"/>
        <rFont val="Arial"/>
        <family val="2"/>
      </rPr>
      <t>contratistas, proveedores</t>
    </r>
    <r>
      <rPr>
        <sz val="11"/>
        <color rgb="FF000000"/>
        <rFont val="Arial"/>
        <family val="2"/>
      </rPr>
      <t xml:space="preserve">, resoluciones, </t>
    </r>
    <r>
      <rPr>
        <b/>
        <sz val="11"/>
        <color rgb="FF000000"/>
        <rFont val="Arial"/>
        <family val="2"/>
      </rPr>
      <t>servicios públicos</t>
    </r>
    <r>
      <rPr>
        <sz val="11"/>
        <color rgb="FF000000"/>
        <rFont val="Arial"/>
        <family val="2"/>
      </rPr>
      <t>, convenios, planta de nómina, y demás pagos de la entidad.
3. En el aplicativo LUCHA, se observa que No se realizó el reporte de la ejecución del control de forma mensual. incumpliendo con la periodicidad.
4. Se evidencia el seguimiento realizado por la segunda línea de defensa a través de acta de seguimiento II cuatrimestre del 20/08/2024, en la cual se determinó que no hubo materialización del riesgo.</t>
    </r>
  </si>
  <si>
    <t>En los documentos cargados del proceso de Gestión Financiera en Lucha, se encuentran:
1. Caracterización del proceso gestión financiera GF-CA-0.
2.  Procedimiento: GF-PR-10 - Gestión de pagos de la entidad.
3.  Formato: ficha de radicación proveedores (GF-FO-35).</t>
  </si>
  <si>
    <t>En la descripción de control se específica que los documentos allegados deben ir acorde a lo establecido en el Procedimiento: GF-PR-10 - GESTION DE PAGOS DE LA ENTIDAD.</t>
  </si>
  <si>
    <t xml:space="preserve">En la verificación de la ejecución del control se evidenció en el aplicativo LUCHA - Modulo de Riesgos, que No se realizó el reporte de la ejecución del control de forma mensual. Por otra parte, se evidenció en el Acta de Seguimiento de agosto  de 2024, revisión y actualización a los riesgos de gestión, riesgos asociados a corrupción, riesgos de seguridad de la Información y sus respectivos controles a cargo del Proceso de Gestión Financiera, se constata que no hubo materialización del riesgo. </t>
  </si>
  <si>
    <t>De acuerdo con el análisis realizado del control, se determina que no se llevó a cabo un reporte adecuado en lo que respecta a la periodicidad mensual de la ejecución. Además, no se han documentado en el sistema LUCHA todos los formatos utilizados para efectuar los pagos de las obligaciones o compromisos de acuerdo con el contrato y los requisietos de ley,  según lo establecido en el procedimiento GF-PR-10 - GESTIÓN DE PAGOS DE LA ENTIDAD. Por consiguiente, se concluye que el control no ha sido efectivo.</t>
  </si>
  <si>
    <t xml:space="preserve">OM: Proceso Gfinanciera
Cargue extemporaneo de cargue de evidencias del control en LUCHA. </t>
  </si>
  <si>
    <t>5628
GF</t>
  </si>
  <si>
    <t xml:space="preserve">	
Generar reportes de pago mensual, identificando la existencia de pagos rechazado para validar y generar el nuevo cargue.</t>
  </si>
  <si>
    <t>Generar reportes de pago mensual, identificando la existencia de pagos rechazado para validar y generar el nuevo cargue.
Procedimiento: GF-PR-10 - GESTION DE PAGOS DE LA ENTIDAD</t>
  </si>
  <si>
    <t>1. Se validó el cumplimiento del control acorde con lo establecido en el procedimiento  GF-PR-10 - Gestión de pagos de la entidad.  Puntos de control (actividades N° 25 y N° 26).
2. En el aplicativo LUCHA, se observa que No se realizó el reporte de la ejecución del control de forma mensual. incumpliendo con la periodicidad.
3. Dentro del soporte verificado se encuentra:
Documento con reporte de pagos rechazados cada mes, sin embargo, se observa que el formato no esta documentado en LUCHA, así mismo, en ocasiones se carga el historial de pagos emitido por la Secretaría de Hacienda, lo que impide que haya uniformidad en los parametros establecidos y que se cargan en lucha para verificar el cumplimiento del control. 
4. Se evidencia el seguimiento realizado por la segunda línea de defensa a través de acta de seguimiento II cuatrimestre del 20/08/2024, en la cual se determinó que no hubo materialización del riesgo.</t>
  </si>
  <si>
    <t xml:space="preserve">En los documentos cargados del proceso de Gestión Financiera en Lucha, se encuentran:
1. Caracterización del proceso gestión financiera GF-CA-0.
2.  Procedimiento: GF-PR-10 - Gestión de pagos de la entidad.
</t>
  </si>
  <si>
    <t>De acuerdo con el análisis realizado del control, se determina que no se llevó a cabo un reporte adecuado en lo que respecta a la periodicidad mensual de la ejecución, situación que se viene presentado de forma repetitiva.  Además, no se han documentado en el sistema LUCHA el formato utilizado para generar el reporte de pago mensual,  según lo establecido en el procedimiento GF-PR-10 - GESTIÓN DE PAGOS DE LA ENTIDAD. Por consiguiente, se concluye que el control no ha sido efectivo.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</si>
</sst>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font>
      <sz val="11"/>
      <color theme="1"/>
      <name val="Aptos Narrow"/>
      <family val="2"/>
      <scheme val="minor"/>
    </font>
    <font>
      <sz val="11"/>
      <color theme="1"/>
      <name val="Aptos Narrow"/>
      <family val="2"/>
      <scheme val="minor"/>
    </font>
    <font>
      <b/>
      <sz val="11"/>
      <color theme="1"/>
      <name val="Aptos Narrow"/>
      <family val="2"/>
      <scheme val="minor"/>
    </font>
    <font>
      <sz val="11"/>
      <color rgb="FF000000"/>
      <name val="Arial"/>
      <family val="2"/>
    </font>
    <font>
      <sz val="10"/>
      <color indexed="8"/>
      <name val="Arial"/>
      <family val="2"/>
    </font>
    <font>
      <sz val="11"/>
      <color indexed="8"/>
      <name val="Arial"/>
      <family val="2"/>
    </font>
    <font>
      <b/>
      <sz val="11"/>
      <name val="Calibri"/>
      <family val="2"/>
    </font>
    <font>
      <b/>
      <sz val="11"/>
      <name val="Aptos Narrow"/>
      <family val="2"/>
      <scheme val="minor"/>
    </font>
    <font>
      <sz val="10"/>
      <color rgb="FF000000"/>
      <name val="Arial"/>
      <family val="2"/>
    </font>
    <font>
      <sz val="11"/>
      <name val="Aptos Narrow"/>
      <family val="2"/>
      <scheme val="minor"/>
    </font>
    <font>
      <sz val="11"/>
      <name val="Arial"/>
      <family val="2"/>
    </font>
    <font>
      <b/>
      <sz val="11"/>
      <color rgb="FF000000"/>
      <name val="Arial"/>
      <family val="2"/>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bgColor indexed="8"/>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0" fontId="4" fillId="0" borderId="0" applyFill="0" applyProtection="0"/>
    <xf numFmtId="0" fontId="8" fillId="0" borderId="0"/>
  </cellStyleXfs>
  <cellXfs count="128">
    <xf numFmtId="0" fontId="0" fillId="0" borderId="0" xfId="0"/>
    <xf numFmtId="0" fontId="0" fillId="2" borderId="0" xfId="0" applyFill="1"/>
    <xf numFmtId="0" fontId="0" fillId="2" borderId="1" xfId="0" applyFill="1" applyBorder="1" applyAlignment="1">
      <alignment horizontal="left" vertical="top" wrapText="1"/>
    </xf>
    <xf numFmtId="0" fontId="0" fillId="2" borderId="1" xfId="0" applyFill="1" applyBorder="1" applyAlignment="1">
      <alignment horizontal="justify" vertical="top" wrapText="1"/>
    </xf>
    <xf numFmtId="0" fontId="0" fillId="2" borderId="1" xfId="0" applyFill="1" applyBorder="1" applyAlignment="1">
      <alignment horizontal="justify" vertical="top"/>
    </xf>
    <xf numFmtId="0" fontId="6" fillId="5" borderId="1" xfId="2" applyFont="1" applyFill="1" applyBorder="1" applyAlignment="1" applyProtection="1">
      <alignment horizontal="center" vertical="center" wrapText="1"/>
    </xf>
    <xf numFmtId="0" fontId="6" fillId="3" borderId="1" xfId="2" applyFont="1" applyFill="1" applyBorder="1" applyAlignment="1" applyProtection="1">
      <alignment horizontal="center" vertical="center" wrapText="1"/>
    </xf>
    <xf numFmtId="0" fontId="6" fillId="6" borderId="1" xfId="2" applyFont="1" applyFill="1" applyBorder="1" applyAlignment="1" applyProtection="1">
      <alignment horizontal="center" vertical="center" wrapText="1"/>
    </xf>
    <xf numFmtId="0" fontId="6" fillId="6" borderId="1" xfId="2" applyFont="1" applyFill="1" applyBorder="1" applyAlignment="1" applyProtection="1">
      <alignment horizontal="center" vertical="center"/>
    </xf>
    <xf numFmtId="14" fontId="6" fillId="6" borderId="1" xfId="2" applyNumberFormat="1" applyFont="1" applyFill="1" applyBorder="1" applyAlignment="1" applyProtection="1">
      <alignment horizontal="center" vertical="center" wrapText="1"/>
    </xf>
    <xf numFmtId="0" fontId="2" fillId="7" borderId="1" xfId="0" applyFont="1" applyFill="1" applyBorder="1" applyAlignment="1">
      <alignment horizontal="center" vertical="center"/>
    </xf>
    <xf numFmtId="0" fontId="2" fillId="7" borderId="7" xfId="0" applyFont="1" applyFill="1" applyBorder="1" applyAlignment="1">
      <alignment horizontal="center" vertical="center"/>
    </xf>
    <xf numFmtId="0" fontId="0" fillId="0" borderId="1" xfId="0" applyBorder="1" applyAlignment="1">
      <alignment horizontal="justify" vertical="top" wrapText="1"/>
    </xf>
    <xf numFmtId="0" fontId="0" fillId="2" borderId="1" xfId="0" applyFill="1" applyBorder="1" applyAlignment="1">
      <alignment horizontal="center" vertical="top"/>
    </xf>
    <xf numFmtId="0" fontId="0" fillId="2" borderId="1" xfId="0" applyFill="1" applyBorder="1" applyAlignment="1">
      <alignment horizontal="center" vertical="top" wrapText="1"/>
    </xf>
    <xf numFmtId="0" fontId="0" fillId="4" borderId="1" xfId="0" applyFill="1" applyBorder="1" applyAlignment="1">
      <alignment horizontal="center" vertical="top"/>
    </xf>
    <xf numFmtId="164" fontId="0" fillId="2" borderId="1" xfId="0" applyNumberFormat="1" applyFill="1" applyBorder="1" applyAlignment="1">
      <alignment horizontal="center" vertical="top"/>
    </xf>
    <xf numFmtId="0" fontId="3" fillId="0" borderId="1" xfId="0" applyFont="1" applyBorder="1" applyAlignment="1">
      <alignment horizontal="justify" vertical="top" wrapText="1"/>
    </xf>
    <xf numFmtId="0" fontId="3" fillId="0" borderId="1" xfId="0" applyFont="1" applyBorder="1" applyAlignment="1">
      <alignment horizontal="center" vertical="top" wrapText="1"/>
    </xf>
    <xf numFmtId="0" fontId="9" fillId="2" borderId="1" xfId="0" applyFont="1" applyFill="1" applyBorder="1" applyAlignment="1">
      <alignment horizontal="center" vertical="top"/>
    </xf>
    <xf numFmtId="0" fontId="10" fillId="0" borderId="1" xfId="0" applyFont="1" applyBorder="1" applyAlignment="1">
      <alignment horizontal="justify" vertical="top" wrapText="1"/>
    </xf>
    <xf numFmtId="0" fontId="3" fillId="0" borderId="1" xfId="1" applyNumberFormat="1" applyFont="1" applyBorder="1" applyAlignment="1">
      <alignment horizontal="center" vertical="top" wrapText="1"/>
    </xf>
    <xf numFmtId="0" fontId="3" fillId="0" borderId="1" xfId="1" applyNumberFormat="1" applyFont="1" applyBorder="1" applyAlignment="1">
      <alignment horizontal="justify" vertical="top" wrapText="1"/>
    </xf>
    <xf numFmtId="0" fontId="6" fillId="5" borderId="1" xfId="2" applyFont="1" applyFill="1" applyBorder="1" applyAlignment="1" applyProtection="1">
      <alignment horizontal="justify" vertical="center" wrapText="1"/>
    </xf>
    <xf numFmtId="0" fontId="5" fillId="0" borderId="1" xfId="2" applyFont="1" applyFill="1" applyBorder="1" applyAlignment="1" applyProtection="1">
      <alignment horizontal="center" vertical="top" wrapText="1"/>
    </xf>
    <xf numFmtId="0" fontId="5" fillId="0" borderId="1" xfId="2" applyFont="1" applyFill="1" applyBorder="1" applyAlignment="1" applyProtection="1">
      <alignment horizontal="center" vertical="top" wrapText="1"/>
      <protection locked="0"/>
    </xf>
    <xf numFmtId="0" fontId="3" fillId="0" borderId="1" xfId="0" applyFont="1" applyBorder="1" applyAlignment="1" applyProtection="1">
      <alignment horizontal="center" vertical="top" wrapText="1"/>
      <protection locked="0"/>
    </xf>
    <xf numFmtId="0" fontId="3" fillId="2" borderId="1" xfId="0" applyFont="1" applyFill="1" applyBorder="1" applyAlignment="1" applyProtection="1">
      <alignment horizontal="center" vertical="top" wrapText="1"/>
      <protection locked="0"/>
    </xf>
    <xf numFmtId="0" fontId="10" fillId="2" borderId="1" xfId="0" applyFont="1" applyFill="1" applyBorder="1" applyAlignment="1">
      <alignment horizontal="justify" vertical="top" wrapText="1"/>
    </xf>
    <xf numFmtId="0" fontId="0" fillId="2" borderId="1" xfId="0" applyFill="1" applyBorder="1" applyAlignment="1">
      <alignment vertical="top"/>
    </xf>
    <xf numFmtId="0" fontId="3" fillId="2" borderId="1" xfId="0" applyFont="1" applyFill="1" applyBorder="1" applyAlignment="1">
      <alignment horizontal="center" vertical="top" wrapText="1"/>
    </xf>
    <xf numFmtId="0" fontId="3" fillId="2" borderId="1" xfId="0" applyFont="1" applyFill="1" applyBorder="1" applyAlignment="1">
      <alignment horizontal="justify" vertical="top" wrapText="1"/>
    </xf>
    <xf numFmtId="0" fontId="3" fillId="2" borderId="1" xfId="1" applyNumberFormat="1" applyFont="1" applyFill="1" applyBorder="1" applyAlignment="1">
      <alignment horizontal="center" vertical="top" wrapText="1"/>
    </xf>
    <xf numFmtId="0" fontId="3" fillId="2" borderId="1" xfId="1" applyNumberFormat="1" applyFont="1" applyFill="1" applyBorder="1" applyAlignment="1">
      <alignment horizontal="justify" vertical="top" wrapText="1"/>
    </xf>
    <xf numFmtId="0" fontId="5" fillId="2" borderId="1" xfId="2" applyFont="1" applyFill="1" applyBorder="1" applyAlignment="1" applyProtection="1">
      <alignment horizontal="center" vertical="top" wrapText="1"/>
    </xf>
    <xf numFmtId="0" fontId="5" fillId="2" borderId="1" xfId="2" applyFont="1" applyFill="1" applyBorder="1" applyAlignment="1" applyProtection="1">
      <alignment horizontal="center" vertical="top" wrapText="1"/>
      <protection locked="0"/>
    </xf>
    <xf numFmtId="0" fontId="0" fillId="3" borderId="1" xfId="0" applyFill="1" applyBorder="1" applyAlignment="1">
      <alignment horizontal="center" vertical="top"/>
    </xf>
    <xf numFmtId="0" fontId="0" fillId="2" borderId="5" xfId="0" applyFill="1" applyBorder="1" applyAlignment="1">
      <alignment horizontal="center" vertical="top"/>
    </xf>
    <xf numFmtId="0" fontId="0" fillId="2" borderId="4" xfId="0" applyFill="1" applyBorder="1" applyAlignment="1">
      <alignment horizontal="center" vertical="top"/>
    </xf>
    <xf numFmtId="0" fontId="0" fillId="2" borderId="0" xfId="0" applyFill="1" applyAlignment="1">
      <alignment horizontal="justify" vertical="top" wrapText="1"/>
    </xf>
    <xf numFmtId="0" fontId="0" fillId="8" borderId="0" xfId="0" applyFill="1"/>
    <xf numFmtId="0" fontId="0" fillId="2" borderId="0" xfId="0" applyFill="1" applyAlignment="1">
      <alignment vertical="top" wrapText="1"/>
    </xf>
    <xf numFmtId="0" fontId="3" fillId="0" borderId="5" xfId="1" applyNumberFormat="1" applyFont="1" applyBorder="1" applyAlignment="1">
      <alignment horizontal="center" vertical="top" wrapText="1"/>
    </xf>
    <xf numFmtId="0" fontId="3" fillId="0" borderId="5" xfId="1" applyNumberFormat="1" applyFont="1" applyBorder="1" applyAlignment="1">
      <alignment horizontal="justify" vertical="top" wrapText="1"/>
    </xf>
    <xf numFmtId="0" fontId="3" fillId="0" borderId="5" xfId="0" applyFont="1" applyBorder="1" applyAlignment="1">
      <alignment horizontal="center" vertical="top" wrapText="1"/>
    </xf>
    <xf numFmtId="0" fontId="0" fillId="2" borderId="5" xfId="0" applyFill="1" applyBorder="1" applyAlignment="1">
      <alignment horizontal="center" vertical="top" wrapText="1"/>
    </xf>
    <xf numFmtId="0" fontId="5" fillId="0" borderId="5" xfId="2" applyFont="1" applyFill="1" applyBorder="1" applyAlignment="1" applyProtection="1">
      <alignment horizontal="center" vertical="top" wrapText="1"/>
    </xf>
    <xf numFmtId="0" fontId="5" fillId="0" borderId="5" xfId="2" applyFont="1" applyFill="1" applyBorder="1" applyAlignment="1" applyProtection="1">
      <alignment horizontal="center" vertical="top" wrapText="1"/>
      <protection locked="0"/>
    </xf>
    <xf numFmtId="0" fontId="3" fillId="2" borderId="5" xfId="1" applyNumberFormat="1" applyFont="1" applyFill="1" applyBorder="1" applyAlignment="1">
      <alignment horizontal="justify" vertical="top" wrapText="1"/>
    </xf>
    <xf numFmtId="0" fontId="3" fillId="0" borderId="5" xfId="0" applyFont="1" applyBorder="1" applyAlignment="1" applyProtection="1">
      <alignment horizontal="center" vertical="top" wrapText="1"/>
      <protection locked="0"/>
    </xf>
    <xf numFmtId="0" fontId="3" fillId="9" borderId="1" xfId="0" applyFont="1" applyFill="1" applyBorder="1" applyAlignment="1" applyProtection="1">
      <alignment horizontal="justify" vertical="top" wrapText="1"/>
      <protection locked="0"/>
    </xf>
    <xf numFmtId="0" fontId="0" fillId="9" borderId="0" xfId="0" applyFill="1" applyAlignment="1">
      <alignment horizontal="justify" vertical="top" wrapText="1"/>
    </xf>
    <xf numFmtId="0" fontId="3" fillId="10" borderId="1" xfId="0" applyFont="1" applyFill="1" applyBorder="1" applyAlignment="1" applyProtection="1">
      <alignment horizontal="justify" vertical="top" wrapText="1"/>
      <protection locked="0"/>
    </xf>
    <xf numFmtId="0" fontId="0" fillId="10" borderId="0" xfId="0" applyFill="1" applyAlignment="1">
      <alignment horizontal="left" vertical="top" wrapText="1"/>
    </xf>
    <xf numFmtId="0" fontId="3" fillId="10" borderId="5" xfId="0" applyFont="1" applyFill="1" applyBorder="1" applyAlignment="1" applyProtection="1">
      <alignment horizontal="justify" vertical="top" wrapText="1"/>
      <protection locked="0"/>
    </xf>
    <xf numFmtId="0" fontId="0" fillId="9" borderId="1" xfId="0" applyFill="1" applyBorder="1" applyAlignment="1">
      <alignment horizontal="justify" vertical="top" wrapText="1"/>
    </xf>
    <xf numFmtId="0" fontId="0" fillId="10" borderId="0" xfId="0" applyFill="1" applyAlignment="1">
      <alignment horizontal="justify" vertical="top" wrapText="1"/>
    </xf>
    <xf numFmtId="0" fontId="0" fillId="9" borderId="0" xfId="0" applyFill="1" applyAlignment="1">
      <alignment horizontal="justify" vertical="top"/>
    </xf>
    <xf numFmtId="0" fontId="0" fillId="2" borderId="1" xfId="0" applyFill="1" applyBorder="1" applyAlignment="1">
      <alignment vertical="top" wrapText="1"/>
    </xf>
    <xf numFmtId="0" fontId="0" fillId="2" borderId="5" xfId="0" applyFill="1" applyBorder="1" applyAlignment="1">
      <alignment horizontal="justify" vertical="top" wrapText="1"/>
    </xf>
    <xf numFmtId="0" fontId="0" fillId="2" borderId="4" xfId="0" applyFill="1" applyBorder="1" applyAlignment="1">
      <alignment horizontal="justify" vertical="top" wrapText="1"/>
    </xf>
    <xf numFmtId="0" fontId="0" fillId="10" borderId="1" xfId="0" applyFill="1" applyBorder="1" applyAlignment="1">
      <alignment vertical="top" wrapText="1"/>
    </xf>
    <xf numFmtId="0" fontId="0" fillId="10" borderId="0" xfId="0" applyFill="1" applyAlignment="1">
      <alignment vertical="top"/>
    </xf>
    <xf numFmtId="0" fontId="0" fillId="10" borderId="0" xfId="0" applyFill="1" applyAlignment="1">
      <alignment vertical="top" wrapText="1"/>
    </xf>
    <xf numFmtId="0" fontId="0" fillId="9" borderId="0" xfId="0" applyFill="1" applyAlignment="1">
      <alignment vertical="top" wrapText="1"/>
    </xf>
    <xf numFmtId="0" fontId="3" fillId="2" borderId="6" xfId="0" applyFont="1" applyFill="1" applyBorder="1" applyAlignment="1">
      <alignment horizontal="center" vertical="top" wrapText="1"/>
    </xf>
    <xf numFmtId="0" fontId="0" fillId="2" borderId="5" xfId="0" applyFill="1" applyBorder="1" applyAlignment="1">
      <alignment horizontal="justify" vertical="top"/>
    </xf>
    <xf numFmtId="0" fontId="0" fillId="4" borderId="5" xfId="0" applyFill="1" applyBorder="1" applyAlignment="1">
      <alignment horizontal="center" vertical="top"/>
    </xf>
    <xf numFmtId="0" fontId="3" fillId="2" borderId="5" xfId="0" applyFont="1" applyFill="1" applyBorder="1" applyAlignment="1">
      <alignment horizontal="center" vertical="top" wrapText="1"/>
    </xf>
    <xf numFmtId="0" fontId="3" fillId="2" borderId="5" xfId="0" applyFont="1" applyFill="1" applyBorder="1" applyAlignment="1">
      <alignment horizontal="justify" vertical="top" wrapText="1"/>
    </xf>
    <xf numFmtId="0" fontId="9" fillId="2" borderId="5" xfId="0" applyFont="1" applyFill="1" applyBorder="1" applyAlignment="1">
      <alignment horizontal="center" vertical="top"/>
    </xf>
    <xf numFmtId="0" fontId="10" fillId="2" borderId="5" xfId="0" applyFont="1" applyFill="1" applyBorder="1" applyAlignment="1">
      <alignment horizontal="justify" vertical="top" wrapText="1"/>
    </xf>
    <xf numFmtId="0" fontId="3" fillId="2" borderId="5" xfId="1" applyNumberFormat="1" applyFont="1" applyFill="1" applyBorder="1" applyAlignment="1">
      <alignment horizontal="center" vertical="top" wrapText="1"/>
    </xf>
    <xf numFmtId="0" fontId="0" fillId="2" borderId="5" xfId="0" applyFill="1" applyBorder="1" applyAlignment="1">
      <alignment horizontal="left" vertical="top" wrapText="1"/>
    </xf>
    <xf numFmtId="0" fontId="5" fillId="2" borderId="5" xfId="2" applyFont="1" applyFill="1" applyBorder="1" applyAlignment="1" applyProtection="1">
      <alignment horizontal="center" vertical="top" wrapText="1"/>
    </xf>
    <xf numFmtId="0" fontId="5" fillId="2" borderId="5" xfId="2" applyFont="1" applyFill="1" applyBorder="1" applyAlignment="1" applyProtection="1">
      <alignment horizontal="center" vertical="top" wrapText="1"/>
      <protection locked="0"/>
    </xf>
    <xf numFmtId="0" fontId="3" fillId="2" borderId="5" xfId="0" applyFont="1" applyFill="1" applyBorder="1" applyAlignment="1" applyProtection="1">
      <alignment horizontal="center" vertical="top" wrapText="1"/>
      <protection locked="0"/>
    </xf>
    <xf numFmtId="0" fontId="3" fillId="2" borderId="11" xfId="0" applyFont="1" applyFill="1" applyBorder="1" applyAlignment="1">
      <alignment horizontal="center" vertical="top" wrapText="1"/>
    </xf>
    <xf numFmtId="0" fontId="0" fillId="10" borderId="5" xfId="0" applyFill="1" applyBorder="1" applyAlignment="1">
      <alignment vertical="top" wrapText="1"/>
    </xf>
    <xf numFmtId="14" fontId="0" fillId="2" borderId="1" xfId="0" applyNumberFormat="1" applyFill="1" applyBorder="1" applyAlignment="1">
      <alignment horizontal="center" vertical="top"/>
    </xf>
    <xf numFmtId="0" fontId="0" fillId="2" borderId="5" xfId="0" applyFill="1" applyBorder="1" applyAlignment="1">
      <alignment vertical="top" wrapText="1"/>
    </xf>
    <xf numFmtId="0" fontId="0" fillId="2" borderId="0" xfId="0" applyFill="1" applyAlignment="1">
      <alignment horizontal="center"/>
    </xf>
    <xf numFmtId="14" fontId="0" fillId="2" borderId="5" xfId="0" applyNumberFormat="1" applyFill="1" applyBorder="1" applyAlignment="1">
      <alignment horizontal="center" vertical="top"/>
    </xf>
    <xf numFmtId="0" fontId="0" fillId="2" borderId="1" xfId="0" applyFill="1" applyBorder="1"/>
    <xf numFmtId="0" fontId="3" fillId="9" borderId="5" xfId="0" applyFont="1" applyFill="1" applyBorder="1" applyAlignment="1" applyProtection="1">
      <alignment horizontal="justify" vertical="top" wrapText="1"/>
      <protection locked="0"/>
    </xf>
    <xf numFmtId="0" fontId="0" fillId="9" borderId="5" xfId="0" applyFill="1" applyBorder="1" applyAlignment="1">
      <alignment vertical="top" wrapText="1"/>
    </xf>
    <xf numFmtId="0" fontId="10" fillId="0" borderId="1" xfId="0" applyFont="1" applyBorder="1" applyAlignment="1">
      <alignment horizontal="center" vertical="top" wrapText="1"/>
    </xf>
    <xf numFmtId="0" fontId="0" fillId="0" borderId="1" xfId="0" applyBorder="1" applyAlignment="1">
      <alignment horizontal="center" vertical="top"/>
    </xf>
    <xf numFmtId="164" fontId="0" fillId="2" borderId="1" xfId="0" applyNumberFormat="1" applyFill="1" applyBorder="1" applyAlignment="1">
      <alignment horizontal="center" vertical="top"/>
    </xf>
    <xf numFmtId="0" fontId="0" fillId="2" borderId="1" xfId="0" applyFill="1" applyBorder="1" applyAlignment="1">
      <alignment horizontal="center" vertical="top"/>
    </xf>
    <xf numFmtId="0" fontId="0" fillId="2" borderId="1" xfId="0" applyFill="1" applyBorder="1" applyAlignment="1">
      <alignment horizontal="justify" vertical="top" wrapText="1"/>
    </xf>
    <xf numFmtId="0" fontId="0" fillId="2" borderId="5" xfId="0" applyFill="1" applyBorder="1" applyAlignment="1">
      <alignment horizontal="justify" vertical="top" wrapText="1"/>
    </xf>
    <xf numFmtId="0" fontId="0" fillId="2" borderId="4" xfId="0" applyFill="1" applyBorder="1" applyAlignment="1">
      <alignment horizontal="justify" vertical="top" wrapText="1"/>
    </xf>
    <xf numFmtId="0" fontId="0" fillId="2" borderId="3" xfId="0" applyFill="1" applyBorder="1" applyAlignment="1">
      <alignment horizontal="justify" vertical="top" wrapText="1"/>
    </xf>
    <xf numFmtId="0" fontId="0" fillId="2" borderId="1" xfId="0" applyFill="1" applyBorder="1" applyAlignment="1">
      <alignment horizontal="center" vertical="top" wrapText="1"/>
    </xf>
    <xf numFmtId="0" fontId="0" fillId="2" borderId="5" xfId="0" applyFill="1" applyBorder="1" applyAlignment="1">
      <alignment horizontal="center" vertical="top"/>
    </xf>
    <xf numFmtId="0" fontId="0" fillId="2" borderId="4" xfId="0" applyFill="1" applyBorder="1" applyAlignment="1">
      <alignment horizontal="center" vertical="top"/>
    </xf>
    <xf numFmtId="0" fontId="0" fillId="2" borderId="3" xfId="0" applyFill="1" applyBorder="1" applyAlignment="1">
      <alignment horizontal="center" vertical="top"/>
    </xf>
    <xf numFmtId="0" fontId="0" fillId="0" borderId="5" xfId="0" applyBorder="1" applyAlignment="1">
      <alignment horizontal="justify" vertical="top" wrapText="1"/>
    </xf>
    <xf numFmtId="0" fontId="0" fillId="0" borderId="3" xfId="0" applyBorder="1" applyAlignment="1">
      <alignment horizontal="justify" vertical="top" wrapText="1"/>
    </xf>
    <xf numFmtId="0" fontId="0" fillId="0" borderId="1" xfId="0" applyBorder="1" applyAlignment="1">
      <alignment horizontal="justify" vertical="top" wrapText="1"/>
    </xf>
    <xf numFmtId="0" fontId="0" fillId="0" borderId="4" xfId="0" applyBorder="1" applyAlignment="1">
      <alignment horizontal="justify" vertical="top" wrapText="1"/>
    </xf>
    <xf numFmtId="0" fontId="0" fillId="2" borderId="5" xfId="0" applyFill="1" applyBorder="1" applyAlignment="1">
      <alignment horizontal="justify" vertical="top"/>
    </xf>
    <xf numFmtId="0" fontId="0" fillId="0" borderId="1" xfId="0" applyBorder="1" applyAlignment="1">
      <alignment horizontal="center" vertical="top" wrapText="1"/>
    </xf>
    <xf numFmtId="0" fontId="0" fillId="0" borderId="1" xfId="0" applyBorder="1" applyAlignment="1">
      <alignment horizontal="justify" vertical="top"/>
    </xf>
    <xf numFmtId="164" fontId="0" fillId="0" borderId="1" xfId="0" applyNumberFormat="1" applyBorder="1" applyAlignment="1">
      <alignment horizontal="center" vertical="top"/>
    </xf>
    <xf numFmtId="0" fontId="0" fillId="2" borderId="1" xfId="0" applyFill="1" applyBorder="1" applyAlignment="1">
      <alignment horizontal="justify" vertical="top"/>
    </xf>
    <xf numFmtId="0" fontId="3" fillId="2" borderId="5" xfId="0" applyFont="1" applyFill="1" applyBorder="1" applyAlignment="1" applyProtection="1">
      <alignment horizontal="center" vertical="top" wrapText="1"/>
      <protection locked="0"/>
    </xf>
    <xf numFmtId="0" fontId="3" fillId="2" borderId="4" xfId="0" applyFont="1" applyFill="1" applyBorder="1" applyAlignment="1" applyProtection="1">
      <alignment horizontal="center" vertical="top" wrapText="1"/>
      <protection locked="0"/>
    </xf>
    <xf numFmtId="0" fontId="2" fillId="7" borderId="14" xfId="0" applyFont="1" applyFill="1" applyBorder="1" applyAlignment="1">
      <alignment horizontal="center" vertical="center"/>
    </xf>
    <xf numFmtId="0" fontId="2" fillId="7" borderId="0" xfId="0" applyFont="1" applyFill="1" applyAlignment="1">
      <alignment horizontal="center" vertical="center"/>
    </xf>
    <xf numFmtId="0" fontId="7" fillId="6" borderId="10"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2" fillId="7" borderId="1"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8" xfId="0" applyFont="1" applyFill="1" applyBorder="1" applyAlignment="1">
      <alignment horizontal="center" vertical="center"/>
    </xf>
    <xf numFmtId="0" fontId="2" fillId="7" borderId="9"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2" fillId="7" borderId="7"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10" xfId="0" applyFont="1" applyFill="1" applyBorder="1" applyAlignment="1">
      <alignment horizontal="center" vertical="center"/>
    </xf>
  </cellXfs>
  <cellStyles count="4">
    <cellStyle name="Normal" xfId="0" builtinId="0"/>
    <cellStyle name="Normal 2" xfId="3" xr:uid="{172D8A89-7304-45B0-BB47-33943B1D0C58}"/>
    <cellStyle name="Normal 3" xfId="2" xr:uid="{9497DD53-C1D6-4075-9F89-C3FDFDF43A9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4F577-B461-4A55-9C2C-96826C620C64}">
  <sheetPr>
    <tabColor theme="5"/>
  </sheetPr>
  <dimension ref="A1:BL44"/>
  <sheetViews>
    <sheetView tabSelected="1" view="pageBreakPreview" topLeftCell="BA1" zoomScale="80" zoomScaleNormal="85" zoomScaleSheetLayoutView="80" workbookViewId="0">
      <pane ySplit="1" topLeftCell="A2" activePane="bottomLeft" state="frozen"/>
      <selection pane="bottomLeft" activeCell="BJ3" sqref="BJ3"/>
    </sheetView>
  </sheetViews>
  <sheetFormatPr defaultColWidth="11.42578125" defaultRowHeight="15"/>
  <cols>
    <col min="1" max="1" width="9.28515625" style="1" bestFit="1" customWidth="1"/>
    <col min="2" max="2" width="15.42578125" style="1" bestFit="1" customWidth="1"/>
    <col min="3" max="3" width="23.28515625" style="1" bestFit="1" customWidth="1"/>
    <col min="4" max="4" width="16.85546875" style="1" bestFit="1" customWidth="1"/>
    <col min="5" max="5" width="36.85546875" style="1" customWidth="1"/>
    <col min="6" max="6" width="20.28515625" style="1" bestFit="1" customWidth="1"/>
    <col min="7" max="7" width="29" style="1" customWidth="1"/>
    <col min="8" max="8" width="40.28515625" style="1" customWidth="1"/>
    <col min="9" max="9" width="42.42578125" style="1" customWidth="1"/>
    <col min="10" max="10" width="27.5703125" style="81" customWidth="1"/>
    <col min="11" max="11" width="13.85546875" style="1" customWidth="1"/>
    <col min="12" max="12" width="30.5703125" style="1" customWidth="1"/>
    <col min="13" max="13" width="15.42578125" style="1" customWidth="1"/>
    <col min="14" max="14" width="17.7109375" style="1" customWidth="1"/>
    <col min="15" max="15" width="25.42578125" style="1" customWidth="1"/>
    <col min="16" max="16" width="12.85546875" style="1" customWidth="1"/>
    <col min="17" max="17" width="16.5703125" style="1" customWidth="1"/>
    <col min="18" max="18" width="13.42578125" style="1" customWidth="1"/>
    <col min="19" max="19" width="18.28515625" style="1" customWidth="1"/>
    <col min="20" max="20" width="13.42578125" style="1" customWidth="1"/>
    <col min="21" max="21" width="33" style="1" customWidth="1"/>
    <col min="22" max="22" width="18.28515625" style="1" customWidth="1"/>
    <col min="23" max="23" width="13.42578125" style="1" customWidth="1"/>
    <col min="24" max="24" width="24.5703125" style="1" customWidth="1"/>
    <col min="25" max="25" width="29.28515625" style="1" customWidth="1"/>
    <col min="26" max="26" width="13.42578125" style="1" customWidth="1"/>
    <col min="27" max="27" width="30.5703125" style="1" customWidth="1"/>
    <col min="28" max="28" width="26.140625" style="1" customWidth="1"/>
    <col min="29" max="29" width="13.42578125" style="1" customWidth="1"/>
    <col min="30" max="30" width="30.28515625" style="1" customWidth="1"/>
    <col min="31" max="31" width="27.42578125" style="1" customWidth="1"/>
    <col min="32" max="32" width="13.42578125" style="1" customWidth="1"/>
    <col min="33" max="33" width="92" style="1" customWidth="1"/>
    <col min="34" max="34" width="37.28515625" style="1" customWidth="1"/>
    <col min="35" max="35" width="13.42578125" style="1" customWidth="1"/>
    <col min="36" max="36" width="33.7109375" style="1" customWidth="1"/>
    <col min="37" max="37" width="14.5703125" style="1" customWidth="1"/>
    <col min="38" max="38" width="13.42578125" style="1" customWidth="1"/>
    <col min="39" max="39" width="41.42578125" style="1" customWidth="1"/>
    <col min="40" max="40" width="13.5703125" style="1" customWidth="1"/>
    <col min="41" max="41" width="28.7109375" style="1" customWidth="1"/>
    <col min="42" max="42" width="20.28515625" style="1" customWidth="1"/>
    <col min="43" max="43" width="21.85546875" style="1" customWidth="1"/>
    <col min="44" max="44" width="19.7109375" style="1" customWidth="1"/>
    <col min="45" max="45" width="27" style="1" customWidth="1"/>
    <col min="46" max="46" width="31.140625" style="1" customWidth="1"/>
    <col min="47" max="47" width="22.140625" style="1" customWidth="1"/>
    <col min="48" max="48" width="24.42578125" style="1" customWidth="1"/>
    <col min="49" max="49" width="20.5703125" style="1" customWidth="1"/>
    <col min="50" max="50" width="18.28515625" style="1" customWidth="1"/>
    <col min="51" max="51" width="20.7109375" style="1" customWidth="1"/>
    <col min="52" max="52" width="65.5703125" style="1" customWidth="1"/>
    <col min="53" max="53" width="14.85546875" style="1" customWidth="1"/>
    <col min="54" max="54" width="13.42578125" style="1" customWidth="1"/>
    <col min="55" max="55" width="12.85546875" style="1" customWidth="1"/>
    <col min="56" max="56" width="16.28515625" style="1" customWidth="1"/>
    <col min="57" max="57" width="18.5703125" style="1" customWidth="1"/>
    <col min="58" max="58" width="22.85546875" style="1" customWidth="1"/>
    <col min="59" max="59" width="19.140625" style="1" customWidth="1"/>
    <col min="60" max="60" width="23.42578125" style="1" customWidth="1"/>
    <col min="61" max="61" width="18.7109375" style="1" customWidth="1"/>
    <col min="62" max="62" width="63.140625" style="1" customWidth="1"/>
    <col min="63" max="63" width="33.28515625" style="1" customWidth="1"/>
    <col min="64" max="16384" width="11.42578125" style="1"/>
  </cols>
  <sheetData>
    <row r="1" spans="1:64" ht="27" customHeight="1">
      <c r="A1" s="114" t="s">
        <v>0</v>
      </c>
      <c r="B1" s="115"/>
      <c r="C1" s="115"/>
      <c r="D1" s="115"/>
      <c r="E1" s="115"/>
      <c r="F1" s="116"/>
      <c r="G1" s="111" t="s">
        <v>1</v>
      </c>
      <c r="H1" s="112"/>
      <c r="I1" s="112"/>
      <c r="J1" s="112"/>
      <c r="K1" s="112"/>
      <c r="L1" s="112"/>
      <c r="M1" s="112"/>
      <c r="N1" s="112"/>
      <c r="O1" s="112"/>
      <c r="P1" s="112"/>
      <c r="Q1" s="112"/>
      <c r="R1" s="112"/>
      <c r="S1" s="120" t="s">
        <v>2</v>
      </c>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13" t="s">
        <v>3</v>
      </c>
      <c r="AV1" s="113"/>
      <c r="AW1" s="113"/>
      <c r="AX1" s="113"/>
      <c r="AY1" s="113"/>
      <c r="AZ1" s="113"/>
      <c r="BA1" s="109" t="s">
        <v>4</v>
      </c>
      <c r="BB1" s="110"/>
      <c r="BC1" s="110"/>
      <c r="BD1" s="110"/>
      <c r="BE1" s="110"/>
      <c r="BF1" s="110"/>
      <c r="BG1" s="110"/>
      <c r="BH1" s="110"/>
      <c r="BI1" s="110"/>
      <c r="BJ1" s="110"/>
      <c r="BK1" s="110"/>
    </row>
    <row r="2" spans="1:64">
      <c r="A2" s="117"/>
      <c r="B2" s="118"/>
      <c r="C2" s="118"/>
      <c r="D2" s="118"/>
      <c r="E2" s="118"/>
      <c r="F2" s="119"/>
      <c r="G2" s="121" t="s">
        <v>5</v>
      </c>
      <c r="H2" s="122"/>
      <c r="I2" s="122"/>
      <c r="J2" s="122"/>
      <c r="K2" s="122"/>
      <c r="L2" s="122"/>
      <c r="M2" s="122"/>
      <c r="N2" s="122"/>
      <c r="O2" s="122"/>
      <c r="P2" s="122"/>
      <c r="Q2" s="122"/>
      <c r="R2" s="122"/>
      <c r="S2" s="123" t="s">
        <v>6</v>
      </c>
      <c r="T2" s="123"/>
      <c r="U2" s="123"/>
      <c r="V2" s="123"/>
      <c r="W2" s="123"/>
      <c r="X2" s="123"/>
      <c r="Y2" s="123"/>
      <c r="Z2" s="123"/>
      <c r="AA2" s="123"/>
      <c r="AB2" s="123"/>
      <c r="AC2" s="123"/>
      <c r="AD2" s="123"/>
      <c r="AE2" s="123"/>
      <c r="AF2" s="123"/>
      <c r="AG2" s="123"/>
      <c r="AH2" s="123"/>
      <c r="AI2" s="123"/>
      <c r="AJ2" s="11"/>
      <c r="AK2" s="113" t="s">
        <v>7</v>
      </c>
      <c r="AL2" s="113"/>
      <c r="AM2" s="113"/>
      <c r="AN2" s="113"/>
      <c r="AO2" s="113" t="s">
        <v>8</v>
      </c>
      <c r="AP2" s="113"/>
      <c r="AQ2" s="124" t="s">
        <v>9</v>
      </c>
      <c r="AR2" s="124"/>
      <c r="AS2" s="124"/>
      <c r="AT2" s="124"/>
      <c r="AU2" s="125" t="s">
        <v>10</v>
      </c>
      <c r="AV2" s="123"/>
      <c r="AW2" s="123"/>
      <c r="AX2" s="123"/>
      <c r="AY2" s="123"/>
      <c r="AZ2" s="126"/>
      <c r="BA2" s="10"/>
      <c r="BB2" s="10"/>
      <c r="BC2" s="10"/>
      <c r="BD2" s="10"/>
      <c r="BE2" s="10"/>
      <c r="BF2" s="10"/>
      <c r="BG2" s="10"/>
      <c r="BH2" s="10"/>
      <c r="BI2" s="10"/>
      <c r="BJ2" s="127"/>
      <c r="BK2" s="120"/>
    </row>
    <row r="3" spans="1:64" ht="90">
      <c r="A3" s="8" t="s">
        <v>11</v>
      </c>
      <c r="B3" s="9" t="s">
        <v>12</v>
      </c>
      <c r="C3" s="7" t="s">
        <v>13</v>
      </c>
      <c r="D3" s="7" t="s">
        <v>14</v>
      </c>
      <c r="E3" s="7" t="s">
        <v>15</v>
      </c>
      <c r="F3" s="7" t="s">
        <v>16</v>
      </c>
      <c r="G3" s="8" t="s">
        <v>11</v>
      </c>
      <c r="H3" s="8" t="s">
        <v>17</v>
      </c>
      <c r="I3" s="8" t="s">
        <v>18</v>
      </c>
      <c r="J3" s="7" t="s">
        <v>19</v>
      </c>
      <c r="K3" s="7" t="s">
        <v>20</v>
      </c>
      <c r="L3" s="7" t="s">
        <v>21</v>
      </c>
      <c r="M3" s="7" t="s">
        <v>22</v>
      </c>
      <c r="N3" s="7" t="s">
        <v>23</v>
      </c>
      <c r="O3" s="7" t="s">
        <v>24</v>
      </c>
      <c r="P3" s="7" t="s">
        <v>25</v>
      </c>
      <c r="Q3" s="7" t="s">
        <v>26</v>
      </c>
      <c r="R3" s="7" t="s">
        <v>27</v>
      </c>
      <c r="S3" s="6" t="s">
        <v>28</v>
      </c>
      <c r="T3" s="6" t="s">
        <v>27</v>
      </c>
      <c r="U3" s="6" t="s">
        <v>29</v>
      </c>
      <c r="V3" s="6" t="s">
        <v>30</v>
      </c>
      <c r="W3" s="6" t="s">
        <v>27</v>
      </c>
      <c r="X3" s="6" t="s">
        <v>29</v>
      </c>
      <c r="Y3" s="6" t="s">
        <v>31</v>
      </c>
      <c r="Z3" s="6" t="s">
        <v>27</v>
      </c>
      <c r="AA3" s="6" t="s">
        <v>29</v>
      </c>
      <c r="AB3" s="6" t="s">
        <v>32</v>
      </c>
      <c r="AC3" s="6" t="s">
        <v>27</v>
      </c>
      <c r="AD3" s="6" t="s">
        <v>29</v>
      </c>
      <c r="AE3" s="6" t="s">
        <v>33</v>
      </c>
      <c r="AF3" s="6" t="s">
        <v>27</v>
      </c>
      <c r="AG3" s="6" t="s">
        <v>29</v>
      </c>
      <c r="AH3" s="6" t="s">
        <v>34</v>
      </c>
      <c r="AI3" s="6" t="s">
        <v>27</v>
      </c>
      <c r="AJ3" s="6" t="s">
        <v>29</v>
      </c>
      <c r="AK3" s="6" t="s">
        <v>35</v>
      </c>
      <c r="AL3" s="6" t="s">
        <v>27</v>
      </c>
      <c r="AM3" s="6" t="s">
        <v>36</v>
      </c>
      <c r="AN3" s="6" t="s">
        <v>27</v>
      </c>
      <c r="AO3" s="6" t="s">
        <v>37</v>
      </c>
      <c r="AP3" s="6" t="s">
        <v>27</v>
      </c>
      <c r="AQ3" s="5" t="s">
        <v>38</v>
      </c>
      <c r="AR3" s="5" t="s">
        <v>39</v>
      </c>
      <c r="AS3" s="23" t="s">
        <v>40</v>
      </c>
      <c r="AT3" s="5" t="s">
        <v>41</v>
      </c>
      <c r="AU3" s="6" t="s">
        <v>42</v>
      </c>
      <c r="AV3" s="6"/>
      <c r="AW3" s="6" t="s">
        <v>27</v>
      </c>
      <c r="AX3" s="6" t="s">
        <v>43</v>
      </c>
      <c r="AY3" s="6" t="s">
        <v>44</v>
      </c>
      <c r="AZ3" s="6" t="s">
        <v>45</v>
      </c>
      <c r="BA3" s="6" t="s">
        <v>39</v>
      </c>
      <c r="BB3" s="6" t="s">
        <v>27</v>
      </c>
      <c r="BC3" s="6" t="s">
        <v>44</v>
      </c>
      <c r="BD3" s="6" t="s">
        <v>27</v>
      </c>
      <c r="BE3" s="6" t="s">
        <v>46</v>
      </c>
      <c r="BF3" s="6" t="s">
        <v>47</v>
      </c>
      <c r="BG3" s="6" t="s">
        <v>27</v>
      </c>
      <c r="BH3" s="6" t="s">
        <v>48</v>
      </c>
      <c r="BI3" s="6" t="s">
        <v>49</v>
      </c>
      <c r="BJ3" s="5" t="s">
        <v>50</v>
      </c>
      <c r="BK3" s="5" t="s">
        <v>51</v>
      </c>
    </row>
    <row r="4" spans="1:64" ht="221.25" customHeight="1">
      <c r="A4" s="87">
        <v>1873</v>
      </c>
      <c r="B4" s="105">
        <v>42600</v>
      </c>
      <c r="C4" s="100" t="s">
        <v>52</v>
      </c>
      <c r="D4" s="103" t="s">
        <v>53</v>
      </c>
      <c r="E4" s="98" t="s">
        <v>54</v>
      </c>
      <c r="F4" s="98" t="s">
        <v>55</v>
      </c>
      <c r="G4" s="13">
        <v>5010</v>
      </c>
      <c r="H4" s="12" t="s">
        <v>56</v>
      </c>
      <c r="I4" s="12" t="s">
        <v>57</v>
      </c>
      <c r="J4" s="13" t="s">
        <v>58</v>
      </c>
      <c r="K4" s="14" t="s">
        <v>59</v>
      </c>
      <c r="L4" s="4" t="s">
        <v>60</v>
      </c>
      <c r="M4" s="4" t="s">
        <v>61</v>
      </c>
      <c r="N4" s="4" t="s">
        <v>62</v>
      </c>
      <c r="O4" s="4" t="s">
        <v>63</v>
      </c>
      <c r="P4" s="4" t="s">
        <v>64</v>
      </c>
      <c r="Q4" s="4" t="s">
        <v>65</v>
      </c>
      <c r="R4" s="15">
        <v>40</v>
      </c>
      <c r="S4" s="13" t="s">
        <v>66</v>
      </c>
      <c r="T4" s="18">
        <f t="shared" ref="T4:T12" si="0">IF(S4="SI",5,0)</f>
        <v>5</v>
      </c>
      <c r="U4" s="17" t="s">
        <v>67</v>
      </c>
      <c r="V4" s="19" t="s">
        <v>68</v>
      </c>
      <c r="W4" s="18">
        <f t="shared" ref="W4:W38" si="1">IF(V4="Asignado",10,0)</f>
        <v>10</v>
      </c>
      <c r="X4" s="28" t="s">
        <v>69</v>
      </c>
      <c r="Y4" s="13" t="s">
        <v>70</v>
      </c>
      <c r="Z4" s="18">
        <f t="shared" ref="Z4:Z39" si="2">IF(Y4="Adecuado",5,0)</f>
        <v>5</v>
      </c>
      <c r="AA4" s="20" t="s">
        <v>71</v>
      </c>
      <c r="AB4" s="19" t="s">
        <v>72</v>
      </c>
      <c r="AC4" s="18">
        <f t="shared" ref="AC4:AC38" si="3">IF(AB4="Oportuna",10,0)</f>
        <v>10</v>
      </c>
      <c r="AD4" s="20" t="s">
        <v>73</v>
      </c>
      <c r="AE4" s="13" t="s">
        <v>74</v>
      </c>
      <c r="AF4" s="21">
        <f t="shared" ref="AF4:AF39" si="4">IF(AE4="Completa",5,IF(AE4="Incompleta",0,IF(AE4="No existe",0%)))</f>
        <v>5</v>
      </c>
      <c r="AG4" s="22" t="s">
        <v>75</v>
      </c>
      <c r="AH4" s="18" t="s">
        <v>76</v>
      </c>
      <c r="AI4" s="21">
        <f t="shared" ref="AI4:AI39" si="5">IF(AH4="Documentado",5,IF(AH4="Sin documentar",0))</f>
        <v>5</v>
      </c>
      <c r="AJ4" s="22" t="s">
        <v>77</v>
      </c>
      <c r="AK4" s="13" t="s">
        <v>78</v>
      </c>
      <c r="AL4" s="21">
        <f t="shared" ref="AL4:AL39" si="6">IF(AK4="Preventivo",25,IF(AK4="Detectivo",15,IF(AK4="Correctivo",10)))</f>
        <v>25</v>
      </c>
      <c r="AM4" s="13" t="s">
        <v>79</v>
      </c>
      <c r="AN4" s="21">
        <f t="shared" ref="AN4:AN39" si="7">IF(AM4="Automático",25,IF(AM4="Manual",15))</f>
        <v>15</v>
      </c>
      <c r="AO4" s="13" t="s">
        <v>80</v>
      </c>
      <c r="AP4" s="21">
        <f t="shared" ref="AP4:AP39" si="8">IF(AO4="Definido",5,IF(AO4="Incompleto",2.5,IF(AO4="No definido",0)))</f>
        <v>5</v>
      </c>
      <c r="AQ4" s="13">
        <f t="shared" ref="AQ4:AQ39" si="9">+SUM(T4,W4,Z4,AC4,AL4,AN4,AP4,AF4,AI4)</f>
        <v>85</v>
      </c>
      <c r="AR4" s="13" t="str">
        <f>IF(AQ4&gt;=90,"FUERTE",IF(AQ4&gt;=75,"MODERADO","DÉBIL"))</f>
        <v>MODERADO</v>
      </c>
      <c r="AS4" s="13" t="s">
        <v>81</v>
      </c>
      <c r="AT4" s="22" t="s">
        <v>82</v>
      </c>
      <c r="AU4" s="22" t="s">
        <v>83</v>
      </c>
      <c r="AV4" s="14" t="s">
        <v>84</v>
      </c>
      <c r="AW4" s="24" t="str">
        <f t="shared" ref="AW4:AW38" si="10">IF(AU4="El control se ejecuta de manera consistente por parte del responsable","FUERTE",IF(AU4="El control se ejecuta algunas veces por parte del responsable.","MODERADO","DÉBIL"))</f>
        <v>FUERTE</v>
      </c>
      <c r="AX4" s="13" t="s">
        <v>85</v>
      </c>
      <c r="AY4" s="25" t="str">
        <f t="shared" ref="AY4:AY38" si="11">IF(AX4="NO",AW4,IF(AND(AW4="FUERTE",AX4="SI"),"MODERADO",IF(AND(AW4="MODERADO",AW4="SI"),"DÉBIL","DÉBIL")))</f>
        <v>FUERTE</v>
      </c>
      <c r="AZ4" s="33" t="s">
        <v>86</v>
      </c>
      <c r="BA4" s="26" t="str">
        <f>+AR4</f>
        <v>MODERADO</v>
      </c>
      <c r="BB4" s="18">
        <f>IF(BA4="FUERTE",10,IF(BA4="MODERADO",5,1))</f>
        <v>5</v>
      </c>
      <c r="BC4" s="13" t="str">
        <f>+AY4</f>
        <v>FUERTE</v>
      </c>
      <c r="BD4" s="18">
        <f t="shared" ref="BD4:BD38" si="12">IF(BC4="FUERTE",10,IF(BC4="MODERADO",5,1))</f>
        <v>10</v>
      </c>
      <c r="BE4" s="18">
        <f>BB4*BD4</f>
        <v>50</v>
      </c>
      <c r="BF4" s="26" t="str">
        <f>IF(BE4=100,"FUERTE",IF(BE4&gt;=25,"MODERADO","DÉBIL"))</f>
        <v>MODERADO</v>
      </c>
      <c r="BG4" s="18">
        <f t="shared" ref="BG4:BG38" si="13">IF(BF4="FUERTE",100,IF(BF4="MODERADO",50,0))</f>
        <v>50</v>
      </c>
      <c r="BH4" s="95">
        <f>+AVERAGE(BG4:BG5)</f>
        <v>50</v>
      </c>
      <c r="BI4" s="95" t="str">
        <f>IF(BH4=100,"FUERTE",IF(BH4&gt;=50,"MODERADO","DÉBIL"))</f>
        <v>MODERADO</v>
      </c>
      <c r="BJ4" s="52" t="s">
        <v>87</v>
      </c>
      <c r="BK4" s="53" t="s">
        <v>88</v>
      </c>
    </row>
    <row r="5" spans="1:64" ht="128.25">
      <c r="A5" s="87"/>
      <c r="B5" s="87"/>
      <c r="C5" s="104"/>
      <c r="D5" s="87" t="s">
        <v>53</v>
      </c>
      <c r="E5" s="99"/>
      <c r="F5" s="99"/>
      <c r="G5" s="13">
        <v>5011</v>
      </c>
      <c r="H5" s="12" t="s">
        <v>89</v>
      </c>
      <c r="I5" s="12" t="s">
        <v>90</v>
      </c>
      <c r="J5" s="13" t="s">
        <v>91</v>
      </c>
      <c r="K5" s="14" t="s">
        <v>59</v>
      </c>
      <c r="L5" s="4" t="s">
        <v>60</v>
      </c>
      <c r="M5" s="4" t="s">
        <v>61</v>
      </c>
      <c r="N5" s="4" t="s">
        <v>62</v>
      </c>
      <c r="O5" s="4" t="s">
        <v>63</v>
      </c>
      <c r="P5" s="4" t="s">
        <v>64</v>
      </c>
      <c r="Q5" s="4" t="s">
        <v>65</v>
      </c>
      <c r="R5" s="15">
        <v>40</v>
      </c>
      <c r="S5" s="13" t="s">
        <v>66</v>
      </c>
      <c r="T5" s="18">
        <f t="shared" si="0"/>
        <v>5</v>
      </c>
      <c r="U5" s="17" t="s">
        <v>67</v>
      </c>
      <c r="V5" s="19" t="s">
        <v>68</v>
      </c>
      <c r="W5" s="18">
        <f t="shared" si="1"/>
        <v>10</v>
      </c>
      <c r="X5" s="28" t="s">
        <v>69</v>
      </c>
      <c r="Y5" s="13" t="s">
        <v>70</v>
      </c>
      <c r="Z5" s="18">
        <f t="shared" si="2"/>
        <v>5</v>
      </c>
      <c r="AA5" s="20" t="s">
        <v>71</v>
      </c>
      <c r="AB5" s="19" t="s">
        <v>72</v>
      </c>
      <c r="AC5" s="18">
        <f t="shared" si="3"/>
        <v>10</v>
      </c>
      <c r="AD5" s="20" t="s">
        <v>92</v>
      </c>
      <c r="AE5" s="37" t="s">
        <v>74</v>
      </c>
      <c r="AF5" s="42">
        <f t="shared" si="4"/>
        <v>5</v>
      </c>
      <c r="AG5" s="43" t="s">
        <v>93</v>
      </c>
      <c r="AH5" s="44" t="s">
        <v>76</v>
      </c>
      <c r="AI5" s="42">
        <f t="shared" si="5"/>
        <v>5</v>
      </c>
      <c r="AJ5" s="43" t="s">
        <v>94</v>
      </c>
      <c r="AK5" s="37" t="s">
        <v>78</v>
      </c>
      <c r="AL5" s="42">
        <f t="shared" si="6"/>
        <v>25</v>
      </c>
      <c r="AM5" s="37" t="s">
        <v>79</v>
      </c>
      <c r="AN5" s="42">
        <f t="shared" si="7"/>
        <v>15</v>
      </c>
      <c r="AO5" s="37" t="s">
        <v>80</v>
      </c>
      <c r="AP5" s="42">
        <f t="shared" si="8"/>
        <v>5</v>
      </c>
      <c r="AQ5" s="37">
        <f t="shared" si="9"/>
        <v>85</v>
      </c>
      <c r="AR5" s="37" t="str">
        <f>IF(AQ5&gt;=90,"FUERTE",IF(AQ5&gt;=75,"MODERADO","DÉBIL"))</f>
        <v>MODERADO</v>
      </c>
      <c r="AS5" s="37" t="s">
        <v>81</v>
      </c>
      <c r="AT5" s="43" t="s">
        <v>95</v>
      </c>
      <c r="AU5" s="43" t="s">
        <v>83</v>
      </c>
      <c r="AV5" s="45" t="s">
        <v>84</v>
      </c>
      <c r="AW5" s="46" t="str">
        <f t="shared" si="10"/>
        <v>FUERTE</v>
      </c>
      <c r="AX5" s="37" t="s">
        <v>85</v>
      </c>
      <c r="AY5" s="47" t="str">
        <f t="shared" si="11"/>
        <v>FUERTE</v>
      </c>
      <c r="AZ5" s="48" t="s">
        <v>86</v>
      </c>
      <c r="BA5" s="49" t="str">
        <f t="shared" ref="BA5:BA38" si="14">+AR5</f>
        <v>MODERADO</v>
      </c>
      <c r="BB5" s="44">
        <f>IF(BA5="FUERTE",10,IF(BA5="MODERADO",5,1))</f>
        <v>5</v>
      </c>
      <c r="BC5" s="37" t="str">
        <f t="shared" ref="BC5:BC38" si="15">+AY5</f>
        <v>FUERTE</v>
      </c>
      <c r="BD5" s="44">
        <f t="shared" si="12"/>
        <v>10</v>
      </c>
      <c r="BE5" s="44">
        <f>BB5*BD5</f>
        <v>50</v>
      </c>
      <c r="BF5" s="49" t="str">
        <f t="shared" ref="BF5:BF14" si="16">IF(BE5=100,"FUERTE",IF(BE5&gt;=25,"MODERADO","DÉBIL"))</f>
        <v>MODERADO</v>
      </c>
      <c r="BG5" s="44">
        <f t="shared" si="13"/>
        <v>50</v>
      </c>
      <c r="BH5" s="96"/>
      <c r="BI5" s="96"/>
      <c r="BJ5" s="54" t="s">
        <v>96</v>
      </c>
      <c r="BK5" s="53" t="s">
        <v>88</v>
      </c>
    </row>
    <row r="6" spans="1:64" ht="199.5">
      <c r="A6" s="87">
        <v>1876</v>
      </c>
      <c r="B6" s="105">
        <v>43490</v>
      </c>
      <c r="C6" s="100" t="s">
        <v>97</v>
      </c>
      <c r="D6" s="103" t="s">
        <v>53</v>
      </c>
      <c r="E6" s="98" t="s">
        <v>98</v>
      </c>
      <c r="F6" s="98" t="s">
        <v>99</v>
      </c>
      <c r="G6" s="14" t="s">
        <v>100</v>
      </c>
      <c r="H6" s="3" t="s">
        <v>101</v>
      </c>
      <c r="I6" s="3" t="s">
        <v>102</v>
      </c>
      <c r="J6" s="13" t="s">
        <v>91</v>
      </c>
      <c r="K6" s="13" t="s">
        <v>103</v>
      </c>
      <c r="L6" s="3" t="s">
        <v>104</v>
      </c>
      <c r="M6" s="4" t="s">
        <v>61</v>
      </c>
      <c r="N6" s="4" t="s">
        <v>62</v>
      </c>
      <c r="O6" s="4" t="s">
        <v>105</v>
      </c>
      <c r="P6" s="4" t="s">
        <v>64</v>
      </c>
      <c r="Q6" s="4" t="s">
        <v>106</v>
      </c>
      <c r="R6" s="15">
        <v>40</v>
      </c>
      <c r="S6" s="13" t="s">
        <v>66</v>
      </c>
      <c r="T6" s="30">
        <f t="shared" si="0"/>
        <v>5</v>
      </c>
      <c r="U6" s="31" t="s">
        <v>67</v>
      </c>
      <c r="V6" s="19" t="s">
        <v>68</v>
      </c>
      <c r="W6" s="30">
        <f t="shared" si="1"/>
        <v>10</v>
      </c>
      <c r="X6" s="28" t="s">
        <v>107</v>
      </c>
      <c r="Y6" s="13" t="s">
        <v>70</v>
      </c>
      <c r="Z6" s="30">
        <f t="shared" si="2"/>
        <v>5</v>
      </c>
      <c r="AA6" s="28" t="s">
        <v>71</v>
      </c>
      <c r="AB6" s="19" t="s">
        <v>72</v>
      </c>
      <c r="AC6" s="30">
        <f t="shared" si="3"/>
        <v>10</v>
      </c>
      <c r="AD6" s="28" t="s">
        <v>108</v>
      </c>
      <c r="AE6" s="13" t="s">
        <v>74</v>
      </c>
      <c r="AF6" s="32">
        <f>IF(AE6="Completa",5,IF(AE6="Incompleta",0,IF(AE6="No existe",0%)))</f>
        <v>5</v>
      </c>
      <c r="AG6" s="33" t="s">
        <v>109</v>
      </c>
      <c r="AH6" s="30" t="s">
        <v>76</v>
      </c>
      <c r="AI6" s="32">
        <f t="shared" si="5"/>
        <v>5</v>
      </c>
      <c r="AJ6" s="33" t="s">
        <v>110</v>
      </c>
      <c r="AK6" s="13" t="s">
        <v>78</v>
      </c>
      <c r="AL6" s="32">
        <f t="shared" si="6"/>
        <v>25</v>
      </c>
      <c r="AM6" s="13" t="s">
        <v>79</v>
      </c>
      <c r="AN6" s="32">
        <f t="shared" si="7"/>
        <v>15</v>
      </c>
      <c r="AO6" s="13" t="s">
        <v>80</v>
      </c>
      <c r="AP6" s="32">
        <f t="shared" si="8"/>
        <v>5</v>
      </c>
      <c r="AQ6" s="13">
        <f t="shared" si="9"/>
        <v>85</v>
      </c>
      <c r="AR6" s="13" t="str">
        <f t="shared" ref="AR6:AR39" si="17">IF(AQ6&gt;=90,"FUERTE",IF(AQ6&gt;=75,"MODERADO","DÉBIL"))</f>
        <v>MODERADO</v>
      </c>
      <c r="AS6" s="13" t="s">
        <v>111</v>
      </c>
      <c r="AT6" s="3" t="s">
        <v>112</v>
      </c>
      <c r="AU6" s="3" t="s">
        <v>113</v>
      </c>
      <c r="AV6" s="14" t="s">
        <v>84</v>
      </c>
      <c r="AW6" s="34" t="str">
        <f t="shared" si="10"/>
        <v>MODERADO</v>
      </c>
      <c r="AX6" s="13" t="s">
        <v>85</v>
      </c>
      <c r="AY6" s="35" t="str">
        <f t="shared" si="11"/>
        <v>MODERADO</v>
      </c>
      <c r="AZ6" s="33" t="s">
        <v>86</v>
      </c>
      <c r="BA6" s="27" t="str">
        <f t="shared" si="14"/>
        <v>MODERADO</v>
      </c>
      <c r="BB6" s="30">
        <f t="shared" ref="BB6:BB38" si="18">IF(BA6="FUERTE",10,IF(BA6="MODERADO",5,1))</f>
        <v>5</v>
      </c>
      <c r="BC6" s="13" t="str">
        <f t="shared" si="15"/>
        <v>MODERADO</v>
      </c>
      <c r="BD6" s="30">
        <f t="shared" si="12"/>
        <v>5</v>
      </c>
      <c r="BE6" s="30">
        <f t="shared" ref="BE6:BE38" si="19">BB6*BD6</f>
        <v>25</v>
      </c>
      <c r="BF6" s="27" t="str">
        <f t="shared" si="16"/>
        <v>MODERADO</v>
      </c>
      <c r="BG6" s="30">
        <f t="shared" si="13"/>
        <v>50</v>
      </c>
      <c r="BH6" s="89">
        <f>+AVERAGE(BG6:BG10)</f>
        <v>50</v>
      </c>
      <c r="BI6" s="89" t="str">
        <f>IF(BH6=100,"FUERTE",IF(BH6&gt;=50,"MODERADO","DÉBIL"))</f>
        <v>MODERADO</v>
      </c>
      <c r="BJ6" s="50" t="s">
        <v>114</v>
      </c>
      <c r="BK6" s="51" t="s">
        <v>115</v>
      </c>
    </row>
    <row r="7" spans="1:64" ht="180">
      <c r="A7" s="87"/>
      <c r="B7" s="87"/>
      <c r="C7" s="104"/>
      <c r="D7" s="87" t="s">
        <v>53</v>
      </c>
      <c r="E7" s="101"/>
      <c r="F7" s="101"/>
      <c r="G7" s="14" t="s">
        <v>116</v>
      </c>
      <c r="H7" s="3" t="s">
        <v>117</v>
      </c>
      <c r="I7" s="3" t="s">
        <v>117</v>
      </c>
      <c r="J7" s="13" t="s">
        <v>118</v>
      </c>
      <c r="K7" s="13" t="s">
        <v>103</v>
      </c>
      <c r="L7" s="4" t="s">
        <v>119</v>
      </c>
      <c r="M7" s="4" t="s">
        <v>61</v>
      </c>
      <c r="N7" s="4" t="s">
        <v>62</v>
      </c>
      <c r="O7" s="4" t="s">
        <v>63</v>
      </c>
      <c r="P7" s="4" t="s">
        <v>64</v>
      </c>
      <c r="Q7" s="4" t="s">
        <v>65</v>
      </c>
      <c r="R7" s="15">
        <v>40</v>
      </c>
      <c r="S7" s="13" t="s">
        <v>66</v>
      </c>
      <c r="T7" s="30">
        <f t="shared" si="0"/>
        <v>5</v>
      </c>
      <c r="U7" s="31" t="s">
        <v>67</v>
      </c>
      <c r="V7" s="19" t="s">
        <v>68</v>
      </c>
      <c r="W7" s="30">
        <f t="shared" si="1"/>
        <v>10</v>
      </c>
      <c r="X7" s="28" t="s">
        <v>120</v>
      </c>
      <c r="Y7" s="13" t="s">
        <v>70</v>
      </c>
      <c r="Z7" s="30">
        <f t="shared" si="2"/>
        <v>5</v>
      </c>
      <c r="AA7" s="28" t="s">
        <v>71</v>
      </c>
      <c r="AB7" s="19" t="s">
        <v>72</v>
      </c>
      <c r="AC7" s="30">
        <f t="shared" si="3"/>
        <v>10</v>
      </c>
      <c r="AD7" s="28" t="s">
        <v>121</v>
      </c>
      <c r="AE7" s="13" t="s">
        <v>74</v>
      </c>
      <c r="AF7" s="32">
        <f t="shared" si="4"/>
        <v>5</v>
      </c>
      <c r="AG7" s="33" t="s">
        <v>122</v>
      </c>
      <c r="AH7" s="13" t="s">
        <v>123</v>
      </c>
      <c r="AI7" s="32">
        <f t="shared" si="5"/>
        <v>0</v>
      </c>
      <c r="AJ7" s="33" t="s">
        <v>124</v>
      </c>
      <c r="AK7" s="13" t="s">
        <v>78</v>
      </c>
      <c r="AL7" s="32">
        <f t="shared" si="6"/>
        <v>25</v>
      </c>
      <c r="AM7" s="13" t="s">
        <v>79</v>
      </c>
      <c r="AN7" s="32">
        <f t="shared" si="7"/>
        <v>15</v>
      </c>
      <c r="AO7" s="13" t="s">
        <v>80</v>
      </c>
      <c r="AP7" s="32">
        <f t="shared" si="8"/>
        <v>5</v>
      </c>
      <c r="AQ7" s="13">
        <f t="shared" si="9"/>
        <v>80</v>
      </c>
      <c r="AR7" s="13" t="str">
        <f t="shared" si="17"/>
        <v>MODERADO</v>
      </c>
      <c r="AS7" s="13" t="s">
        <v>111</v>
      </c>
      <c r="AT7" s="3" t="s">
        <v>112</v>
      </c>
      <c r="AU7" s="3" t="s">
        <v>83</v>
      </c>
      <c r="AV7" s="14" t="s">
        <v>84</v>
      </c>
      <c r="AW7" s="34" t="str">
        <f t="shared" si="10"/>
        <v>FUERTE</v>
      </c>
      <c r="AX7" s="13" t="s">
        <v>85</v>
      </c>
      <c r="AY7" s="35" t="str">
        <f t="shared" si="11"/>
        <v>FUERTE</v>
      </c>
      <c r="AZ7" s="33" t="s">
        <v>86</v>
      </c>
      <c r="BA7" s="27" t="str">
        <f t="shared" si="14"/>
        <v>MODERADO</v>
      </c>
      <c r="BB7" s="30">
        <f t="shared" si="18"/>
        <v>5</v>
      </c>
      <c r="BC7" s="13" t="str">
        <f t="shared" si="15"/>
        <v>FUERTE</v>
      </c>
      <c r="BD7" s="30">
        <f t="shared" si="12"/>
        <v>10</v>
      </c>
      <c r="BE7" s="30">
        <f t="shared" si="19"/>
        <v>50</v>
      </c>
      <c r="BF7" s="27" t="str">
        <f t="shared" si="16"/>
        <v>MODERADO</v>
      </c>
      <c r="BG7" s="30">
        <f t="shared" si="13"/>
        <v>50</v>
      </c>
      <c r="BH7" s="89"/>
      <c r="BI7" s="89"/>
      <c r="BJ7" s="50" t="s">
        <v>125</v>
      </c>
      <c r="BK7" s="51" t="s">
        <v>126</v>
      </c>
    </row>
    <row r="8" spans="1:64" ht="165">
      <c r="A8" s="87"/>
      <c r="B8" s="87"/>
      <c r="C8" s="104"/>
      <c r="D8" s="87" t="s">
        <v>53</v>
      </c>
      <c r="E8" s="101"/>
      <c r="F8" s="101"/>
      <c r="G8" s="14" t="s">
        <v>127</v>
      </c>
      <c r="H8" s="3" t="s">
        <v>128</v>
      </c>
      <c r="I8" s="3" t="s">
        <v>128</v>
      </c>
      <c r="J8" s="13" t="s">
        <v>118</v>
      </c>
      <c r="K8" s="13" t="s">
        <v>59</v>
      </c>
      <c r="L8" s="3" t="s">
        <v>129</v>
      </c>
      <c r="M8" s="4" t="s">
        <v>61</v>
      </c>
      <c r="N8" s="4" t="s">
        <v>62</v>
      </c>
      <c r="O8" s="4" t="s">
        <v>105</v>
      </c>
      <c r="P8" s="4" t="s">
        <v>64</v>
      </c>
      <c r="Q8" s="4" t="s">
        <v>65</v>
      </c>
      <c r="R8" s="15">
        <v>40</v>
      </c>
      <c r="S8" s="13" t="s">
        <v>66</v>
      </c>
      <c r="T8" s="30">
        <f t="shared" si="0"/>
        <v>5</v>
      </c>
      <c r="U8" s="31" t="s">
        <v>67</v>
      </c>
      <c r="V8" s="19" t="s">
        <v>68</v>
      </c>
      <c r="W8" s="30">
        <f t="shared" si="1"/>
        <v>10</v>
      </c>
      <c r="X8" s="28" t="s">
        <v>130</v>
      </c>
      <c r="Y8" s="13" t="s">
        <v>70</v>
      </c>
      <c r="Z8" s="30">
        <f t="shared" si="2"/>
        <v>5</v>
      </c>
      <c r="AA8" s="28" t="s">
        <v>71</v>
      </c>
      <c r="AB8" s="19" t="s">
        <v>72</v>
      </c>
      <c r="AC8" s="30">
        <f t="shared" si="3"/>
        <v>10</v>
      </c>
      <c r="AD8" s="28" t="s">
        <v>121</v>
      </c>
      <c r="AE8" s="13" t="s">
        <v>74</v>
      </c>
      <c r="AF8" s="32">
        <f t="shared" si="4"/>
        <v>5</v>
      </c>
      <c r="AG8" s="33" t="s">
        <v>131</v>
      </c>
      <c r="AH8" s="13" t="s">
        <v>123</v>
      </c>
      <c r="AI8" s="32">
        <f t="shared" si="5"/>
        <v>0</v>
      </c>
      <c r="AJ8" s="33" t="s">
        <v>124</v>
      </c>
      <c r="AK8" s="13" t="s">
        <v>78</v>
      </c>
      <c r="AL8" s="32">
        <f t="shared" si="6"/>
        <v>25</v>
      </c>
      <c r="AM8" s="13" t="s">
        <v>79</v>
      </c>
      <c r="AN8" s="32">
        <f t="shared" si="7"/>
        <v>15</v>
      </c>
      <c r="AO8" s="13" t="s">
        <v>80</v>
      </c>
      <c r="AP8" s="32">
        <f t="shared" si="8"/>
        <v>5</v>
      </c>
      <c r="AQ8" s="13">
        <f t="shared" si="9"/>
        <v>80</v>
      </c>
      <c r="AR8" s="13" t="str">
        <f t="shared" si="17"/>
        <v>MODERADO</v>
      </c>
      <c r="AS8" s="13" t="s">
        <v>111</v>
      </c>
      <c r="AT8" s="3" t="s">
        <v>112</v>
      </c>
      <c r="AU8" s="3" t="s">
        <v>83</v>
      </c>
      <c r="AV8" s="14" t="s">
        <v>84</v>
      </c>
      <c r="AW8" s="34" t="str">
        <f>IF(AU8="El control se ejecuta de manera consistente por parte del responsable","FUERTE",IF(AU8="El control se ejecuta algunas veces por parte del responsable.","MODERADO","DÉBIL"))</f>
        <v>FUERTE</v>
      </c>
      <c r="AX8" s="13" t="s">
        <v>85</v>
      </c>
      <c r="AY8" s="35" t="str">
        <f t="shared" si="11"/>
        <v>FUERTE</v>
      </c>
      <c r="AZ8" s="33" t="s">
        <v>86</v>
      </c>
      <c r="BA8" s="27" t="str">
        <f t="shared" si="14"/>
        <v>MODERADO</v>
      </c>
      <c r="BB8" s="30">
        <f t="shared" si="18"/>
        <v>5</v>
      </c>
      <c r="BC8" s="13" t="str">
        <f t="shared" si="15"/>
        <v>FUERTE</v>
      </c>
      <c r="BD8" s="30">
        <f t="shared" si="12"/>
        <v>10</v>
      </c>
      <c r="BE8" s="30">
        <f t="shared" si="19"/>
        <v>50</v>
      </c>
      <c r="BF8" s="27" t="str">
        <f t="shared" si="16"/>
        <v>MODERADO</v>
      </c>
      <c r="BG8" s="30">
        <f t="shared" si="13"/>
        <v>50</v>
      </c>
      <c r="BH8" s="89"/>
      <c r="BI8" s="89"/>
      <c r="BJ8" s="50" t="s">
        <v>125</v>
      </c>
      <c r="BK8" s="51" t="s">
        <v>132</v>
      </c>
    </row>
    <row r="9" spans="1:64" s="40" customFormat="1" ht="336" customHeight="1">
      <c r="A9" s="87"/>
      <c r="B9" s="87"/>
      <c r="C9" s="104"/>
      <c r="D9" s="87" t="s">
        <v>53</v>
      </c>
      <c r="E9" s="101"/>
      <c r="F9" s="101"/>
      <c r="G9" s="14" t="s">
        <v>133</v>
      </c>
      <c r="H9" s="3" t="s">
        <v>134</v>
      </c>
      <c r="I9" s="3" t="s">
        <v>135</v>
      </c>
      <c r="J9" s="13" t="s">
        <v>118</v>
      </c>
      <c r="K9" s="13" t="s">
        <v>59</v>
      </c>
      <c r="L9" s="4" t="s">
        <v>136</v>
      </c>
      <c r="M9" s="4" t="s">
        <v>61</v>
      </c>
      <c r="N9" s="4" t="s">
        <v>62</v>
      </c>
      <c r="O9" s="4" t="s">
        <v>105</v>
      </c>
      <c r="P9" s="4" t="s">
        <v>64</v>
      </c>
      <c r="Q9" s="4" t="s">
        <v>65</v>
      </c>
      <c r="R9" s="15">
        <v>40</v>
      </c>
      <c r="S9" s="13" t="s">
        <v>66</v>
      </c>
      <c r="T9" s="30">
        <f t="shared" si="0"/>
        <v>5</v>
      </c>
      <c r="U9" s="31" t="s">
        <v>67</v>
      </c>
      <c r="V9" s="19" t="s">
        <v>68</v>
      </c>
      <c r="W9" s="30">
        <f t="shared" si="1"/>
        <v>10</v>
      </c>
      <c r="X9" s="28" t="s">
        <v>137</v>
      </c>
      <c r="Y9" s="13" t="s">
        <v>70</v>
      </c>
      <c r="Z9" s="30">
        <f t="shared" si="2"/>
        <v>5</v>
      </c>
      <c r="AA9" s="28" t="s">
        <v>71</v>
      </c>
      <c r="AB9" s="19" t="s">
        <v>72</v>
      </c>
      <c r="AC9" s="30">
        <f t="shared" si="3"/>
        <v>10</v>
      </c>
      <c r="AD9" s="28" t="s">
        <v>121</v>
      </c>
      <c r="AE9" s="13" t="s">
        <v>74</v>
      </c>
      <c r="AF9" s="32">
        <f t="shared" si="4"/>
        <v>5</v>
      </c>
      <c r="AG9" s="33" t="s">
        <v>138</v>
      </c>
      <c r="AH9" s="13" t="s">
        <v>76</v>
      </c>
      <c r="AI9" s="32">
        <f t="shared" ref="AI9" si="20">IF(AH9="Documentado",5,IF(AH9="Sin documentar",0))</f>
        <v>5</v>
      </c>
      <c r="AJ9" s="33" t="s">
        <v>139</v>
      </c>
      <c r="AK9" s="13" t="s">
        <v>78</v>
      </c>
      <c r="AL9" s="32">
        <f t="shared" ref="AL9" si="21">IF(AK9="Preventivo",25,IF(AK9="Detectivo",15,IF(AK9="Correctivo",10)))</f>
        <v>25</v>
      </c>
      <c r="AM9" s="13" t="s">
        <v>79</v>
      </c>
      <c r="AN9" s="32">
        <f t="shared" ref="AN9" si="22">IF(AM9="Automático",25,IF(AM9="Manual",15))</f>
        <v>15</v>
      </c>
      <c r="AO9" s="13" t="s">
        <v>80</v>
      </c>
      <c r="AP9" s="32">
        <f t="shared" ref="AP9" si="23">IF(AO9="Definido",5,IF(AO9="Incompleto",2.5,IF(AO9="No definido",0)))</f>
        <v>5</v>
      </c>
      <c r="AQ9" s="13">
        <f t="shared" ref="AQ9" si="24">+SUM(T9,W9,Z9,AC9,AL9,AN9,AP9,AF9,AI9)</f>
        <v>85</v>
      </c>
      <c r="AR9" s="13" t="str">
        <f t="shared" ref="AR9" si="25">IF(AQ9&gt;=90,"FUERTE",IF(AQ9&gt;=75,"MODERADO","DÉBIL"))</f>
        <v>MODERADO</v>
      </c>
      <c r="AS9" s="13" t="s">
        <v>140</v>
      </c>
      <c r="AT9" s="3" t="s">
        <v>141</v>
      </c>
      <c r="AU9" s="3" t="s">
        <v>83</v>
      </c>
      <c r="AV9" s="14" t="s">
        <v>84</v>
      </c>
      <c r="AW9" s="34" t="str">
        <f>IF(AU9="El control se ejecuta de manera consistente por parte del responsable","FUERTE",IF(AU9="El control se ejecuta algunas veces por parte del responsable.","MODERADO","DÉBIL"))</f>
        <v>FUERTE</v>
      </c>
      <c r="AX9" s="13" t="s">
        <v>85</v>
      </c>
      <c r="AY9" s="35" t="str">
        <f t="shared" si="11"/>
        <v>FUERTE</v>
      </c>
      <c r="AZ9" s="33" t="s">
        <v>86</v>
      </c>
      <c r="BA9" s="27" t="str">
        <f t="shared" si="14"/>
        <v>MODERADO</v>
      </c>
      <c r="BB9" s="30">
        <f t="shared" si="18"/>
        <v>5</v>
      </c>
      <c r="BC9" s="13" t="str">
        <f t="shared" si="15"/>
        <v>FUERTE</v>
      </c>
      <c r="BD9" s="30">
        <f t="shared" si="12"/>
        <v>10</v>
      </c>
      <c r="BE9" s="30">
        <f t="shared" si="19"/>
        <v>50</v>
      </c>
      <c r="BF9" s="27" t="str">
        <f t="shared" si="16"/>
        <v>MODERADO</v>
      </c>
      <c r="BG9" s="30">
        <f t="shared" si="13"/>
        <v>50</v>
      </c>
      <c r="BH9" s="89"/>
      <c r="BI9" s="89"/>
      <c r="BJ9" s="54" t="s">
        <v>96</v>
      </c>
      <c r="BK9" s="56" t="s">
        <v>142</v>
      </c>
      <c r="BL9" s="1"/>
    </row>
    <row r="10" spans="1:64" s="40" customFormat="1" ht="228.75" customHeight="1">
      <c r="A10" s="87"/>
      <c r="B10" s="87"/>
      <c r="C10" s="104"/>
      <c r="D10" s="87" t="s">
        <v>53</v>
      </c>
      <c r="E10" s="99"/>
      <c r="F10" s="99"/>
      <c r="G10" s="14" t="s">
        <v>143</v>
      </c>
      <c r="H10" s="3" t="s">
        <v>144</v>
      </c>
      <c r="I10" s="3" t="s">
        <v>145</v>
      </c>
      <c r="J10" s="13" t="s">
        <v>118</v>
      </c>
      <c r="K10" s="13" t="s">
        <v>59</v>
      </c>
      <c r="L10" s="4" t="s">
        <v>146</v>
      </c>
      <c r="M10" s="4" t="s">
        <v>61</v>
      </c>
      <c r="N10" s="4" t="s">
        <v>62</v>
      </c>
      <c r="O10" s="4" t="s">
        <v>63</v>
      </c>
      <c r="P10" s="4" t="s">
        <v>64</v>
      </c>
      <c r="Q10" s="4" t="s">
        <v>65</v>
      </c>
      <c r="R10" s="15">
        <v>40</v>
      </c>
      <c r="S10" s="13" t="s">
        <v>66</v>
      </c>
      <c r="T10" s="30">
        <f t="shared" si="0"/>
        <v>5</v>
      </c>
      <c r="U10" s="31" t="s">
        <v>67</v>
      </c>
      <c r="V10" s="19" t="s">
        <v>68</v>
      </c>
      <c r="W10" s="30">
        <f t="shared" si="1"/>
        <v>10</v>
      </c>
      <c r="X10" s="28" t="s">
        <v>147</v>
      </c>
      <c r="Y10" s="13" t="s">
        <v>70</v>
      </c>
      <c r="Z10" s="30">
        <f t="shared" si="2"/>
        <v>5</v>
      </c>
      <c r="AA10" s="28" t="s">
        <v>71</v>
      </c>
      <c r="AB10" s="19" t="s">
        <v>72</v>
      </c>
      <c r="AC10" s="30">
        <f t="shared" si="3"/>
        <v>10</v>
      </c>
      <c r="AD10" s="28" t="s">
        <v>121</v>
      </c>
      <c r="AE10" s="13" t="s">
        <v>74</v>
      </c>
      <c r="AF10" s="32">
        <f t="shared" si="4"/>
        <v>5</v>
      </c>
      <c r="AG10" s="33" t="s">
        <v>148</v>
      </c>
      <c r="AH10" s="13" t="s">
        <v>76</v>
      </c>
      <c r="AI10" s="32">
        <f t="shared" si="5"/>
        <v>5</v>
      </c>
      <c r="AJ10" s="33" t="s">
        <v>149</v>
      </c>
      <c r="AK10" s="13" t="s">
        <v>78</v>
      </c>
      <c r="AL10" s="32">
        <f t="shared" si="6"/>
        <v>25</v>
      </c>
      <c r="AM10" s="13" t="s">
        <v>79</v>
      </c>
      <c r="AN10" s="32">
        <f t="shared" si="7"/>
        <v>15</v>
      </c>
      <c r="AO10" s="13" t="s">
        <v>80</v>
      </c>
      <c r="AP10" s="32">
        <f t="shared" si="8"/>
        <v>5</v>
      </c>
      <c r="AQ10" s="13">
        <f t="shared" si="9"/>
        <v>85</v>
      </c>
      <c r="AR10" s="13" t="str">
        <f t="shared" si="17"/>
        <v>MODERADO</v>
      </c>
      <c r="AS10" s="13" t="s">
        <v>140</v>
      </c>
      <c r="AT10" s="3" t="s">
        <v>150</v>
      </c>
      <c r="AU10" s="3" t="s">
        <v>83</v>
      </c>
      <c r="AV10" s="14" t="s">
        <v>84</v>
      </c>
      <c r="AW10" s="34" t="str">
        <f t="shared" si="10"/>
        <v>FUERTE</v>
      </c>
      <c r="AX10" s="13" t="s">
        <v>85</v>
      </c>
      <c r="AY10" s="35" t="str">
        <f t="shared" si="11"/>
        <v>FUERTE</v>
      </c>
      <c r="AZ10" s="33" t="s">
        <v>86</v>
      </c>
      <c r="BA10" s="27" t="str">
        <f t="shared" si="14"/>
        <v>MODERADO</v>
      </c>
      <c r="BB10" s="30">
        <f t="shared" si="18"/>
        <v>5</v>
      </c>
      <c r="BC10" s="13" t="str">
        <f t="shared" si="15"/>
        <v>FUERTE</v>
      </c>
      <c r="BD10" s="30">
        <f t="shared" si="12"/>
        <v>10</v>
      </c>
      <c r="BE10" s="30">
        <f t="shared" si="19"/>
        <v>50</v>
      </c>
      <c r="BF10" s="27" t="str">
        <f t="shared" si="16"/>
        <v>MODERADO</v>
      </c>
      <c r="BG10" s="30">
        <f t="shared" si="13"/>
        <v>50</v>
      </c>
      <c r="BH10" s="89"/>
      <c r="BI10" s="89"/>
      <c r="BJ10" s="54" t="s">
        <v>96</v>
      </c>
      <c r="BK10" s="56" t="s">
        <v>151</v>
      </c>
      <c r="BL10" s="1"/>
    </row>
    <row r="11" spans="1:64" ht="326.25" customHeight="1">
      <c r="A11" s="87">
        <v>1885</v>
      </c>
      <c r="B11" s="105">
        <v>43490</v>
      </c>
      <c r="C11" s="100" t="s">
        <v>152</v>
      </c>
      <c r="D11" s="103" t="s">
        <v>53</v>
      </c>
      <c r="E11" s="98" t="s">
        <v>153</v>
      </c>
      <c r="F11" s="98" t="s">
        <v>154</v>
      </c>
      <c r="G11" s="14" t="s">
        <v>155</v>
      </c>
      <c r="H11" s="3" t="s">
        <v>156</v>
      </c>
      <c r="I11" s="3" t="s">
        <v>157</v>
      </c>
      <c r="J11" s="13" t="s">
        <v>58</v>
      </c>
      <c r="K11" s="13" t="s">
        <v>59</v>
      </c>
      <c r="L11" s="4" t="s">
        <v>158</v>
      </c>
      <c r="M11" s="4" t="s">
        <v>61</v>
      </c>
      <c r="N11" s="4" t="s">
        <v>62</v>
      </c>
      <c r="O11" s="4" t="s">
        <v>63</v>
      </c>
      <c r="P11" s="4" t="s">
        <v>64</v>
      </c>
      <c r="Q11" s="4" t="s">
        <v>65</v>
      </c>
      <c r="R11" s="15">
        <v>40</v>
      </c>
      <c r="S11" s="13" t="s">
        <v>66</v>
      </c>
      <c r="T11" s="30">
        <f t="shared" si="0"/>
        <v>5</v>
      </c>
      <c r="U11" s="31" t="s">
        <v>67</v>
      </c>
      <c r="V11" s="19" t="s">
        <v>68</v>
      </c>
      <c r="W11" s="30">
        <f t="shared" si="1"/>
        <v>10</v>
      </c>
      <c r="X11" s="28" t="s">
        <v>159</v>
      </c>
      <c r="Y11" s="13" t="s">
        <v>70</v>
      </c>
      <c r="Z11" s="30">
        <f t="shared" si="2"/>
        <v>5</v>
      </c>
      <c r="AA11" s="28" t="s">
        <v>71</v>
      </c>
      <c r="AB11" s="19" t="s">
        <v>72</v>
      </c>
      <c r="AC11" s="30">
        <f t="shared" si="3"/>
        <v>10</v>
      </c>
      <c r="AD11" s="28" t="s">
        <v>160</v>
      </c>
      <c r="AE11" s="13" t="s">
        <v>74</v>
      </c>
      <c r="AF11" s="32">
        <f t="shared" si="4"/>
        <v>5</v>
      </c>
      <c r="AG11" s="33" t="s">
        <v>161</v>
      </c>
      <c r="AH11" s="13" t="s">
        <v>76</v>
      </c>
      <c r="AI11" s="32">
        <f t="shared" si="5"/>
        <v>5</v>
      </c>
      <c r="AJ11" s="33" t="s">
        <v>162</v>
      </c>
      <c r="AK11" s="13" t="s">
        <v>78</v>
      </c>
      <c r="AL11" s="32">
        <f t="shared" si="6"/>
        <v>25</v>
      </c>
      <c r="AM11" s="13" t="s">
        <v>79</v>
      </c>
      <c r="AN11" s="32">
        <f t="shared" si="7"/>
        <v>15</v>
      </c>
      <c r="AO11" s="13" t="s">
        <v>163</v>
      </c>
      <c r="AP11" s="32">
        <f t="shared" si="8"/>
        <v>2.5</v>
      </c>
      <c r="AQ11" s="13">
        <f t="shared" si="9"/>
        <v>82.5</v>
      </c>
      <c r="AR11" s="13" t="str">
        <f t="shared" si="17"/>
        <v>MODERADO</v>
      </c>
      <c r="AS11" s="13" t="s">
        <v>140</v>
      </c>
      <c r="AT11" s="3" t="s">
        <v>164</v>
      </c>
      <c r="AU11" s="3" t="s">
        <v>83</v>
      </c>
      <c r="AV11" s="14" t="s">
        <v>84</v>
      </c>
      <c r="AW11" s="34" t="str">
        <f>IF(AU11="El control se ejecuta de manera consistente por parte del responsable","FUERTE",IF(AU11="El control se ejecuta algunas veces por parte del responsable.","MODERADO","DÉBIL"))</f>
        <v>FUERTE</v>
      </c>
      <c r="AX11" s="13" t="s">
        <v>85</v>
      </c>
      <c r="AY11" s="35" t="str">
        <f t="shared" si="11"/>
        <v>FUERTE</v>
      </c>
      <c r="AZ11" s="33" t="s">
        <v>86</v>
      </c>
      <c r="BA11" s="27" t="str">
        <f t="shared" si="14"/>
        <v>MODERADO</v>
      </c>
      <c r="BB11" s="30">
        <f t="shared" si="18"/>
        <v>5</v>
      </c>
      <c r="BC11" s="13" t="str">
        <f t="shared" si="15"/>
        <v>FUERTE</v>
      </c>
      <c r="BD11" s="30">
        <f t="shared" si="12"/>
        <v>10</v>
      </c>
      <c r="BE11" s="30">
        <f t="shared" si="19"/>
        <v>50</v>
      </c>
      <c r="BF11" s="27" t="str">
        <f t="shared" si="16"/>
        <v>MODERADO</v>
      </c>
      <c r="BG11" s="30">
        <f t="shared" si="13"/>
        <v>50</v>
      </c>
      <c r="BH11" s="89">
        <f>+AVERAGE(BG11:BG13)</f>
        <v>50</v>
      </c>
      <c r="BI11" s="89" t="str">
        <f>IF(BH11=100,"FUERTE",IF(BH11&gt;=50,"MODERADO","DÉBIL"))</f>
        <v>MODERADO</v>
      </c>
      <c r="BJ11" s="50" t="s">
        <v>165</v>
      </c>
      <c r="BK11" s="51" t="s">
        <v>166</v>
      </c>
    </row>
    <row r="12" spans="1:64" ht="213.75">
      <c r="A12" s="87"/>
      <c r="B12" s="87"/>
      <c r="C12" s="104"/>
      <c r="D12" s="87"/>
      <c r="E12" s="101"/>
      <c r="F12" s="101"/>
      <c r="G12" s="14" t="s">
        <v>167</v>
      </c>
      <c r="H12" s="3" t="s">
        <v>168</v>
      </c>
      <c r="I12" s="3" t="s">
        <v>169</v>
      </c>
      <c r="J12" s="13" t="s">
        <v>170</v>
      </c>
      <c r="K12" s="13" t="s">
        <v>171</v>
      </c>
      <c r="L12" s="4" t="s">
        <v>158</v>
      </c>
      <c r="M12" s="4" t="s">
        <v>61</v>
      </c>
      <c r="N12" s="4" t="s">
        <v>62</v>
      </c>
      <c r="O12" s="4" t="s">
        <v>63</v>
      </c>
      <c r="P12" s="4" t="s">
        <v>64</v>
      </c>
      <c r="Q12" s="4" t="s">
        <v>65</v>
      </c>
      <c r="R12" s="15">
        <v>40</v>
      </c>
      <c r="S12" s="13" t="s">
        <v>66</v>
      </c>
      <c r="T12" s="30">
        <f t="shared" si="0"/>
        <v>5</v>
      </c>
      <c r="U12" s="31" t="s">
        <v>67</v>
      </c>
      <c r="V12" s="19" t="s">
        <v>68</v>
      </c>
      <c r="W12" s="30">
        <f t="shared" si="1"/>
        <v>10</v>
      </c>
      <c r="X12" s="28" t="s">
        <v>159</v>
      </c>
      <c r="Y12" s="13" t="s">
        <v>70</v>
      </c>
      <c r="Z12" s="30">
        <f t="shared" si="2"/>
        <v>5</v>
      </c>
      <c r="AA12" s="28" t="s">
        <v>71</v>
      </c>
      <c r="AB12" s="19" t="s">
        <v>72</v>
      </c>
      <c r="AC12" s="30">
        <f t="shared" si="3"/>
        <v>10</v>
      </c>
      <c r="AD12" s="28" t="s">
        <v>121</v>
      </c>
      <c r="AE12" s="13" t="s">
        <v>74</v>
      </c>
      <c r="AF12" s="32">
        <f t="shared" si="4"/>
        <v>5</v>
      </c>
      <c r="AG12" s="33" t="s">
        <v>172</v>
      </c>
      <c r="AH12" s="13" t="s">
        <v>76</v>
      </c>
      <c r="AI12" s="32">
        <f t="shared" si="5"/>
        <v>5</v>
      </c>
      <c r="AJ12" s="33" t="s">
        <v>173</v>
      </c>
      <c r="AK12" s="13" t="s">
        <v>78</v>
      </c>
      <c r="AL12" s="32">
        <f t="shared" si="6"/>
        <v>25</v>
      </c>
      <c r="AM12" s="13" t="s">
        <v>79</v>
      </c>
      <c r="AN12" s="32">
        <f t="shared" si="7"/>
        <v>15</v>
      </c>
      <c r="AO12" s="13" t="s">
        <v>80</v>
      </c>
      <c r="AP12" s="32">
        <f t="shared" si="8"/>
        <v>5</v>
      </c>
      <c r="AQ12" s="13">
        <f>+SUM(T12,W12,Z12,AC12,AL12,AN12,AP12,AF12,AI12)</f>
        <v>85</v>
      </c>
      <c r="AR12" s="13" t="str">
        <f t="shared" si="17"/>
        <v>MODERADO</v>
      </c>
      <c r="AS12" s="13" t="s">
        <v>140</v>
      </c>
      <c r="AT12" s="3" t="s">
        <v>174</v>
      </c>
      <c r="AU12" s="3" t="s">
        <v>83</v>
      </c>
      <c r="AV12" s="14" t="s">
        <v>84</v>
      </c>
      <c r="AW12" s="34" t="str">
        <f t="shared" si="10"/>
        <v>FUERTE</v>
      </c>
      <c r="AX12" s="13" t="s">
        <v>85</v>
      </c>
      <c r="AY12" s="35" t="str">
        <f t="shared" si="11"/>
        <v>FUERTE</v>
      </c>
      <c r="AZ12" s="33" t="s">
        <v>86</v>
      </c>
      <c r="BA12" s="27" t="str">
        <f t="shared" si="14"/>
        <v>MODERADO</v>
      </c>
      <c r="BB12" s="30">
        <f t="shared" si="18"/>
        <v>5</v>
      </c>
      <c r="BC12" s="13" t="str">
        <f t="shared" si="15"/>
        <v>FUERTE</v>
      </c>
      <c r="BD12" s="30">
        <f t="shared" si="12"/>
        <v>10</v>
      </c>
      <c r="BE12" s="30">
        <f t="shared" si="19"/>
        <v>50</v>
      </c>
      <c r="BF12" s="27" t="str">
        <f t="shared" si="16"/>
        <v>MODERADO</v>
      </c>
      <c r="BG12" s="30">
        <f t="shared" si="13"/>
        <v>50</v>
      </c>
      <c r="BH12" s="89"/>
      <c r="BI12" s="89"/>
      <c r="BJ12" s="50" t="s">
        <v>175</v>
      </c>
      <c r="BK12" s="51" t="s">
        <v>176</v>
      </c>
    </row>
    <row r="13" spans="1:64" ht="180">
      <c r="A13" s="87"/>
      <c r="B13" s="87"/>
      <c r="C13" s="104"/>
      <c r="D13" s="87"/>
      <c r="E13" s="99"/>
      <c r="F13" s="99"/>
      <c r="G13" s="14" t="s">
        <v>177</v>
      </c>
      <c r="H13" s="3" t="s">
        <v>178</v>
      </c>
      <c r="I13" s="3" t="s">
        <v>179</v>
      </c>
      <c r="J13" s="13" t="s">
        <v>58</v>
      </c>
      <c r="K13" s="13" t="s">
        <v>59</v>
      </c>
      <c r="L13" s="4" t="s">
        <v>158</v>
      </c>
      <c r="M13" s="4" t="s">
        <v>61</v>
      </c>
      <c r="N13" s="4" t="s">
        <v>62</v>
      </c>
      <c r="O13" s="4" t="s">
        <v>63</v>
      </c>
      <c r="P13" s="4" t="s">
        <v>64</v>
      </c>
      <c r="Q13" s="4" t="s">
        <v>65</v>
      </c>
      <c r="R13" s="15">
        <v>40</v>
      </c>
      <c r="S13" s="13" t="s">
        <v>66</v>
      </c>
      <c r="T13" s="30">
        <f t="shared" ref="T13:T39" si="26">IF(S13="SI",5,0)</f>
        <v>5</v>
      </c>
      <c r="U13" s="31" t="s">
        <v>67</v>
      </c>
      <c r="V13" s="19" t="s">
        <v>68</v>
      </c>
      <c r="W13" s="30">
        <f t="shared" si="1"/>
        <v>10</v>
      </c>
      <c r="X13" s="28" t="s">
        <v>180</v>
      </c>
      <c r="Y13" s="13" t="s">
        <v>181</v>
      </c>
      <c r="Z13" s="30">
        <f t="shared" si="2"/>
        <v>0</v>
      </c>
      <c r="AA13" s="28" t="s">
        <v>182</v>
      </c>
      <c r="AB13" s="19" t="s">
        <v>72</v>
      </c>
      <c r="AC13" s="30">
        <f t="shared" si="3"/>
        <v>10</v>
      </c>
      <c r="AD13" s="28" t="s">
        <v>160</v>
      </c>
      <c r="AE13" s="13" t="s">
        <v>74</v>
      </c>
      <c r="AF13" s="32">
        <f t="shared" si="4"/>
        <v>5</v>
      </c>
      <c r="AG13" s="33" t="s">
        <v>183</v>
      </c>
      <c r="AH13" s="13" t="s">
        <v>76</v>
      </c>
      <c r="AI13" s="32">
        <f t="shared" si="5"/>
        <v>5</v>
      </c>
      <c r="AJ13" s="33" t="s">
        <v>173</v>
      </c>
      <c r="AK13" s="13" t="s">
        <v>78</v>
      </c>
      <c r="AL13" s="32">
        <f t="shared" si="6"/>
        <v>25</v>
      </c>
      <c r="AM13" s="13" t="s">
        <v>79</v>
      </c>
      <c r="AN13" s="32">
        <f t="shared" si="7"/>
        <v>15</v>
      </c>
      <c r="AO13" s="13" t="s">
        <v>80</v>
      </c>
      <c r="AP13" s="32">
        <f t="shared" si="8"/>
        <v>5</v>
      </c>
      <c r="AQ13" s="13">
        <f>+SUM(T13,W13,Z13,AC13,AL13,AN13,AP13,AF13,AI13)</f>
        <v>80</v>
      </c>
      <c r="AR13" s="13" t="str">
        <f t="shared" si="17"/>
        <v>MODERADO</v>
      </c>
      <c r="AS13" s="13" t="s">
        <v>140</v>
      </c>
      <c r="AT13" s="3" t="s">
        <v>174</v>
      </c>
      <c r="AU13" s="3" t="s">
        <v>83</v>
      </c>
      <c r="AV13" s="14" t="s">
        <v>84</v>
      </c>
      <c r="AW13" s="34" t="str">
        <f t="shared" si="10"/>
        <v>FUERTE</v>
      </c>
      <c r="AX13" s="13" t="s">
        <v>85</v>
      </c>
      <c r="AY13" s="35" t="str">
        <f t="shared" si="11"/>
        <v>FUERTE</v>
      </c>
      <c r="AZ13" s="33" t="s">
        <v>86</v>
      </c>
      <c r="BA13" s="27" t="str">
        <f>+AR13</f>
        <v>MODERADO</v>
      </c>
      <c r="BB13" s="30">
        <f t="shared" si="18"/>
        <v>5</v>
      </c>
      <c r="BC13" s="13" t="str">
        <f t="shared" si="15"/>
        <v>FUERTE</v>
      </c>
      <c r="BD13" s="30">
        <f t="shared" si="12"/>
        <v>10</v>
      </c>
      <c r="BE13" s="30">
        <f t="shared" si="19"/>
        <v>50</v>
      </c>
      <c r="BF13" s="27" t="str">
        <f t="shared" si="16"/>
        <v>MODERADO</v>
      </c>
      <c r="BG13" s="30">
        <f t="shared" si="13"/>
        <v>50</v>
      </c>
      <c r="BH13" s="89"/>
      <c r="BI13" s="89"/>
      <c r="BJ13" s="50" t="s">
        <v>184</v>
      </c>
      <c r="BK13" s="57" t="s">
        <v>185</v>
      </c>
    </row>
    <row r="14" spans="1:64" ht="156.75">
      <c r="A14" s="13">
        <v>1895</v>
      </c>
      <c r="B14" s="16">
        <v>42710</v>
      </c>
      <c r="C14" s="3" t="s">
        <v>186</v>
      </c>
      <c r="D14" s="14" t="s">
        <v>53</v>
      </c>
      <c r="E14" s="3" t="s">
        <v>187</v>
      </c>
      <c r="F14" s="3" t="s">
        <v>188</v>
      </c>
      <c r="G14" s="13">
        <v>5054</v>
      </c>
      <c r="H14" s="3" t="s">
        <v>189</v>
      </c>
      <c r="I14" s="3" t="s">
        <v>190</v>
      </c>
      <c r="J14" s="13" t="s">
        <v>118</v>
      </c>
      <c r="K14" s="13" t="s">
        <v>59</v>
      </c>
      <c r="L14" s="3" t="s">
        <v>191</v>
      </c>
      <c r="M14" s="4" t="s">
        <v>61</v>
      </c>
      <c r="N14" s="4" t="s">
        <v>62</v>
      </c>
      <c r="O14" s="4" t="s">
        <v>63</v>
      </c>
      <c r="P14" s="4" t="s">
        <v>64</v>
      </c>
      <c r="Q14" s="4" t="s">
        <v>65</v>
      </c>
      <c r="R14" s="15">
        <v>40</v>
      </c>
      <c r="S14" s="13" t="s">
        <v>66</v>
      </c>
      <c r="T14" s="30">
        <f>IF(S14="SI",5,0)</f>
        <v>5</v>
      </c>
      <c r="U14" s="31" t="s">
        <v>67</v>
      </c>
      <c r="V14" s="19" t="s">
        <v>68</v>
      </c>
      <c r="W14" s="30">
        <f t="shared" si="1"/>
        <v>10</v>
      </c>
      <c r="X14" s="28" t="s">
        <v>192</v>
      </c>
      <c r="Y14" s="13" t="s">
        <v>70</v>
      </c>
      <c r="Z14" s="30">
        <f t="shared" si="2"/>
        <v>5</v>
      </c>
      <c r="AA14" s="28" t="s">
        <v>71</v>
      </c>
      <c r="AB14" s="19" t="s">
        <v>72</v>
      </c>
      <c r="AC14" s="30">
        <f t="shared" si="3"/>
        <v>10</v>
      </c>
      <c r="AD14" s="28" t="s">
        <v>121</v>
      </c>
      <c r="AE14" s="13" t="s">
        <v>74</v>
      </c>
      <c r="AF14" s="32">
        <f t="shared" si="4"/>
        <v>5</v>
      </c>
      <c r="AG14" s="33" t="s">
        <v>193</v>
      </c>
      <c r="AH14" s="13" t="s">
        <v>76</v>
      </c>
      <c r="AI14" s="32">
        <f t="shared" si="5"/>
        <v>5</v>
      </c>
      <c r="AJ14" s="33" t="s">
        <v>194</v>
      </c>
      <c r="AK14" s="13" t="s">
        <v>78</v>
      </c>
      <c r="AL14" s="32">
        <f t="shared" si="6"/>
        <v>25</v>
      </c>
      <c r="AM14" s="13" t="s">
        <v>79</v>
      </c>
      <c r="AN14" s="32">
        <f t="shared" si="7"/>
        <v>15</v>
      </c>
      <c r="AO14" s="13" t="s">
        <v>80</v>
      </c>
      <c r="AP14" s="32">
        <f t="shared" si="8"/>
        <v>5</v>
      </c>
      <c r="AQ14" s="13">
        <f>+SUM(T14,W14,Z14,AC14,AL14,AN14,AP14,AF14,AI14)</f>
        <v>85</v>
      </c>
      <c r="AR14" s="13" t="str">
        <f t="shared" si="17"/>
        <v>MODERADO</v>
      </c>
      <c r="AS14" s="13" t="s">
        <v>66</v>
      </c>
      <c r="AT14" s="3" t="s">
        <v>195</v>
      </c>
      <c r="AU14" s="3" t="s">
        <v>83</v>
      </c>
      <c r="AV14" s="14" t="s">
        <v>84</v>
      </c>
      <c r="AW14" s="34" t="str">
        <f>IF(AU14="El control se ejecuta de manera consistente por parte del responsable","FUERTE",IF(AU14="El control se ejecuta algunas veces por parte del responsable.","MODERADO","DÉBIL"))</f>
        <v>FUERTE</v>
      </c>
      <c r="AX14" s="13" t="s">
        <v>85</v>
      </c>
      <c r="AY14" s="35" t="str">
        <f t="shared" si="11"/>
        <v>FUERTE</v>
      </c>
      <c r="AZ14" s="33" t="s">
        <v>86</v>
      </c>
      <c r="BA14" s="27" t="str">
        <f t="shared" si="14"/>
        <v>MODERADO</v>
      </c>
      <c r="BB14" s="30">
        <f t="shared" si="18"/>
        <v>5</v>
      </c>
      <c r="BC14" s="13" t="str">
        <f t="shared" si="15"/>
        <v>FUERTE</v>
      </c>
      <c r="BD14" s="30">
        <f t="shared" si="12"/>
        <v>10</v>
      </c>
      <c r="BE14" s="30">
        <f t="shared" si="19"/>
        <v>50</v>
      </c>
      <c r="BF14" s="27" t="str">
        <f t="shared" si="16"/>
        <v>MODERADO</v>
      </c>
      <c r="BG14" s="30">
        <f t="shared" si="13"/>
        <v>50</v>
      </c>
      <c r="BH14" s="13">
        <f>+AVERAGE(BG14)</f>
        <v>50</v>
      </c>
      <c r="BI14" s="29" t="str">
        <f>IF(BH14=100,"FUERTE",IF(BH14&gt;=50,"MODERADO","DÉBIL"))</f>
        <v>MODERADO</v>
      </c>
      <c r="BJ14" s="52" t="s">
        <v>87</v>
      </c>
      <c r="BK14" s="53" t="s">
        <v>88</v>
      </c>
    </row>
    <row r="15" spans="1:64" ht="157.5" customHeight="1">
      <c r="A15" s="13">
        <v>1906</v>
      </c>
      <c r="B15" s="16">
        <v>43497</v>
      </c>
      <c r="C15" s="3" t="s">
        <v>196</v>
      </c>
      <c r="D15" s="14" t="s">
        <v>53</v>
      </c>
      <c r="E15" s="3" t="s">
        <v>197</v>
      </c>
      <c r="F15" s="3" t="s">
        <v>198</v>
      </c>
      <c r="G15" s="14" t="s">
        <v>199</v>
      </c>
      <c r="H15" s="3" t="s">
        <v>200</v>
      </c>
      <c r="I15" s="3" t="s">
        <v>201</v>
      </c>
      <c r="J15" s="13" t="s">
        <v>202</v>
      </c>
      <c r="K15" s="13" t="s">
        <v>171</v>
      </c>
      <c r="L15" s="4" t="s">
        <v>203</v>
      </c>
      <c r="M15" s="4" t="s">
        <v>61</v>
      </c>
      <c r="N15" s="4" t="s">
        <v>62</v>
      </c>
      <c r="O15" s="4" t="s">
        <v>63</v>
      </c>
      <c r="P15" s="4" t="s">
        <v>64</v>
      </c>
      <c r="Q15" s="4" t="s">
        <v>65</v>
      </c>
      <c r="R15" s="15">
        <v>40</v>
      </c>
      <c r="S15" s="13" t="s">
        <v>66</v>
      </c>
      <c r="T15" s="30">
        <f t="shared" si="26"/>
        <v>5</v>
      </c>
      <c r="U15" s="31" t="s">
        <v>204</v>
      </c>
      <c r="V15" s="19" t="s">
        <v>68</v>
      </c>
      <c r="W15" s="30">
        <f t="shared" si="1"/>
        <v>10</v>
      </c>
      <c r="X15" s="28" t="s">
        <v>205</v>
      </c>
      <c r="Y15" s="13" t="s">
        <v>70</v>
      </c>
      <c r="Z15" s="30">
        <f t="shared" si="2"/>
        <v>5</v>
      </c>
      <c r="AA15" s="28" t="s">
        <v>71</v>
      </c>
      <c r="AB15" s="19" t="s">
        <v>72</v>
      </c>
      <c r="AC15" s="30">
        <f t="shared" si="3"/>
        <v>10</v>
      </c>
      <c r="AD15" s="28" t="s">
        <v>206</v>
      </c>
      <c r="AE15" s="13" t="s">
        <v>74</v>
      </c>
      <c r="AF15" s="32">
        <f t="shared" si="4"/>
        <v>5</v>
      </c>
      <c r="AG15" s="33" t="s">
        <v>207</v>
      </c>
      <c r="AH15" s="13" t="s">
        <v>76</v>
      </c>
      <c r="AI15" s="32">
        <f t="shared" si="5"/>
        <v>5</v>
      </c>
      <c r="AJ15" s="33" t="s">
        <v>208</v>
      </c>
      <c r="AK15" s="13" t="s">
        <v>78</v>
      </c>
      <c r="AL15" s="32">
        <f t="shared" si="6"/>
        <v>25</v>
      </c>
      <c r="AM15" s="13" t="s">
        <v>79</v>
      </c>
      <c r="AN15" s="32">
        <f t="shared" si="7"/>
        <v>15</v>
      </c>
      <c r="AO15" s="13" t="s">
        <v>80</v>
      </c>
      <c r="AP15" s="32">
        <f t="shared" si="8"/>
        <v>5</v>
      </c>
      <c r="AQ15" s="13">
        <f>+SUM(T15,W15,Z15,AC15,AL15,AN15,AP15,AF15,AI15)</f>
        <v>85</v>
      </c>
      <c r="AR15" s="13" t="str">
        <f t="shared" si="17"/>
        <v>MODERADO</v>
      </c>
      <c r="AS15" s="13" t="s">
        <v>66</v>
      </c>
      <c r="AT15" s="3" t="s">
        <v>209</v>
      </c>
      <c r="AU15" s="3" t="s">
        <v>83</v>
      </c>
      <c r="AV15" s="14" t="s">
        <v>84</v>
      </c>
      <c r="AW15" s="34" t="str">
        <f>IF(AU15="El control se ejecuta de manera consistente por parte del responsable","FUERTE",IF(AU15="El control se ejecuta algunas veces por parte del responsable.","MODERADO","DÉBIL"))</f>
        <v>FUERTE</v>
      </c>
      <c r="AX15" s="13" t="s">
        <v>85</v>
      </c>
      <c r="AY15" s="35" t="str">
        <f>IF(AX15="NO",AW15,IF(AND(AW15="FUERTE",AX15="SI"),"MODERADO",IF(AND(AW15="MODERADO",AW15="SI"),"DÉBIL","DÉBIL")))</f>
        <v>FUERTE</v>
      </c>
      <c r="AZ15" s="33" t="s">
        <v>86</v>
      </c>
      <c r="BA15" s="27" t="str">
        <f>+AR15</f>
        <v>MODERADO</v>
      </c>
      <c r="BB15" s="30">
        <f t="shared" si="18"/>
        <v>5</v>
      </c>
      <c r="BC15" s="13" t="str">
        <f t="shared" si="15"/>
        <v>FUERTE</v>
      </c>
      <c r="BD15" s="30">
        <f t="shared" si="12"/>
        <v>10</v>
      </c>
      <c r="BE15" s="30">
        <f>BB15*BD15</f>
        <v>50</v>
      </c>
      <c r="BF15" s="27" t="str">
        <f t="shared" ref="BF15:BF38" si="27">IF(BE15=100,"FUERTE",IF(BE15&gt;=25,"MODERADO","DÉBIL"))</f>
        <v>MODERADO</v>
      </c>
      <c r="BG15" s="30">
        <f t="shared" si="13"/>
        <v>50</v>
      </c>
      <c r="BH15" s="13">
        <f>+AVERAGE(BG15)</f>
        <v>50</v>
      </c>
      <c r="BI15" s="29" t="str">
        <f>IF(BH15=100,"FUERTE",IF(BH15&gt;=50,"MODERADO","DÉBIL"))</f>
        <v>MODERADO</v>
      </c>
      <c r="BJ15" s="52" t="s">
        <v>210</v>
      </c>
      <c r="BK15" s="53" t="s">
        <v>211</v>
      </c>
    </row>
    <row r="16" spans="1:64" ht="162.75" customHeight="1">
      <c r="A16" s="87">
        <v>1916</v>
      </c>
      <c r="B16" s="105">
        <v>42726</v>
      </c>
      <c r="C16" s="100" t="s">
        <v>212</v>
      </c>
      <c r="D16" s="103" t="s">
        <v>53</v>
      </c>
      <c r="E16" s="100" t="s">
        <v>213</v>
      </c>
      <c r="F16" s="100" t="s">
        <v>214</v>
      </c>
      <c r="G16" s="14" t="s">
        <v>215</v>
      </c>
      <c r="H16" s="3" t="s">
        <v>216</v>
      </c>
      <c r="I16" s="3" t="s">
        <v>217</v>
      </c>
      <c r="J16" s="13" t="s">
        <v>118</v>
      </c>
      <c r="K16" s="13" t="s">
        <v>59</v>
      </c>
      <c r="L16" s="3" t="e" cm="1">
        <f t="array" aca="1" ref="L16" ca="1">- NIDYA LILIANA ESPEJO MEDINA</f>
        <v>#NAME?</v>
      </c>
      <c r="M16" s="4" t="s">
        <v>61</v>
      </c>
      <c r="N16" s="4" t="s">
        <v>62</v>
      </c>
      <c r="O16" s="4" t="s">
        <v>63</v>
      </c>
      <c r="P16" s="4" t="s">
        <v>64</v>
      </c>
      <c r="Q16" s="4" t="s">
        <v>65</v>
      </c>
      <c r="R16" s="15">
        <v>40</v>
      </c>
      <c r="S16" s="13" t="s">
        <v>66</v>
      </c>
      <c r="T16" s="30">
        <f t="shared" si="26"/>
        <v>5</v>
      </c>
      <c r="U16" s="31" t="s">
        <v>204</v>
      </c>
      <c r="V16" s="19" t="s">
        <v>68</v>
      </c>
      <c r="W16" s="30">
        <f t="shared" si="1"/>
        <v>10</v>
      </c>
      <c r="X16" s="28" t="s">
        <v>218</v>
      </c>
      <c r="Y16" s="13" t="s">
        <v>70</v>
      </c>
      <c r="Z16" s="30">
        <f t="shared" si="2"/>
        <v>5</v>
      </c>
      <c r="AA16" s="28" t="s">
        <v>219</v>
      </c>
      <c r="AB16" s="19" t="s">
        <v>72</v>
      </c>
      <c r="AC16" s="30">
        <f t="shared" si="3"/>
        <v>10</v>
      </c>
      <c r="AD16" s="28" t="s">
        <v>121</v>
      </c>
      <c r="AE16" s="13" t="s">
        <v>74</v>
      </c>
      <c r="AF16" s="32">
        <f t="shared" si="4"/>
        <v>5</v>
      </c>
      <c r="AG16" s="33" t="s">
        <v>220</v>
      </c>
      <c r="AH16" s="13" t="s">
        <v>76</v>
      </c>
      <c r="AI16" s="32">
        <f t="shared" si="5"/>
        <v>5</v>
      </c>
      <c r="AJ16" s="33" t="s">
        <v>221</v>
      </c>
      <c r="AK16" s="13" t="s">
        <v>78</v>
      </c>
      <c r="AL16" s="32">
        <f t="shared" si="6"/>
        <v>25</v>
      </c>
      <c r="AM16" s="13" t="s">
        <v>79</v>
      </c>
      <c r="AN16" s="32">
        <f t="shared" si="7"/>
        <v>15</v>
      </c>
      <c r="AO16" s="13" t="s">
        <v>80</v>
      </c>
      <c r="AP16" s="32">
        <f t="shared" si="8"/>
        <v>5</v>
      </c>
      <c r="AQ16" s="13">
        <f>+SUM(T16,W16,Z16,AC16,AL16,AN16,AP16,AF16,AI16)</f>
        <v>85</v>
      </c>
      <c r="AR16" s="13" t="str">
        <f>IF(AQ16&gt;=90,"FUERTE",IF(AQ16&gt;=75,"MODERADO","DÉBIL"))</f>
        <v>MODERADO</v>
      </c>
      <c r="AS16" s="13" t="s">
        <v>66</v>
      </c>
      <c r="AT16" s="3" t="s">
        <v>222</v>
      </c>
      <c r="AU16" s="3" t="s">
        <v>83</v>
      </c>
      <c r="AV16" s="14" t="s">
        <v>84</v>
      </c>
      <c r="AW16" s="34" t="str">
        <f>IF(AU16="El control se ejecuta de manera consistente por parte del responsable","FUERTE",IF(AU16="El control se ejecuta algunas veces por parte del responsable.","MODERADO","DÉBIL"))</f>
        <v>FUERTE</v>
      </c>
      <c r="AX16" s="13" t="s">
        <v>85</v>
      </c>
      <c r="AY16" s="35" t="str">
        <f t="shared" si="11"/>
        <v>FUERTE</v>
      </c>
      <c r="AZ16" s="33" t="s">
        <v>86</v>
      </c>
      <c r="BA16" s="27" t="str">
        <f t="shared" si="14"/>
        <v>MODERADO</v>
      </c>
      <c r="BB16" s="30">
        <f t="shared" si="18"/>
        <v>5</v>
      </c>
      <c r="BC16" s="13" t="str">
        <f t="shared" si="15"/>
        <v>FUERTE</v>
      </c>
      <c r="BD16" s="30">
        <f t="shared" si="12"/>
        <v>10</v>
      </c>
      <c r="BE16" s="30">
        <f t="shared" si="19"/>
        <v>50</v>
      </c>
      <c r="BF16" s="27" t="str">
        <f t="shared" si="27"/>
        <v>MODERADO</v>
      </c>
      <c r="BG16" s="30">
        <f t="shared" si="13"/>
        <v>50</v>
      </c>
      <c r="BH16" s="95">
        <f>+AVERAGE(BG16:BG17)</f>
        <v>50</v>
      </c>
      <c r="BI16" s="95" t="str">
        <f>IF(BH16=100,"FUERTE",IF(BH16&gt;=50,"MODERADO","DÉBIL"))</f>
        <v>MODERADO</v>
      </c>
      <c r="BJ16" s="52" t="s">
        <v>223</v>
      </c>
      <c r="BK16" s="53" t="s">
        <v>224</v>
      </c>
    </row>
    <row r="17" spans="1:64" ht="142.5">
      <c r="A17" s="87"/>
      <c r="B17" s="87"/>
      <c r="C17" s="104"/>
      <c r="D17" s="87"/>
      <c r="E17" s="100"/>
      <c r="F17" s="100"/>
      <c r="G17" s="14" t="s">
        <v>225</v>
      </c>
      <c r="H17" s="3" t="s">
        <v>226</v>
      </c>
      <c r="I17" s="3" t="s">
        <v>227</v>
      </c>
      <c r="J17" s="13" t="s">
        <v>118</v>
      </c>
      <c r="K17" s="13" t="s">
        <v>171</v>
      </c>
      <c r="L17" s="3" t="s">
        <v>228</v>
      </c>
      <c r="M17" s="4" t="s">
        <v>61</v>
      </c>
      <c r="N17" s="4" t="s">
        <v>62</v>
      </c>
      <c r="O17" s="4" t="s">
        <v>63</v>
      </c>
      <c r="P17" s="4" t="s">
        <v>64</v>
      </c>
      <c r="Q17" s="4" t="s">
        <v>65</v>
      </c>
      <c r="R17" s="15">
        <v>40</v>
      </c>
      <c r="S17" s="13" t="s">
        <v>66</v>
      </c>
      <c r="T17" s="30">
        <f t="shared" si="26"/>
        <v>5</v>
      </c>
      <c r="U17" s="31" t="s">
        <v>204</v>
      </c>
      <c r="V17" s="19" t="s">
        <v>68</v>
      </c>
      <c r="W17" s="30">
        <f t="shared" si="1"/>
        <v>10</v>
      </c>
      <c r="X17" s="28" t="s">
        <v>229</v>
      </c>
      <c r="Y17" s="13" t="s">
        <v>70</v>
      </c>
      <c r="Z17" s="30">
        <f t="shared" si="2"/>
        <v>5</v>
      </c>
      <c r="AA17" s="28" t="s">
        <v>219</v>
      </c>
      <c r="AB17" s="19" t="s">
        <v>72</v>
      </c>
      <c r="AC17" s="30">
        <f t="shared" si="3"/>
        <v>10</v>
      </c>
      <c r="AD17" s="28" t="s">
        <v>121</v>
      </c>
      <c r="AE17" s="13" t="s">
        <v>74</v>
      </c>
      <c r="AF17" s="32">
        <f t="shared" si="4"/>
        <v>5</v>
      </c>
      <c r="AG17" s="33" t="s">
        <v>230</v>
      </c>
      <c r="AH17" s="13" t="s">
        <v>76</v>
      </c>
      <c r="AI17" s="32">
        <f t="shared" si="5"/>
        <v>5</v>
      </c>
      <c r="AJ17" s="33" t="s">
        <v>231</v>
      </c>
      <c r="AK17" s="13" t="s">
        <v>78</v>
      </c>
      <c r="AL17" s="32">
        <f t="shared" si="6"/>
        <v>25</v>
      </c>
      <c r="AM17" s="13" t="s">
        <v>79</v>
      </c>
      <c r="AN17" s="32">
        <f t="shared" si="7"/>
        <v>15</v>
      </c>
      <c r="AO17" s="13" t="s">
        <v>80</v>
      </c>
      <c r="AP17" s="32">
        <f t="shared" si="8"/>
        <v>5</v>
      </c>
      <c r="AQ17" s="13">
        <f t="shared" si="9"/>
        <v>85</v>
      </c>
      <c r="AR17" s="13" t="str">
        <f t="shared" si="17"/>
        <v>MODERADO</v>
      </c>
      <c r="AS17" s="13" t="s">
        <v>111</v>
      </c>
      <c r="AT17" s="3" t="s">
        <v>232</v>
      </c>
      <c r="AU17" s="3" t="s">
        <v>83</v>
      </c>
      <c r="AV17" s="14" t="s">
        <v>84</v>
      </c>
      <c r="AW17" s="34" t="str">
        <f>IF(AU17="El control se ejecuta de manera consistente por parte del responsable","FUERTE",IF(AU17="El control se ejecuta algunas veces por parte del responsable.","MODERADO","DÉBIL"))</f>
        <v>FUERTE</v>
      </c>
      <c r="AX17" s="13" t="s">
        <v>85</v>
      </c>
      <c r="AY17" s="35" t="str">
        <f t="shared" si="11"/>
        <v>FUERTE</v>
      </c>
      <c r="AZ17" s="33" t="s">
        <v>86</v>
      </c>
      <c r="BA17" s="27" t="str">
        <f t="shared" si="14"/>
        <v>MODERADO</v>
      </c>
      <c r="BB17" s="30">
        <f t="shared" si="18"/>
        <v>5</v>
      </c>
      <c r="BC17" s="13" t="str">
        <f t="shared" si="15"/>
        <v>FUERTE</v>
      </c>
      <c r="BD17" s="30">
        <f t="shared" si="12"/>
        <v>10</v>
      </c>
      <c r="BE17" s="30">
        <f t="shared" si="19"/>
        <v>50</v>
      </c>
      <c r="BF17" s="27" t="str">
        <f t="shared" si="27"/>
        <v>MODERADO</v>
      </c>
      <c r="BG17" s="30">
        <f t="shared" si="13"/>
        <v>50</v>
      </c>
      <c r="BH17" s="97"/>
      <c r="BI17" s="97" t="str">
        <f t="shared" ref="BI17" si="28">IF(BH17=100,"FUERTE",IF(BH17&gt;=50,"MODERADO","DÉBIL"))</f>
        <v>DÉBIL</v>
      </c>
      <c r="BJ17" s="52" t="s">
        <v>223</v>
      </c>
      <c r="BK17" s="53" t="s">
        <v>224</v>
      </c>
    </row>
    <row r="18" spans="1:64" s="40" customFormat="1" ht="142.5">
      <c r="A18" s="89">
        <v>1934</v>
      </c>
      <c r="B18" s="88">
        <v>43497</v>
      </c>
      <c r="C18" s="90" t="s">
        <v>233</v>
      </c>
      <c r="D18" s="94" t="s">
        <v>53</v>
      </c>
      <c r="E18" s="91" t="s">
        <v>234</v>
      </c>
      <c r="F18" s="91" t="s">
        <v>198</v>
      </c>
      <c r="G18" s="14" t="s">
        <v>235</v>
      </c>
      <c r="H18" s="3" t="s">
        <v>236</v>
      </c>
      <c r="I18" s="3" t="s">
        <v>236</v>
      </c>
      <c r="J18" s="13" t="s">
        <v>237</v>
      </c>
      <c r="K18" s="13" t="s">
        <v>171</v>
      </c>
      <c r="L18" s="3" t="s">
        <v>238</v>
      </c>
      <c r="M18" s="4" t="s">
        <v>61</v>
      </c>
      <c r="N18" s="4" t="s">
        <v>62</v>
      </c>
      <c r="O18" s="4" t="s">
        <v>63</v>
      </c>
      <c r="P18" s="4" t="s">
        <v>64</v>
      </c>
      <c r="Q18" s="4" t="s">
        <v>65</v>
      </c>
      <c r="R18" s="15">
        <v>40</v>
      </c>
      <c r="S18" s="13" t="s">
        <v>66</v>
      </c>
      <c r="T18" s="30">
        <f t="shared" si="26"/>
        <v>5</v>
      </c>
      <c r="U18" s="31" t="s">
        <v>204</v>
      </c>
      <c r="V18" s="19" t="s">
        <v>68</v>
      </c>
      <c r="W18" s="30">
        <f t="shared" si="1"/>
        <v>10</v>
      </c>
      <c r="X18" s="28" t="s">
        <v>239</v>
      </c>
      <c r="Y18" s="13" t="s">
        <v>70</v>
      </c>
      <c r="Z18" s="30">
        <f t="shared" si="2"/>
        <v>5</v>
      </c>
      <c r="AA18" s="28" t="s">
        <v>219</v>
      </c>
      <c r="AB18" s="13" t="s">
        <v>72</v>
      </c>
      <c r="AC18" s="30">
        <f t="shared" si="3"/>
        <v>10</v>
      </c>
      <c r="AD18" s="28" t="s">
        <v>240</v>
      </c>
      <c r="AE18" s="13" t="s">
        <v>74</v>
      </c>
      <c r="AF18" s="32">
        <f t="shared" si="4"/>
        <v>5</v>
      </c>
      <c r="AG18" s="33" t="s">
        <v>241</v>
      </c>
      <c r="AH18" s="13" t="s">
        <v>76</v>
      </c>
      <c r="AI18" s="32">
        <f t="shared" si="5"/>
        <v>5</v>
      </c>
      <c r="AJ18" s="33" t="s">
        <v>242</v>
      </c>
      <c r="AK18" s="13" t="s">
        <v>78</v>
      </c>
      <c r="AL18" s="32">
        <f t="shared" si="6"/>
        <v>25</v>
      </c>
      <c r="AM18" s="13" t="s">
        <v>79</v>
      </c>
      <c r="AN18" s="32">
        <f t="shared" si="7"/>
        <v>15</v>
      </c>
      <c r="AO18" s="13" t="s">
        <v>80</v>
      </c>
      <c r="AP18" s="32">
        <f t="shared" si="8"/>
        <v>5</v>
      </c>
      <c r="AQ18" s="13">
        <f t="shared" si="9"/>
        <v>85</v>
      </c>
      <c r="AR18" s="13" t="str">
        <f t="shared" si="17"/>
        <v>MODERADO</v>
      </c>
      <c r="AS18" s="13" t="s">
        <v>66</v>
      </c>
      <c r="AT18" s="3" t="s">
        <v>243</v>
      </c>
      <c r="AU18" s="3" t="s">
        <v>83</v>
      </c>
      <c r="AV18" s="14" t="s">
        <v>84</v>
      </c>
      <c r="AW18" s="34" t="str">
        <f t="shared" si="10"/>
        <v>FUERTE</v>
      </c>
      <c r="AX18" s="13" t="s">
        <v>85</v>
      </c>
      <c r="AY18" s="35" t="str">
        <f t="shared" si="11"/>
        <v>FUERTE</v>
      </c>
      <c r="AZ18" s="33" t="s">
        <v>86</v>
      </c>
      <c r="BA18" s="27" t="str">
        <f t="shared" si="14"/>
        <v>MODERADO</v>
      </c>
      <c r="BB18" s="30">
        <f t="shared" si="18"/>
        <v>5</v>
      </c>
      <c r="BC18" s="13" t="str">
        <f t="shared" si="15"/>
        <v>FUERTE</v>
      </c>
      <c r="BD18" s="30">
        <f t="shared" si="12"/>
        <v>10</v>
      </c>
      <c r="BE18" s="30">
        <f t="shared" si="19"/>
        <v>50</v>
      </c>
      <c r="BF18" s="27" t="str">
        <f t="shared" si="27"/>
        <v>MODERADO</v>
      </c>
      <c r="BG18" s="30">
        <f t="shared" si="13"/>
        <v>50</v>
      </c>
      <c r="BH18" s="95">
        <f>+AVERAGE(BG18:BG20)</f>
        <v>50</v>
      </c>
      <c r="BI18" s="95" t="str">
        <f>IF(BH18=100,"FUERTE",IF(BH18&gt;=50,"MODERADO","DÉBIL"))</f>
        <v>MODERADO</v>
      </c>
      <c r="BJ18" s="52" t="s">
        <v>223</v>
      </c>
      <c r="BK18" s="53" t="s">
        <v>244</v>
      </c>
      <c r="BL18" s="1"/>
    </row>
    <row r="19" spans="1:64" ht="185.25">
      <c r="A19" s="89"/>
      <c r="B19" s="89"/>
      <c r="C19" s="106"/>
      <c r="D19" s="89"/>
      <c r="E19" s="92"/>
      <c r="F19" s="92"/>
      <c r="G19" s="14" t="s">
        <v>245</v>
      </c>
      <c r="H19" s="3" t="s">
        <v>246</v>
      </c>
      <c r="I19" s="3" t="s">
        <v>247</v>
      </c>
      <c r="J19" s="13" t="s">
        <v>248</v>
      </c>
      <c r="K19" s="13" t="s">
        <v>171</v>
      </c>
      <c r="L19" s="3" t="s">
        <v>238</v>
      </c>
      <c r="M19" s="4" t="s">
        <v>61</v>
      </c>
      <c r="N19" s="4" t="s">
        <v>62</v>
      </c>
      <c r="O19" s="4" t="s">
        <v>63</v>
      </c>
      <c r="P19" s="4" t="s">
        <v>64</v>
      </c>
      <c r="Q19" s="4" t="s">
        <v>65</v>
      </c>
      <c r="R19" s="15">
        <v>40</v>
      </c>
      <c r="S19" s="13" t="s">
        <v>66</v>
      </c>
      <c r="T19" s="30">
        <f t="shared" si="26"/>
        <v>5</v>
      </c>
      <c r="U19" s="31" t="s">
        <v>204</v>
      </c>
      <c r="V19" s="19" t="s">
        <v>68</v>
      </c>
      <c r="W19" s="30">
        <f t="shared" si="1"/>
        <v>10</v>
      </c>
      <c r="X19" s="28" t="s">
        <v>249</v>
      </c>
      <c r="Y19" s="13" t="s">
        <v>70</v>
      </c>
      <c r="Z19" s="30">
        <f t="shared" si="2"/>
        <v>5</v>
      </c>
      <c r="AA19" s="28" t="s">
        <v>250</v>
      </c>
      <c r="AB19" s="13" t="s">
        <v>72</v>
      </c>
      <c r="AC19" s="30">
        <f t="shared" si="3"/>
        <v>10</v>
      </c>
      <c r="AD19" s="28" t="s">
        <v>160</v>
      </c>
      <c r="AE19" s="13" t="s">
        <v>74</v>
      </c>
      <c r="AF19" s="32">
        <f t="shared" si="4"/>
        <v>5</v>
      </c>
      <c r="AG19" s="33" t="s">
        <v>251</v>
      </c>
      <c r="AH19" s="13" t="s">
        <v>76</v>
      </c>
      <c r="AI19" s="32">
        <f t="shared" si="5"/>
        <v>5</v>
      </c>
      <c r="AJ19" s="33" t="s">
        <v>252</v>
      </c>
      <c r="AK19" s="13" t="s">
        <v>78</v>
      </c>
      <c r="AL19" s="32">
        <f t="shared" si="6"/>
        <v>25</v>
      </c>
      <c r="AM19" s="13" t="s">
        <v>79</v>
      </c>
      <c r="AN19" s="32">
        <f t="shared" si="7"/>
        <v>15</v>
      </c>
      <c r="AO19" s="13" t="s">
        <v>80</v>
      </c>
      <c r="AP19" s="32">
        <f t="shared" si="8"/>
        <v>5</v>
      </c>
      <c r="AQ19" s="13">
        <f t="shared" si="9"/>
        <v>85</v>
      </c>
      <c r="AR19" s="13" t="str">
        <f t="shared" si="17"/>
        <v>MODERADO</v>
      </c>
      <c r="AS19" s="13" t="s">
        <v>66</v>
      </c>
      <c r="AT19" s="3" t="s">
        <v>253</v>
      </c>
      <c r="AU19" s="3" t="s">
        <v>83</v>
      </c>
      <c r="AV19" s="14" t="s">
        <v>84</v>
      </c>
      <c r="AW19" s="34" t="str">
        <f t="shared" si="10"/>
        <v>FUERTE</v>
      </c>
      <c r="AX19" s="13" t="s">
        <v>85</v>
      </c>
      <c r="AY19" s="35" t="str">
        <f t="shared" si="11"/>
        <v>FUERTE</v>
      </c>
      <c r="AZ19" s="33" t="s">
        <v>86</v>
      </c>
      <c r="BA19" s="27" t="str">
        <f t="shared" si="14"/>
        <v>MODERADO</v>
      </c>
      <c r="BB19" s="30">
        <f t="shared" si="18"/>
        <v>5</v>
      </c>
      <c r="BC19" s="13" t="str">
        <f t="shared" si="15"/>
        <v>FUERTE</v>
      </c>
      <c r="BD19" s="30">
        <f t="shared" si="12"/>
        <v>10</v>
      </c>
      <c r="BE19" s="30">
        <f t="shared" si="19"/>
        <v>50</v>
      </c>
      <c r="BF19" s="27" t="str">
        <f t="shared" si="27"/>
        <v>MODERADO</v>
      </c>
      <c r="BG19" s="30">
        <f t="shared" si="13"/>
        <v>50</v>
      </c>
      <c r="BH19" s="96">
        <f>+AVERAGE(BG19:BG20)</f>
        <v>50</v>
      </c>
      <c r="BI19" s="96"/>
      <c r="BJ19" s="52" t="s">
        <v>223</v>
      </c>
      <c r="BK19" s="53" t="s">
        <v>244</v>
      </c>
    </row>
    <row r="20" spans="1:64" s="40" customFormat="1" ht="156.75">
      <c r="A20" s="89"/>
      <c r="B20" s="89"/>
      <c r="C20" s="106"/>
      <c r="D20" s="89"/>
      <c r="E20" s="93"/>
      <c r="F20" s="93"/>
      <c r="G20" s="14" t="s">
        <v>254</v>
      </c>
      <c r="H20" s="3" t="s">
        <v>255</v>
      </c>
      <c r="I20" s="3" t="s">
        <v>255</v>
      </c>
      <c r="J20" s="13" t="s">
        <v>58</v>
      </c>
      <c r="K20" s="13" t="s">
        <v>171</v>
      </c>
      <c r="L20" s="3" t="s">
        <v>256</v>
      </c>
      <c r="M20" s="4" t="s">
        <v>61</v>
      </c>
      <c r="N20" s="4" t="s">
        <v>62</v>
      </c>
      <c r="O20" s="4" t="s">
        <v>63</v>
      </c>
      <c r="P20" s="4" t="s">
        <v>64</v>
      </c>
      <c r="Q20" s="4" t="s">
        <v>65</v>
      </c>
      <c r="R20" s="15">
        <v>40</v>
      </c>
      <c r="S20" s="13" t="s">
        <v>66</v>
      </c>
      <c r="T20" s="30">
        <f t="shared" si="26"/>
        <v>5</v>
      </c>
      <c r="U20" s="31" t="s">
        <v>204</v>
      </c>
      <c r="V20" s="19" t="s">
        <v>68</v>
      </c>
      <c r="W20" s="30">
        <f t="shared" si="1"/>
        <v>10</v>
      </c>
      <c r="X20" s="28" t="s">
        <v>257</v>
      </c>
      <c r="Y20" s="13" t="s">
        <v>70</v>
      </c>
      <c r="Z20" s="30">
        <f t="shared" si="2"/>
        <v>5</v>
      </c>
      <c r="AA20" s="28" t="s">
        <v>219</v>
      </c>
      <c r="AB20" s="13" t="s">
        <v>72</v>
      </c>
      <c r="AC20" s="30">
        <f t="shared" si="3"/>
        <v>10</v>
      </c>
      <c r="AD20" s="28" t="s">
        <v>160</v>
      </c>
      <c r="AE20" s="13" t="s">
        <v>74</v>
      </c>
      <c r="AF20" s="32">
        <f t="shared" si="4"/>
        <v>5</v>
      </c>
      <c r="AG20" s="33" t="s">
        <v>258</v>
      </c>
      <c r="AH20" s="13" t="s">
        <v>76</v>
      </c>
      <c r="AI20" s="32">
        <f t="shared" si="5"/>
        <v>5</v>
      </c>
      <c r="AJ20" s="33" t="s">
        <v>259</v>
      </c>
      <c r="AK20" s="13" t="s">
        <v>78</v>
      </c>
      <c r="AL20" s="32">
        <f t="shared" si="6"/>
        <v>25</v>
      </c>
      <c r="AM20" s="13" t="s">
        <v>79</v>
      </c>
      <c r="AN20" s="32">
        <f t="shared" si="7"/>
        <v>15</v>
      </c>
      <c r="AO20" s="13" t="s">
        <v>80</v>
      </c>
      <c r="AP20" s="32">
        <f t="shared" si="8"/>
        <v>5</v>
      </c>
      <c r="AQ20" s="13">
        <f t="shared" si="9"/>
        <v>85</v>
      </c>
      <c r="AR20" s="13" t="str">
        <f t="shared" si="17"/>
        <v>MODERADO</v>
      </c>
      <c r="AS20" s="13" t="s">
        <v>66</v>
      </c>
      <c r="AT20" s="3" t="s">
        <v>260</v>
      </c>
      <c r="AU20" s="3" t="s">
        <v>83</v>
      </c>
      <c r="AV20" s="14" t="s">
        <v>84</v>
      </c>
      <c r="AW20" s="34" t="str">
        <f t="shared" si="10"/>
        <v>FUERTE</v>
      </c>
      <c r="AX20" s="13" t="s">
        <v>85</v>
      </c>
      <c r="AY20" s="35" t="str">
        <f t="shared" si="11"/>
        <v>FUERTE</v>
      </c>
      <c r="AZ20" s="33" t="s">
        <v>86</v>
      </c>
      <c r="BA20" s="27" t="str">
        <f t="shared" si="14"/>
        <v>MODERADO</v>
      </c>
      <c r="BB20" s="30">
        <f t="shared" si="18"/>
        <v>5</v>
      </c>
      <c r="BC20" s="13" t="str">
        <f t="shared" si="15"/>
        <v>FUERTE</v>
      </c>
      <c r="BD20" s="30">
        <f t="shared" si="12"/>
        <v>10</v>
      </c>
      <c r="BE20" s="30">
        <f t="shared" si="19"/>
        <v>50</v>
      </c>
      <c r="BF20" s="27" t="str">
        <f t="shared" si="27"/>
        <v>MODERADO</v>
      </c>
      <c r="BG20" s="30">
        <f t="shared" si="13"/>
        <v>50</v>
      </c>
      <c r="BH20" s="97">
        <f>+AVERAGE(BG20:BG23)</f>
        <v>50</v>
      </c>
      <c r="BI20" s="97"/>
      <c r="BJ20" s="52" t="s">
        <v>261</v>
      </c>
      <c r="BK20" s="53" t="s">
        <v>244</v>
      </c>
      <c r="BL20" s="1"/>
    </row>
    <row r="21" spans="1:64" ht="142.5">
      <c r="A21" s="13"/>
      <c r="B21" s="13"/>
      <c r="C21" s="4"/>
      <c r="D21" s="13"/>
      <c r="E21" s="60"/>
      <c r="F21" s="60"/>
      <c r="G21" s="14" t="s">
        <v>262</v>
      </c>
      <c r="H21" s="3" t="s">
        <v>263</v>
      </c>
      <c r="I21" s="3" t="s">
        <v>263</v>
      </c>
      <c r="J21" s="13" t="s">
        <v>58</v>
      </c>
      <c r="K21" s="13"/>
      <c r="L21" s="3" t="s">
        <v>264</v>
      </c>
      <c r="M21" s="4" t="s">
        <v>61</v>
      </c>
      <c r="N21" s="4" t="s">
        <v>62</v>
      </c>
      <c r="O21" s="4" t="s">
        <v>63</v>
      </c>
      <c r="P21" s="4" t="s">
        <v>64</v>
      </c>
      <c r="Q21" s="4" t="s">
        <v>65</v>
      </c>
      <c r="R21" s="15">
        <v>40</v>
      </c>
      <c r="S21" s="13" t="s">
        <v>66</v>
      </c>
      <c r="T21" s="30">
        <f t="shared" ref="T21" si="29">IF(S21="SI",5,0)</f>
        <v>5</v>
      </c>
      <c r="U21" s="31" t="s">
        <v>204</v>
      </c>
      <c r="V21" s="19" t="s">
        <v>68</v>
      </c>
      <c r="W21" s="30">
        <f t="shared" ref="W21" si="30">IF(V21="Asignado",10,0)</f>
        <v>10</v>
      </c>
      <c r="X21" s="28" t="s">
        <v>265</v>
      </c>
      <c r="Y21" s="13" t="s">
        <v>70</v>
      </c>
      <c r="Z21" s="30">
        <f t="shared" ref="Z21" si="31">IF(Y21="Adecuado",5,0)</f>
        <v>5</v>
      </c>
      <c r="AA21" s="28" t="s">
        <v>219</v>
      </c>
      <c r="AB21" s="13" t="s">
        <v>72</v>
      </c>
      <c r="AC21" s="30">
        <f t="shared" ref="AC21" si="32">IF(AB21="Oportuna",10,0)</f>
        <v>10</v>
      </c>
      <c r="AD21" s="28" t="s">
        <v>160</v>
      </c>
      <c r="AE21" s="13" t="s">
        <v>74</v>
      </c>
      <c r="AF21" s="32">
        <f t="shared" ref="AF21" si="33">IF(AE21="Completa",5,IF(AE21="Incompleta",0,IF(AE21="No existe",0%)))</f>
        <v>5</v>
      </c>
      <c r="AG21" s="33" t="s">
        <v>258</v>
      </c>
      <c r="AH21" s="13" t="s">
        <v>76</v>
      </c>
      <c r="AI21" s="32">
        <f t="shared" ref="AI21" si="34">IF(AH21="Documentado",5,IF(AH21="Sin documentar",0))</f>
        <v>5</v>
      </c>
      <c r="AJ21" s="33" t="s">
        <v>252</v>
      </c>
      <c r="AK21" s="13" t="s">
        <v>78</v>
      </c>
      <c r="AL21" s="32">
        <f t="shared" ref="AL21" si="35">IF(AK21="Preventivo",25,IF(AK21="Detectivo",15,IF(AK21="Correctivo",10)))</f>
        <v>25</v>
      </c>
      <c r="AM21" s="13" t="s">
        <v>79</v>
      </c>
      <c r="AN21" s="32">
        <f t="shared" ref="AN21" si="36">IF(AM21="Automático",25,IF(AM21="Manual",15))</f>
        <v>15</v>
      </c>
      <c r="AO21" s="13" t="s">
        <v>80</v>
      </c>
      <c r="AP21" s="32">
        <f t="shared" ref="AP21" si="37">IF(AO21="Definido",5,IF(AO21="Incompleto",2.5,IF(AO21="No definido",0)))</f>
        <v>5</v>
      </c>
      <c r="AQ21" s="13">
        <f t="shared" ref="AQ21" si="38">+SUM(T21,W21,Z21,AC21,AL21,AN21,AP21,AF21,AI21)</f>
        <v>85</v>
      </c>
      <c r="AR21" s="13" t="str">
        <f t="shared" ref="AR21" si="39">IF(AQ21&gt;=90,"FUERTE",IF(AQ21&gt;=75,"MODERADO","DÉBIL"))</f>
        <v>MODERADO</v>
      </c>
      <c r="AS21" s="13" t="s">
        <v>66</v>
      </c>
      <c r="AT21" s="3" t="s">
        <v>260</v>
      </c>
      <c r="AU21" s="3" t="s">
        <v>83</v>
      </c>
      <c r="AV21" s="14" t="s">
        <v>84</v>
      </c>
      <c r="AW21" s="34" t="str">
        <f t="shared" ref="AW21" si="40">IF(AU21="El control se ejecuta de manera consistente por parte del responsable","FUERTE",IF(AU21="El control se ejecuta algunas veces por parte del responsable.","MODERADO","DÉBIL"))</f>
        <v>FUERTE</v>
      </c>
      <c r="AX21" s="13" t="s">
        <v>85</v>
      </c>
      <c r="AY21" s="35" t="str">
        <f t="shared" ref="AY21" si="41">IF(AX21="NO",AW21,IF(AND(AW21="FUERTE",AX21="SI"),"MODERADO",IF(AND(AW21="MODERADO",AW21="SI"),"DÉBIL","DÉBIL")))</f>
        <v>FUERTE</v>
      </c>
      <c r="AZ21" s="33" t="s">
        <v>86</v>
      </c>
      <c r="BA21" s="27" t="str">
        <f t="shared" ref="BA21" si="42">+AR21</f>
        <v>MODERADO</v>
      </c>
      <c r="BB21" s="30">
        <f t="shared" ref="BB21" si="43">IF(BA21="FUERTE",10,IF(BA21="MODERADO",5,1))</f>
        <v>5</v>
      </c>
      <c r="BC21" s="13" t="str">
        <f t="shared" ref="BC21" si="44">+AY21</f>
        <v>FUERTE</v>
      </c>
      <c r="BD21" s="30">
        <f t="shared" ref="BD21" si="45">IF(BC21="FUERTE",10,IF(BC21="MODERADO",5,1))</f>
        <v>10</v>
      </c>
      <c r="BE21" s="30">
        <f t="shared" ref="BE21" si="46">BB21*BD21</f>
        <v>50</v>
      </c>
      <c r="BF21" s="27" t="str">
        <f t="shared" ref="BF21" si="47">IF(BE21=100,"FUERTE",IF(BE21&gt;=25,"MODERADO","DÉBIL"))</f>
        <v>MODERADO</v>
      </c>
      <c r="BG21" s="30">
        <f t="shared" ref="BG21" si="48">IF(BF21="FUERTE",100,IF(BF21="MODERADO",50,0))</f>
        <v>50</v>
      </c>
      <c r="BH21" s="38"/>
      <c r="BI21" s="38"/>
      <c r="BJ21" s="52" t="s">
        <v>261</v>
      </c>
      <c r="BK21" s="53" t="s">
        <v>244</v>
      </c>
    </row>
    <row r="22" spans="1:64" ht="142.5">
      <c r="A22" s="87">
        <v>1947</v>
      </c>
      <c r="B22" s="105">
        <v>43122</v>
      </c>
      <c r="C22" s="100" t="s">
        <v>266</v>
      </c>
      <c r="D22" s="103" t="s">
        <v>53</v>
      </c>
      <c r="E22" s="98" t="s">
        <v>267</v>
      </c>
      <c r="F22" s="98" t="s">
        <v>268</v>
      </c>
      <c r="G22" s="14" t="s">
        <v>269</v>
      </c>
      <c r="H22" s="3" t="s">
        <v>270</v>
      </c>
      <c r="I22" s="3" t="s">
        <v>271</v>
      </c>
      <c r="J22" s="13" t="s">
        <v>118</v>
      </c>
      <c r="K22" s="13" t="s">
        <v>59</v>
      </c>
      <c r="L22" s="4" t="s">
        <v>146</v>
      </c>
      <c r="M22" s="4" t="s">
        <v>272</v>
      </c>
      <c r="N22" s="4" t="s">
        <v>62</v>
      </c>
      <c r="O22" s="4" t="s">
        <v>63</v>
      </c>
      <c r="P22" s="4" t="s">
        <v>64</v>
      </c>
      <c r="Q22" s="4" t="s">
        <v>65</v>
      </c>
      <c r="R22" s="15">
        <v>30</v>
      </c>
      <c r="S22" s="13" t="s">
        <v>66</v>
      </c>
      <c r="T22" s="30">
        <f t="shared" si="26"/>
        <v>5</v>
      </c>
      <c r="U22" s="31" t="s">
        <v>204</v>
      </c>
      <c r="V22" s="19" t="s">
        <v>68</v>
      </c>
      <c r="W22" s="30">
        <f t="shared" si="1"/>
        <v>10</v>
      </c>
      <c r="X22" s="28" t="s">
        <v>273</v>
      </c>
      <c r="Y22" s="13" t="s">
        <v>70</v>
      </c>
      <c r="Z22" s="30">
        <f t="shared" si="2"/>
        <v>5</v>
      </c>
      <c r="AA22" s="28" t="s">
        <v>219</v>
      </c>
      <c r="AB22" s="13" t="s">
        <v>72</v>
      </c>
      <c r="AC22" s="30">
        <f t="shared" si="3"/>
        <v>10</v>
      </c>
      <c r="AD22" s="28" t="s">
        <v>274</v>
      </c>
      <c r="AE22" s="13" t="s">
        <v>74</v>
      </c>
      <c r="AF22" s="32">
        <f t="shared" si="4"/>
        <v>5</v>
      </c>
      <c r="AG22" s="33" t="s">
        <v>275</v>
      </c>
      <c r="AH22" s="13" t="s">
        <v>76</v>
      </c>
      <c r="AI22" s="32">
        <f t="shared" si="5"/>
        <v>5</v>
      </c>
      <c r="AJ22" s="33" t="s">
        <v>276</v>
      </c>
      <c r="AK22" s="13" t="s">
        <v>277</v>
      </c>
      <c r="AL22" s="32">
        <f t="shared" si="6"/>
        <v>15</v>
      </c>
      <c r="AM22" s="13" t="s">
        <v>79</v>
      </c>
      <c r="AN22" s="32">
        <f t="shared" si="7"/>
        <v>15</v>
      </c>
      <c r="AO22" s="13" t="s">
        <v>80</v>
      </c>
      <c r="AP22" s="32">
        <f t="shared" si="8"/>
        <v>5</v>
      </c>
      <c r="AQ22" s="13">
        <f t="shared" si="9"/>
        <v>75</v>
      </c>
      <c r="AR22" s="13" t="str">
        <f t="shared" si="17"/>
        <v>MODERADO</v>
      </c>
      <c r="AS22" s="13" t="s">
        <v>66</v>
      </c>
      <c r="AT22" s="3" t="s">
        <v>278</v>
      </c>
      <c r="AU22" s="3" t="s">
        <v>83</v>
      </c>
      <c r="AV22" s="14" t="s">
        <v>84</v>
      </c>
      <c r="AW22" s="34" t="str">
        <f t="shared" si="10"/>
        <v>FUERTE</v>
      </c>
      <c r="AX22" s="13" t="s">
        <v>85</v>
      </c>
      <c r="AY22" s="35" t="str">
        <f t="shared" si="11"/>
        <v>FUERTE</v>
      </c>
      <c r="AZ22" s="33" t="s">
        <v>86</v>
      </c>
      <c r="BA22" s="27" t="str">
        <f>+AR22</f>
        <v>MODERADO</v>
      </c>
      <c r="BB22" s="30">
        <f t="shared" si="18"/>
        <v>5</v>
      </c>
      <c r="BC22" s="13" t="str">
        <f t="shared" si="15"/>
        <v>FUERTE</v>
      </c>
      <c r="BD22" s="30">
        <f t="shared" si="12"/>
        <v>10</v>
      </c>
      <c r="BE22" s="30">
        <f t="shared" si="19"/>
        <v>50</v>
      </c>
      <c r="BF22" s="27" t="str">
        <f t="shared" si="27"/>
        <v>MODERADO</v>
      </c>
      <c r="BG22" s="30">
        <f t="shared" si="13"/>
        <v>50</v>
      </c>
      <c r="BH22" s="95">
        <f>+AVERAGE(BG22:BG23)</f>
        <v>50</v>
      </c>
      <c r="BI22" s="95" t="str">
        <f>IF(BH19=100,"FUERTE",IF(BH19&gt;=50,"MODERADO","DÉBIL"))</f>
        <v>MODERADO</v>
      </c>
      <c r="BJ22" s="52" t="s">
        <v>261</v>
      </c>
      <c r="BK22" s="53" t="s">
        <v>279</v>
      </c>
    </row>
    <row r="23" spans="1:64" ht="185.25">
      <c r="A23" s="87"/>
      <c r="B23" s="87"/>
      <c r="C23" s="104"/>
      <c r="D23" s="87"/>
      <c r="E23" s="99"/>
      <c r="F23" s="99"/>
      <c r="G23" s="14" t="s">
        <v>280</v>
      </c>
      <c r="H23" s="3" t="s">
        <v>281</v>
      </c>
      <c r="I23" s="3" t="s">
        <v>282</v>
      </c>
      <c r="J23" s="13" t="s">
        <v>118</v>
      </c>
      <c r="K23" s="13" t="s">
        <v>59</v>
      </c>
      <c r="L23" s="4" t="s">
        <v>146</v>
      </c>
      <c r="M23" s="4" t="s">
        <v>61</v>
      </c>
      <c r="N23" s="4" t="s">
        <v>62</v>
      </c>
      <c r="O23" s="4" t="s">
        <v>63</v>
      </c>
      <c r="P23" s="4" t="s">
        <v>64</v>
      </c>
      <c r="Q23" s="4" t="s">
        <v>65</v>
      </c>
      <c r="R23" s="15">
        <v>40</v>
      </c>
      <c r="S23" s="13" t="s">
        <v>66</v>
      </c>
      <c r="T23" s="30">
        <f t="shared" si="26"/>
        <v>5</v>
      </c>
      <c r="U23" s="31" t="s">
        <v>204</v>
      </c>
      <c r="V23" s="19" t="s">
        <v>68</v>
      </c>
      <c r="W23" s="30">
        <f t="shared" si="1"/>
        <v>10</v>
      </c>
      <c r="X23" s="28" t="s">
        <v>273</v>
      </c>
      <c r="Y23" s="13" t="s">
        <v>70</v>
      </c>
      <c r="Z23" s="30">
        <f t="shared" si="2"/>
        <v>5</v>
      </c>
      <c r="AA23" s="28" t="s">
        <v>219</v>
      </c>
      <c r="AB23" s="13" t="s">
        <v>72</v>
      </c>
      <c r="AC23" s="30">
        <f t="shared" si="3"/>
        <v>10</v>
      </c>
      <c r="AD23" s="28" t="s">
        <v>274</v>
      </c>
      <c r="AE23" s="13" t="s">
        <v>283</v>
      </c>
      <c r="AF23" s="32">
        <f t="shared" si="4"/>
        <v>0</v>
      </c>
      <c r="AG23" s="33" t="s">
        <v>284</v>
      </c>
      <c r="AH23" s="13" t="s">
        <v>76</v>
      </c>
      <c r="AI23" s="32">
        <f t="shared" si="5"/>
        <v>5</v>
      </c>
      <c r="AJ23" s="33" t="s">
        <v>285</v>
      </c>
      <c r="AK23" s="13" t="s">
        <v>78</v>
      </c>
      <c r="AL23" s="32">
        <f t="shared" si="6"/>
        <v>25</v>
      </c>
      <c r="AM23" s="13" t="s">
        <v>79</v>
      </c>
      <c r="AN23" s="32">
        <f t="shared" si="7"/>
        <v>15</v>
      </c>
      <c r="AO23" s="13" t="s">
        <v>80</v>
      </c>
      <c r="AP23" s="32">
        <f t="shared" si="8"/>
        <v>5</v>
      </c>
      <c r="AQ23" s="13">
        <f t="shared" si="9"/>
        <v>80</v>
      </c>
      <c r="AR23" s="13" t="str">
        <f t="shared" si="17"/>
        <v>MODERADO</v>
      </c>
      <c r="AS23" s="13" t="s">
        <v>66</v>
      </c>
      <c r="AT23" s="3" t="s">
        <v>286</v>
      </c>
      <c r="AU23" s="3" t="s">
        <v>83</v>
      </c>
      <c r="AV23" s="14" t="s">
        <v>84</v>
      </c>
      <c r="AW23" s="34" t="str">
        <f t="shared" si="10"/>
        <v>FUERTE</v>
      </c>
      <c r="AX23" s="13" t="s">
        <v>85</v>
      </c>
      <c r="AY23" s="35" t="str">
        <f t="shared" si="11"/>
        <v>FUERTE</v>
      </c>
      <c r="AZ23" s="33" t="s">
        <v>86</v>
      </c>
      <c r="BA23" s="27" t="str">
        <f t="shared" si="14"/>
        <v>MODERADO</v>
      </c>
      <c r="BB23" s="30">
        <f t="shared" si="18"/>
        <v>5</v>
      </c>
      <c r="BC23" s="13" t="str">
        <f t="shared" si="15"/>
        <v>FUERTE</v>
      </c>
      <c r="BD23" s="30">
        <f t="shared" si="12"/>
        <v>10</v>
      </c>
      <c r="BE23" s="30">
        <f t="shared" si="19"/>
        <v>50</v>
      </c>
      <c r="BF23" s="27" t="str">
        <f t="shared" si="27"/>
        <v>MODERADO</v>
      </c>
      <c r="BG23" s="30">
        <f t="shared" si="13"/>
        <v>50</v>
      </c>
      <c r="BH23" s="97"/>
      <c r="BI23" s="97"/>
      <c r="BJ23" s="55" t="s">
        <v>287</v>
      </c>
      <c r="BK23" s="51" t="s">
        <v>288</v>
      </c>
    </row>
    <row r="24" spans="1:64" ht="259.5" customHeight="1">
      <c r="A24" s="87">
        <v>1951</v>
      </c>
      <c r="B24" s="105">
        <v>43490</v>
      </c>
      <c r="C24" s="100" t="s">
        <v>289</v>
      </c>
      <c r="D24" s="103" t="s">
        <v>53</v>
      </c>
      <c r="E24" s="98" t="s">
        <v>290</v>
      </c>
      <c r="F24" s="98" t="s">
        <v>291</v>
      </c>
      <c r="G24" s="14" t="s">
        <v>292</v>
      </c>
      <c r="H24" s="3" t="s">
        <v>293</v>
      </c>
      <c r="I24" s="3" t="s">
        <v>294</v>
      </c>
      <c r="J24" s="13" t="s">
        <v>295</v>
      </c>
      <c r="K24" s="13" t="s">
        <v>59</v>
      </c>
      <c r="L24" s="3" t="s">
        <v>296</v>
      </c>
      <c r="M24" s="4" t="s">
        <v>61</v>
      </c>
      <c r="N24" s="4" t="s">
        <v>62</v>
      </c>
      <c r="O24" s="4" t="s">
        <v>63</v>
      </c>
      <c r="P24" s="4" t="s">
        <v>64</v>
      </c>
      <c r="Q24" s="4" t="s">
        <v>65</v>
      </c>
      <c r="R24" s="15">
        <v>40</v>
      </c>
      <c r="S24" s="13" t="s">
        <v>66</v>
      </c>
      <c r="T24" s="30">
        <f t="shared" si="26"/>
        <v>5</v>
      </c>
      <c r="U24" s="31" t="s">
        <v>204</v>
      </c>
      <c r="V24" s="19" t="s">
        <v>68</v>
      </c>
      <c r="W24" s="30">
        <f t="shared" si="1"/>
        <v>10</v>
      </c>
      <c r="X24" s="28" t="s">
        <v>297</v>
      </c>
      <c r="Y24" s="13" t="s">
        <v>70</v>
      </c>
      <c r="Z24" s="30">
        <f t="shared" si="2"/>
        <v>5</v>
      </c>
      <c r="AA24" s="28" t="s">
        <v>219</v>
      </c>
      <c r="AB24" s="13" t="s">
        <v>72</v>
      </c>
      <c r="AC24" s="30">
        <f t="shared" si="3"/>
        <v>10</v>
      </c>
      <c r="AD24" s="28" t="s">
        <v>240</v>
      </c>
      <c r="AE24" s="13" t="s">
        <v>74</v>
      </c>
      <c r="AF24" s="32">
        <f t="shared" si="4"/>
        <v>5</v>
      </c>
      <c r="AG24" s="33" t="s">
        <v>298</v>
      </c>
      <c r="AH24" s="13" t="s">
        <v>76</v>
      </c>
      <c r="AI24" s="32">
        <f t="shared" si="5"/>
        <v>5</v>
      </c>
      <c r="AJ24" s="33" t="s">
        <v>299</v>
      </c>
      <c r="AK24" s="13" t="s">
        <v>78</v>
      </c>
      <c r="AL24" s="32">
        <f t="shared" si="6"/>
        <v>25</v>
      </c>
      <c r="AM24" s="13" t="s">
        <v>79</v>
      </c>
      <c r="AN24" s="32">
        <f t="shared" si="7"/>
        <v>15</v>
      </c>
      <c r="AO24" s="13" t="s">
        <v>80</v>
      </c>
      <c r="AP24" s="32">
        <f t="shared" si="8"/>
        <v>5</v>
      </c>
      <c r="AQ24" s="13">
        <f t="shared" si="9"/>
        <v>85</v>
      </c>
      <c r="AR24" s="13" t="str">
        <f t="shared" si="17"/>
        <v>MODERADO</v>
      </c>
      <c r="AS24" s="13" t="s">
        <v>111</v>
      </c>
      <c r="AT24" s="3" t="s">
        <v>112</v>
      </c>
      <c r="AU24" s="2" t="s">
        <v>83</v>
      </c>
      <c r="AV24" s="14" t="s">
        <v>84</v>
      </c>
      <c r="AW24" s="34" t="str">
        <f t="shared" si="10"/>
        <v>FUERTE</v>
      </c>
      <c r="AX24" s="13" t="s">
        <v>85</v>
      </c>
      <c r="AY24" s="35" t="str">
        <f t="shared" si="11"/>
        <v>FUERTE</v>
      </c>
      <c r="AZ24" s="33" t="s">
        <v>86</v>
      </c>
      <c r="BA24" s="27" t="str">
        <f t="shared" si="14"/>
        <v>MODERADO</v>
      </c>
      <c r="BB24" s="30">
        <f t="shared" si="18"/>
        <v>5</v>
      </c>
      <c r="BC24" s="13" t="str">
        <f t="shared" si="15"/>
        <v>FUERTE</v>
      </c>
      <c r="BD24" s="30">
        <f t="shared" si="12"/>
        <v>10</v>
      </c>
      <c r="BE24" s="30">
        <f t="shared" si="19"/>
        <v>50</v>
      </c>
      <c r="BF24" s="27" t="str">
        <f t="shared" si="27"/>
        <v>MODERADO</v>
      </c>
      <c r="BG24" s="30">
        <f t="shared" si="13"/>
        <v>50</v>
      </c>
      <c r="BH24" s="95">
        <f>+AVERAGE(BG24:BG26)</f>
        <v>50</v>
      </c>
      <c r="BI24" s="95" t="str">
        <f>IF(BH24=100,"FUERTE",IF(BH24&gt;=50,"MODERADO","DÉBIL"))</f>
        <v>MODERADO</v>
      </c>
      <c r="BJ24" s="55" t="s">
        <v>300</v>
      </c>
      <c r="BK24" s="51" t="s">
        <v>301</v>
      </c>
    </row>
    <row r="25" spans="1:64" ht="156.75">
      <c r="A25" s="87"/>
      <c r="B25" s="87"/>
      <c r="C25" s="104"/>
      <c r="D25" s="87"/>
      <c r="E25" s="101"/>
      <c r="F25" s="101"/>
      <c r="G25" s="14" t="s">
        <v>302</v>
      </c>
      <c r="H25" s="3" t="s">
        <v>303</v>
      </c>
      <c r="I25" s="3" t="s">
        <v>304</v>
      </c>
      <c r="J25" s="13" t="s">
        <v>202</v>
      </c>
      <c r="K25" s="13" t="s">
        <v>103</v>
      </c>
      <c r="L25" s="3" t="s">
        <v>296</v>
      </c>
      <c r="M25" s="4" t="s">
        <v>61</v>
      </c>
      <c r="N25" s="4" t="s">
        <v>62</v>
      </c>
      <c r="O25" s="4" t="s">
        <v>63</v>
      </c>
      <c r="P25" s="4" t="s">
        <v>64</v>
      </c>
      <c r="Q25" s="4" t="s">
        <v>65</v>
      </c>
      <c r="R25" s="15">
        <v>40</v>
      </c>
      <c r="S25" s="13" t="s">
        <v>66</v>
      </c>
      <c r="T25" s="30">
        <f t="shared" si="26"/>
        <v>5</v>
      </c>
      <c r="U25" s="31" t="s">
        <v>204</v>
      </c>
      <c r="V25" s="19" t="s">
        <v>68</v>
      </c>
      <c r="W25" s="30">
        <f t="shared" si="1"/>
        <v>10</v>
      </c>
      <c r="X25" s="28" t="s">
        <v>297</v>
      </c>
      <c r="Y25" s="13" t="s">
        <v>70</v>
      </c>
      <c r="Z25" s="30">
        <f t="shared" si="2"/>
        <v>5</v>
      </c>
      <c r="AA25" s="28" t="s">
        <v>219</v>
      </c>
      <c r="AB25" s="13" t="s">
        <v>72</v>
      </c>
      <c r="AC25" s="30">
        <f t="shared" si="3"/>
        <v>10</v>
      </c>
      <c r="AD25" s="28" t="s">
        <v>305</v>
      </c>
      <c r="AE25" s="13" t="s">
        <v>74</v>
      </c>
      <c r="AF25" s="32">
        <f t="shared" si="4"/>
        <v>5</v>
      </c>
      <c r="AG25" s="33" t="s">
        <v>306</v>
      </c>
      <c r="AH25" s="13" t="s">
        <v>76</v>
      </c>
      <c r="AI25" s="32">
        <f t="shared" si="5"/>
        <v>5</v>
      </c>
      <c r="AJ25" s="33" t="s">
        <v>307</v>
      </c>
      <c r="AK25" s="13" t="s">
        <v>78</v>
      </c>
      <c r="AL25" s="32">
        <f t="shared" si="6"/>
        <v>25</v>
      </c>
      <c r="AM25" s="13" t="s">
        <v>79</v>
      </c>
      <c r="AN25" s="32">
        <f t="shared" si="7"/>
        <v>15</v>
      </c>
      <c r="AO25" s="13" t="s">
        <v>80</v>
      </c>
      <c r="AP25" s="32">
        <f t="shared" si="8"/>
        <v>5</v>
      </c>
      <c r="AQ25" s="13">
        <f t="shared" si="9"/>
        <v>85</v>
      </c>
      <c r="AR25" s="13" t="str">
        <f t="shared" si="17"/>
        <v>MODERADO</v>
      </c>
      <c r="AS25" s="13" t="s">
        <v>111</v>
      </c>
      <c r="AT25" s="3" t="s">
        <v>112</v>
      </c>
      <c r="AU25" s="2" t="s">
        <v>83</v>
      </c>
      <c r="AV25" s="14" t="s">
        <v>84</v>
      </c>
      <c r="AW25" s="34" t="str">
        <f t="shared" si="10"/>
        <v>FUERTE</v>
      </c>
      <c r="AX25" s="13" t="s">
        <v>85</v>
      </c>
      <c r="AY25" s="35" t="str">
        <f t="shared" si="11"/>
        <v>FUERTE</v>
      </c>
      <c r="AZ25" s="33" t="s">
        <v>86</v>
      </c>
      <c r="BA25" s="27" t="str">
        <f t="shared" si="14"/>
        <v>MODERADO</v>
      </c>
      <c r="BB25" s="30">
        <f t="shared" si="18"/>
        <v>5</v>
      </c>
      <c r="BC25" s="13" t="str">
        <f t="shared" si="15"/>
        <v>FUERTE</v>
      </c>
      <c r="BD25" s="30">
        <f t="shared" si="12"/>
        <v>10</v>
      </c>
      <c r="BE25" s="30">
        <f t="shared" si="19"/>
        <v>50</v>
      </c>
      <c r="BF25" s="27" t="str">
        <f t="shared" si="27"/>
        <v>MODERADO</v>
      </c>
      <c r="BG25" s="30">
        <f t="shared" si="13"/>
        <v>50</v>
      </c>
      <c r="BH25" s="96"/>
      <c r="BI25" s="96"/>
      <c r="BJ25" s="55" t="s">
        <v>308</v>
      </c>
      <c r="BK25" s="51" t="s">
        <v>309</v>
      </c>
    </row>
    <row r="26" spans="1:64" ht="165">
      <c r="A26" s="87"/>
      <c r="B26" s="87"/>
      <c r="C26" s="104"/>
      <c r="D26" s="87"/>
      <c r="E26" s="99"/>
      <c r="F26" s="99"/>
      <c r="G26" s="14" t="s">
        <v>310</v>
      </c>
      <c r="H26" s="3" t="s">
        <v>311</v>
      </c>
      <c r="I26" s="3" t="s">
        <v>312</v>
      </c>
      <c r="J26" s="13" t="s">
        <v>118</v>
      </c>
      <c r="K26" s="13" t="s">
        <v>103</v>
      </c>
      <c r="L26" s="3" t="s">
        <v>296</v>
      </c>
      <c r="M26" s="4" t="s">
        <v>61</v>
      </c>
      <c r="N26" s="4" t="s">
        <v>62</v>
      </c>
      <c r="O26" s="4" t="s">
        <v>63</v>
      </c>
      <c r="P26" s="4" t="s">
        <v>313</v>
      </c>
      <c r="Q26" s="4" t="s">
        <v>65</v>
      </c>
      <c r="R26" s="15">
        <v>40</v>
      </c>
      <c r="S26" s="13" t="s">
        <v>66</v>
      </c>
      <c r="T26" s="30">
        <f t="shared" si="26"/>
        <v>5</v>
      </c>
      <c r="U26" s="31" t="s">
        <v>204</v>
      </c>
      <c r="V26" s="19" t="s">
        <v>68</v>
      </c>
      <c r="W26" s="30">
        <f t="shared" si="1"/>
        <v>10</v>
      </c>
      <c r="X26" s="28" t="s">
        <v>297</v>
      </c>
      <c r="Y26" s="13" t="s">
        <v>70</v>
      </c>
      <c r="Z26" s="30">
        <f t="shared" si="2"/>
        <v>5</v>
      </c>
      <c r="AA26" s="28" t="s">
        <v>219</v>
      </c>
      <c r="AB26" s="13" t="s">
        <v>72</v>
      </c>
      <c r="AC26" s="30">
        <f t="shared" si="3"/>
        <v>10</v>
      </c>
      <c r="AD26" s="28" t="s">
        <v>314</v>
      </c>
      <c r="AE26" s="13" t="s">
        <v>74</v>
      </c>
      <c r="AF26" s="32">
        <f t="shared" si="4"/>
        <v>5</v>
      </c>
      <c r="AG26" s="33" t="s">
        <v>315</v>
      </c>
      <c r="AH26" s="13" t="s">
        <v>76</v>
      </c>
      <c r="AI26" s="32">
        <f t="shared" si="5"/>
        <v>5</v>
      </c>
      <c r="AJ26" s="33" t="s">
        <v>316</v>
      </c>
      <c r="AK26" s="13" t="s">
        <v>78</v>
      </c>
      <c r="AL26" s="32">
        <f t="shared" si="6"/>
        <v>25</v>
      </c>
      <c r="AM26" s="13" t="s">
        <v>79</v>
      </c>
      <c r="AN26" s="32">
        <f t="shared" si="7"/>
        <v>15</v>
      </c>
      <c r="AO26" s="13" t="s">
        <v>80</v>
      </c>
      <c r="AP26" s="32">
        <f t="shared" si="8"/>
        <v>5</v>
      </c>
      <c r="AQ26" s="13">
        <f t="shared" si="9"/>
        <v>85</v>
      </c>
      <c r="AR26" s="13" t="str">
        <f t="shared" si="17"/>
        <v>MODERADO</v>
      </c>
      <c r="AS26" s="13" t="s">
        <v>111</v>
      </c>
      <c r="AT26" s="3" t="s">
        <v>112</v>
      </c>
      <c r="AU26" s="2" t="s">
        <v>83</v>
      </c>
      <c r="AV26" s="14" t="s">
        <v>84</v>
      </c>
      <c r="AW26" s="34" t="str">
        <f t="shared" si="10"/>
        <v>FUERTE</v>
      </c>
      <c r="AX26" s="13" t="s">
        <v>85</v>
      </c>
      <c r="AY26" s="35" t="str">
        <f t="shared" si="11"/>
        <v>FUERTE</v>
      </c>
      <c r="AZ26" s="33" t="s">
        <v>86</v>
      </c>
      <c r="BA26" s="27" t="str">
        <f t="shared" si="14"/>
        <v>MODERADO</v>
      </c>
      <c r="BB26" s="30">
        <f t="shared" si="18"/>
        <v>5</v>
      </c>
      <c r="BC26" s="13" t="str">
        <f t="shared" si="15"/>
        <v>FUERTE</v>
      </c>
      <c r="BD26" s="30">
        <f t="shared" si="12"/>
        <v>10</v>
      </c>
      <c r="BE26" s="30">
        <f t="shared" si="19"/>
        <v>50</v>
      </c>
      <c r="BF26" s="27" t="str">
        <f t="shared" si="27"/>
        <v>MODERADO</v>
      </c>
      <c r="BG26" s="30">
        <f t="shared" si="13"/>
        <v>50</v>
      </c>
      <c r="BH26" s="97"/>
      <c r="BI26" s="97"/>
      <c r="BJ26" s="55" t="s">
        <v>300</v>
      </c>
      <c r="BK26" s="51" t="s">
        <v>317</v>
      </c>
    </row>
    <row r="27" spans="1:64" ht="142.5">
      <c r="A27" s="87">
        <v>1958</v>
      </c>
      <c r="B27" s="105">
        <v>43454</v>
      </c>
      <c r="C27" s="100" t="s">
        <v>318</v>
      </c>
      <c r="D27" s="103" t="s">
        <v>53</v>
      </c>
      <c r="E27" s="98" t="s">
        <v>319</v>
      </c>
      <c r="F27" s="98" t="s">
        <v>320</v>
      </c>
      <c r="G27" s="13">
        <v>5232</v>
      </c>
      <c r="H27" s="3" t="s">
        <v>321</v>
      </c>
      <c r="I27" s="3" t="s">
        <v>322</v>
      </c>
      <c r="J27" s="13" t="s">
        <v>91</v>
      </c>
      <c r="K27" s="13" t="s">
        <v>59</v>
      </c>
      <c r="L27" s="3" t="s">
        <v>323</v>
      </c>
      <c r="M27" s="4" t="s">
        <v>61</v>
      </c>
      <c r="N27" s="4" t="s">
        <v>62</v>
      </c>
      <c r="O27" s="4" t="s">
        <v>63</v>
      </c>
      <c r="P27" s="4" t="s">
        <v>64</v>
      </c>
      <c r="Q27" s="4" t="s">
        <v>65</v>
      </c>
      <c r="R27" s="15">
        <v>40</v>
      </c>
      <c r="S27" s="13" t="s">
        <v>66</v>
      </c>
      <c r="T27" s="30">
        <f t="shared" si="26"/>
        <v>5</v>
      </c>
      <c r="U27" s="31" t="s">
        <v>204</v>
      </c>
      <c r="V27" s="19" t="s">
        <v>68</v>
      </c>
      <c r="W27" s="30">
        <f t="shared" si="1"/>
        <v>10</v>
      </c>
      <c r="X27" s="28" t="s">
        <v>324</v>
      </c>
      <c r="Y27" s="13" t="s">
        <v>70</v>
      </c>
      <c r="Z27" s="30">
        <f t="shared" si="2"/>
        <v>5</v>
      </c>
      <c r="AA27" s="28" t="s">
        <v>219</v>
      </c>
      <c r="AB27" s="13" t="s">
        <v>72</v>
      </c>
      <c r="AC27" s="30">
        <f t="shared" si="3"/>
        <v>10</v>
      </c>
      <c r="AD27" s="28" t="s">
        <v>108</v>
      </c>
      <c r="AE27" s="13" t="s">
        <v>74</v>
      </c>
      <c r="AF27" s="32">
        <f t="shared" si="4"/>
        <v>5</v>
      </c>
      <c r="AG27" s="33" t="s">
        <v>325</v>
      </c>
      <c r="AH27" s="13" t="s">
        <v>76</v>
      </c>
      <c r="AI27" s="32">
        <f t="shared" si="5"/>
        <v>5</v>
      </c>
      <c r="AJ27" s="33" t="s">
        <v>326</v>
      </c>
      <c r="AK27" s="13" t="s">
        <v>78</v>
      </c>
      <c r="AL27" s="32">
        <f t="shared" si="6"/>
        <v>25</v>
      </c>
      <c r="AM27" s="13" t="s">
        <v>79</v>
      </c>
      <c r="AN27" s="32">
        <f t="shared" si="7"/>
        <v>15</v>
      </c>
      <c r="AO27" s="13" t="s">
        <v>80</v>
      </c>
      <c r="AP27" s="32">
        <f t="shared" si="8"/>
        <v>5</v>
      </c>
      <c r="AQ27" s="13">
        <f t="shared" si="9"/>
        <v>85</v>
      </c>
      <c r="AR27" s="13" t="str">
        <f t="shared" si="17"/>
        <v>MODERADO</v>
      </c>
      <c r="AS27" s="13" t="s">
        <v>81</v>
      </c>
      <c r="AT27" s="3" t="s">
        <v>327</v>
      </c>
      <c r="AU27" s="2" t="s">
        <v>83</v>
      </c>
      <c r="AV27" s="14" t="s">
        <v>84</v>
      </c>
      <c r="AW27" s="34" t="str">
        <f t="shared" si="10"/>
        <v>FUERTE</v>
      </c>
      <c r="AX27" s="13" t="s">
        <v>85</v>
      </c>
      <c r="AY27" s="35" t="str">
        <f t="shared" si="11"/>
        <v>FUERTE</v>
      </c>
      <c r="AZ27" s="33" t="s">
        <v>86</v>
      </c>
      <c r="BA27" s="27" t="str">
        <f t="shared" si="14"/>
        <v>MODERADO</v>
      </c>
      <c r="BB27" s="30">
        <f t="shared" si="18"/>
        <v>5</v>
      </c>
      <c r="BC27" s="13" t="str">
        <f t="shared" si="15"/>
        <v>FUERTE</v>
      </c>
      <c r="BD27" s="30">
        <f t="shared" si="12"/>
        <v>10</v>
      </c>
      <c r="BE27" s="30">
        <f t="shared" si="19"/>
        <v>50</v>
      </c>
      <c r="BF27" s="27" t="str">
        <f t="shared" si="27"/>
        <v>MODERADO</v>
      </c>
      <c r="BG27" s="30">
        <f t="shared" si="13"/>
        <v>50</v>
      </c>
      <c r="BH27" s="95">
        <f t="shared" ref="BH27:BH32" si="49">+AVERAGE(BG27:BG29)</f>
        <v>50</v>
      </c>
      <c r="BI27" s="95" t="str">
        <f>IF(BH27=100,"FUERTE",IF(BH27&gt;=50,"MODERADO","DÉBIL"))</f>
        <v>MODERADO</v>
      </c>
      <c r="BJ27" s="61" t="s">
        <v>328</v>
      </c>
      <c r="BK27" s="62" t="s">
        <v>329</v>
      </c>
    </row>
    <row r="28" spans="1:64" ht="180">
      <c r="A28" s="87"/>
      <c r="B28" s="87"/>
      <c r="C28" s="104"/>
      <c r="D28" s="87"/>
      <c r="E28" s="101"/>
      <c r="F28" s="101"/>
      <c r="G28" s="13">
        <v>5233</v>
      </c>
      <c r="H28" s="12" t="s">
        <v>330</v>
      </c>
      <c r="I28" s="12" t="s">
        <v>331</v>
      </c>
      <c r="J28" s="13" t="s">
        <v>202</v>
      </c>
      <c r="K28" s="13" t="s">
        <v>59</v>
      </c>
      <c r="L28" s="3" t="s">
        <v>323</v>
      </c>
      <c r="M28" s="4" t="s">
        <v>61</v>
      </c>
      <c r="N28" s="4" t="s">
        <v>62</v>
      </c>
      <c r="O28" s="4" t="s">
        <v>63</v>
      </c>
      <c r="P28" s="4" t="s">
        <v>64</v>
      </c>
      <c r="Q28" s="4" t="s">
        <v>65</v>
      </c>
      <c r="R28" s="15">
        <v>40</v>
      </c>
      <c r="S28" s="13" t="s">
        <v>66</v>
      </c>
      <c r="T28" s="18">
        <f t="shared" si="26"/>
        <v>5</v>
      </c>
      <c r="U28" s="31" t="s">
        <v>204</v>
      </c>
      <c r="V28" s="19" t="s">
        <v>68</v>
      </c>
      <c r="W28" s="18">
        <f t="shared" si="1"/>
        <v>10</v>
      </c>
      <c r="X28" s="28" t="s">
        <v>324</v>
      </c>
      <c r="Y28" s="13" t="s">
        <v>70</v>
      </c>
      <c r="Z28" s="30">
        <f t="shared" si="2"/>
        <v>5</v>
      </c>
      <c r="AA28" s="28" t="s">
        <v>219</v>
      </c>
      <c r="AB28" s="13" t="s">
        <v>72</v>
      </c>
      <c r="AC28" s="18">
        <f t="shared" si="3"/>
        <v>10</v>
      </c>
      <c r="AD28" s="28" t="s">
        <v>332</v>
      </c>
      <c r="AE28" s="13" t="s">
        <v>74</v>
      </c>
      <c r="AF28" s="21">
        <f t="shared" si="4"/>
        <v>5</v>
      </c>
      <c r="AG28" s="33" t="s">
        <v>333</v>
      </c>
      <c r="AH28" s="13" t="s">
        <v>76</v>
      </c>
      <c r="AI28" s="21">
        <f t="shared" si="5"/>
        <v>5</v>
      </c>
      <c r="AJ28" s="33" t="s">
        <v>334</v>
      </c>
      <c r="AK28" s="13" t="s">
        <v>78</v>
      </c>
      <c r="AL28" s="21">
        <f t="shared" si="6"/>
        <v>25</v>
      </c>
      <c r="AM28" s="13" t="s">
        <v>79</v>
      </c>
      <c r="AN28" s="21">
        <f t="shared" si="7"/>
        <v>15</v>
      </c>
      <c r="AO28" s="36" t="s">
        <v>80</v>
      </c>
      <c r="AP28" s="21">
        <f t="shared" si="8"/>
        <v>5</v>
      </c>
      <c r="AQ28" s="13">
        <f t="shared" si="9"/>
        <v>85</v>
      </c>
      <c r="AR28" s="13" t="str">
        <f t="shared" si="17"/>
        <v>MODERADO</v>
      </c>
      <c r="AS28" s="13" t="s">
        <v>81</v>
      </c>
      <c r="AT28" s="3" t="s">
        <v>335</v>
      </c>
      <c r="AU28" s="2" t="s">
        <v>83</v>
      </c>
      <c r="AV28" s="14" t="s">
        <v>84</v>
      </c>
      <c r="AW28" s="24" t="str">
        <f t="shared" si="10"/>
        <v>FUERTE</v>
      </c>
      <c r="AX28" s="13" t="s">
        <v>85</v>
      </c>
      <c r="AY28" s="25" t="str">
        <f t="shared" si="11"/>
        <v>FUERTE</v>
      </c>
      <c r="AZ28" s="33" t="s">
        <v>86</v>
      </c>
      <c r="BA28" s="26" t="str">
        <f t="shared" si="14"/>
        <v>MODERADO</v>
      </c>
      <c r="BB28" s="18">
        <f t="shared" si="18"/>
        <v>5</v>
      </c>
      <c r="BC28" s="13" t="str">
        <f t="shared" si="15"/>
        <v>FUERTE</v>
      </c>
      <c r="BD28" s="18">
        <f t="shared" si="12"/>
        <v>10</v>
      </c>
      <c r="BE28" s="18">
        <f t="shared" si="19"/>
        <v>50</v>
      </c>
      <c r="BF28" s="26" t="str">
        <f t="shared" si="27"/>
        <v>MODERADO</v>
      </c>
      <c r="BG28" s="18">
        <f t="shared" si="13"/>
        <v>50</v>
      </c>
      <c r="BH28" s="96"/>
      <c r="BI28" s="96"/>
      <c r="BJ28" s="61" t="s">
        <v>328</v>
      </c>
      <c r="BK28" s="62" t="s">
        <v>329</v>
      </c>
    </row>
    <row r="29" spans="1:64" ht="185.25">
      <c r="A29" s="87"/>
      <c r="B29" s="87"/>
      <c r="C29" s="104"/>
      <c r="D29" s="87"/>
      <c r="E29" s="101"/>
      <c r="F29" s="101"/>
      <c r="G29" s="13">
        <v>6228</v>
      </c>
      <c r="H29" s="3" t="s">
        <v>336</v>
      </c>
      <c r="I29" s="3" t="s">
        <v>336</v>
      </c>
      <c r="J29" s="13" t="s">
        <v>118</v>
      </c>
      <c r="K29" s="13" t="s">
        <v>59</v>
      </c>
      <c r="L29" s="3" t="s">
        <v>323</v>
      </c>
      <c r="M29" s="4" t="s">
        <v>61</v>
      </c>
      <c r="N29" s="4" t="s">
        <v>62</v>
      </c>
      <c r="O29" s="4" t="s">
        <v>63</v>
      </c>
      <c r="P29" s="4" t="s">
        <v>64</v>
      </c>
      <c r="Q29" s="4" t="s">
        <v>65</v>
      </c>
      <c r="R29" s="15">
        <v>40</v>
      </c>
      <c r="S29" s="13" t="s">
        <v>66</v>
      </c>
      <c r="T29" s="30">
        <f t="shared" si="26"/>
        <v>5</v>
      </c>
      <c r="U29" s="31" t="s">
        <v>204</v>
      </c>
      <c r="V29" s="19" t="s">
        <v>68</v>
      </c>
      <c r="W29" s="30">
        <f t="shared" si="1"/>
        <v>10</v>
      </c>
      <c r="X29" s="28" t="s">
        <v>324</v>
      </c>
      <c r="Y29" s="13" t="s">
        <v>70</v>
      </c>
      <c r="Z29" s="30">
        <f t="shared" si="2"/>
        <v>5</v>
      </c>
      <c r="AA29" s="28" t="s">
        <v>219</v>
      </c>
      <c r="AB29" s="13" t="s">
        <v>72</v>
      </c>
      <c r="AC29" s="30">
        <f t="shared" si="3"/>
        <v>10</v>
      </c>
      <c r="AD29" s="28" t="s">
        <v>337</v>
      </c>
      <c r="AE29" s="13" t="s">
        <v>74</v>
      </c>
      <c r="AF29" s="32">
        <f t="shared" si="4"/>
        <v>5</v>
      </c>
      <c r="AG29" s="33" t="s">
        <v>338</v>
      </c>
      <c r="AH29" s="13" t="s">
        <v>76</v>
      </c>
      <c r="AI29" s="32">
        <f t="shared" si="5"/>
        <v>5</v>
      </c>
      <c r="AJ29" s="33" t="s">
        <v>339</v>
      </c>
      <c r="AK29" s="13" t="s">
        <v>78</v>
      </c>
      <c r="AL29" s="32">
        <f t="shared" si="6"/>
        <v>25</v>
      </c>
      <c r="AM29" s="13" t="s">
        <v>79</v>
      </c>
      <c r="AN29" s="32">
        <f t="shared" si="7"/>
        <v>15</v>
      </c>
      <c r="AO29" s="13" t="s">
        <v>80</v>
      </c>
      <c r="AP29" s="32">
        <f t="shared" si="8"/>
        <v>5</v>
      </c>
      <c r="AQ29" s="13">
        <f t="shared" si="9"/>
        <v>85</v>
      </c>
      <c r="AR29" s="13" t="str">
        <f t="shared" si="17"/>
        <v>MODERADO</v>
      </c>
      <c r="AS29" s="13" t="s">
        <v>81</v>
      </c>
      <c r="AT29" s="3" t="s">
        <v>340</v>
      </c>
      <c r="AU29" s="2" t="s">
        <v>83</v>
      </c>
      <c r="AV29" s="14" t="s">
        <v>84</v>
      </c>
      <c r="AW29" s="34" t="str">
        <f t="shared" si="10"/>
        <v>FUERTE</v>
      </c>
      <c r="AX29" s="13" t="s">
        <v>85</v>
      </c>
      <c r="AY29" s="35" t="str">
        <f t="shared" si="11"/>
        <v>FUERTE</v>
      </c>
      <c r="AZ29" s="33" t="s">
        <v>86</v>
      </c>
      <c r="BA29" s="27" t="str">
        <f t="shared" si="14"/>
        <v>MODERADO</v>
      </c>
      <c r="BB29" s="30">
        <f t="shared" si="18"/>
        <v>5</v>
      </c>
      <c r="BC29" s="13" t="str">
        <f t="shared" si="15"/>
        <v>FUERTE</v>
      </c>
      <c r="BD29" s="30">
        <f t="shared" si="12"/>
        <v>10</v>
      </c>
      <c r="BE29" s="30">
        <f t="shared" si="19"/>
        <v>50</v>
      </c>
      <c r="BF29" s="27" t="str">
        <f t="shared" si="27"/>
        <v>MODERADO</v>
      </c>
      <c r="BG29" s="30">
        <f t="shared" si="13"/>
        <v>50</v>
      </c>
      <c r="BH29" s="96"/>
      <c r="BI29" s="96"/>
      <c r="BJ29" s="61" t="s">
        <v>328</v>
      </c>
      <c r="BK29" s="62" t="s">
        <v>329</v>
      </c>
    </row>
    <row r="30" spans="1:64" ht="185.25">
      <c r="A30" s="87"/>
      <c r="B30" s="87"/>
      <c r="C30" s="104"/>
      <c r="D30" s="87"/>
      <c r="E30" s="99"/>
      <c r="F30" s="99"/>
      <c r="G30" s="13">
        <v>6229</v>
      </c>
      <c r="H30" s="3" t="s">
        <v>341</v>
      </c>
      <c r="I30" s="3" t="s">
        <v>342</v>
      </c>
      <c r="J30" s="13" t="s">
        <v>118</v>
      </c>
      <c r="K30" s="13" t="s">
        <v>59</v>
      </c>
      <c r="L30" s="3" t="s">
        <v>323</v>
      </c>
      <c r="M30" s="4" t="s">
        <v>343</v>
      </c>
      <c r="N30" s="4" t="s">
        <v>62</v>
      </c>
      <c r="O30" s="4" t="s">
        <v>63</v>
      </c>
      <c r="P30" s="4" t="s">
        <v>64</v>
      </c>
      <c r="Q30" s="4" t="s">
        <v>65</v>
      </c>
      <c r="R30" s="15">
        <v>25</v>
      </c>
      <c r="S30" s="13" t="s">
        <v>66</v>
      </c>
      <c r="T30" s="30">
        <f t="shared" si="26"/>
        <v>5</v>
      </c>
      <c r="U30" s="31" t="s">
        <v>204</v>
      </c>
      <c r="V30" s="19" t="s">
        <v>68</v>
      </c>
      <c r="W30" s="30">
        <f t="shared" si="1"/>
        <v>10</v>
      </c>
      <c r="X30" s="28" t="s">
        <v>324</v>
      </c>
      <c r="Y30" s="13" t="s">
        <v>70</v>
      </c>
      <c r="Z30" s="30">
        <f t="shared" si="2"/>
        <v>5</v>
      </c>
      <c r="AA30" s="28" t="s">
        <v>219</v>
      </c>
      <c r="AB30" s="13" t="s">
        <v>72</v>
      </c>
      <c r="AC30" s="30">
        <f t="shared" si="3"/>
        <v>10</v>
      </c>
      <c r="AD30" s="28" t="s">
        <v>337</v>
      </c>
      <c r="AE30" s="13" t="s">
        <v>74</v>
      </c>
      <c r="AF30" s="32">
        <f t="shared" si="4"/>
        <v>5</v>
      </c>
      <c r="AG30" s="33" t="s">
        <v>344</v>
      </c>
      <c r="AH30" s="13" t="s">
        <v>76</v>
      </c>
      <c r="AI30" s="32">
        <f t="shared" si="5"/>
        <v>5</v>
      </c>
      <c r="AJ30" s="33" t="s">
        <v>345</v>
      </c>
      <c r="AK30" s="13" t="s">
        <v>346</v>
      </c>
      <c r="AL30" s="32">
        <f t="shared" si="6"/>
        <v>10</v>
      </c>
      <c r="AM30" s="13" t="s">
        <v>79</v>
      </c>
      <c r="AN30" s="32">
        <f t="shared" si="7"/>
        <v>15</v>
      </c>
      <c r="AO30" s="13" t="s">
        <v>80</v>
      </c>
      <c r="AP30" s="32">
        <f t="shared" si="8"/>
        <v>5</v>
      </c>
      <c r="AQ30" s="13">
        <f t="shared" si="9"/>
        <v>70</v>
      </c>
      <c r="AR30" s="13" t="str">
        <f t="shared" si="17"/>
        <v>DÉBIL</v>
      </c>
      <c r="AS30" s="13" t="s">
        <v>81</v>
      </c>
      <c r="AT30" s="3" t="s">
        <v>347</v>
      </c>
      <c r="AU30" s="2" t="s">
        <v>83</v>
      </c>
      <c r="AV30" s="14" t="s">
        <v>84</v>
      </c>
      <c r="AW30" s="34" t="str">
        <f t="shared" si="10"/>
        <v>FUERTE</v>
      </c>
      <c r="AX30" s="13" t="s">
        <v>85</v>
      </c>
      <c r="AY30" s="35" t="str">
        <f t="shared" si="11"/>
        <v>FUERTE</v>
      </c>
      <c r="AZ30" s="33" t="s">
        <v>86</v>
      </c>
      <c r="BA30" s="27" t="str">
        <f>+AR30</f>
        <v>DÉBIL</v>
      </c>
      <c r="BB30" s="30">
        <f t="shared" si="18"/>
        <v>1</v>
      </c>
      <c r="BC30" s="13" t="str">
        <f t="shared" si="15"/>
        <v>FUERTE</v>
      </c>
      <c r="BD30" s="30">
        <f t="shared" si="12"/>
        <v>10</v>
      </c>
      <c r="BE30" s="30">
        <f t="shared" si="19"/>
        <v>10</v>
      </c>
      <c r="BF30" s="27" t="str">
        <f t="shared" si="27"/>
        <v>DÉBIL</v>
      </c>
      <c r="BG30" s="30">
        <f t="shared" si="13"/>
        <v>0</v>
      </c>
      <c r="BH30" s="97"/>
      <c r="BI30" s="97"/>
      <c r="BJ30" s="61" t="s">
        <v>328</v>
      </c>
      <c r="BK30" s="62" t="s">
        <v>329</v>
      </c>
    </row>
    <row r="31" spans="1:64" ht="390">
      <c r="A31" s="13">
        <v>1959</v>
      </c>
      <c r="B31" s="16">
        <v>43132</v>
      </c>
      <c r="C31" s="3" t="s">
        <v>348</v>
      </c>
      <c r="D31" s="14" t="s">
        <v>53</v>
      </c>
      <c r="E31" s="3" t="s">
        <v>349</v>
      </c>
      <c r="F31" s="3" t="s">
        <v>350</v>
      </c>
      <c r="G31" s="14" t="s">
        <v>351</v>
      </c>
      <c r="H31" s="3" t="s">
        <v>352</v>
      </c>
      <c r="I31" s="3" t="s">
        <v>353</v>
      </c>
      <c r="J31" s="13" t="s">
        <v>118</v>
      </c>
      <c r="K31" s="13" t="s">
        <v>59</v>
      </c>
      <c r="L31" s="4" t="s">
        <v>354</v>
      </c>
      <c r="M31" s="4" t="s">
        <v>61</v>
      </c>
      <c r="N31" s="4" t="s">
        <v>62</v>
      </c>
      <c r="O31" s="4" t="s">
        <v>63</v>
      </c>
      <c r="P31" s="4" t="s">
        <v>64</v>
      </c>
      <c r="Q31" s="4" t="s">
        <v>65</v>
      </c>
      <c r="R31" s="15">
        <v>40</v>
      </c>
      <c r="S31" s="13" t="s">
        <v>66</v>
      </c>
      <c r="T31" s="30">
        <f t="shared" si="26"/>
        <v>5</v>
      </c>
      <c r="U31" s="31" t="s">
        <v>204</v>
      </c>
      <c r="V31" s="19" t="s">
        <v>68</v>
      </c>
      <c r="W31" s="30">
        <f t="shared" si="1"/>
        <v>10</v>
      </c>
      <c r="X31" s="28" t="s">
        <v>355</v>
      </c>
      <c r="Y31" s="13" t="s">
        <v>70</v>
      </c>
      <c r="Z31" s="30">
        <f t="shared" si="2"/>
        <v>5</v>
      </c>
      <c r="AA31" s="28" t="s">
        <v>219</v>
      </c>
      <c r="AB31" s="13" t="s">
        <v>72</v>
      </c>
      <c r="AC31" s="30">
        <f t="shared" si="3"/>
        <v>10</v>
      </c>
      <c r="AD31" s="28" t="s">
        <v>337</v>
      </c>
      <c r="AE31" s="13" t="s">
        <v>74</v>
      </c>
      <c r="AF31" s="32">
        <f t="shared" si="4"/>
        <v>5</v>
      </c>
      <c r="AG31" s="33" t="s">
        <v>356</v>
      </c>
      <c r="AH31" s="13" t="s">
        <v>76</v>
      </c>
      <c r="AI31" s="32">
        <f t="shared" si="5"/>
        <v>5</v>
      </c>
      <c r="AJ31" s="33" t="s">
        <v>357</v>
      </c>
      <c r="AK31" s="13" t="s">
        <v>78</v>
      </c>
      <c r="AL31" s="32">
        <f t="shared" si="6"/>
        <v>25</v>
      </c>
      <c r="AM31" s="13" t="s">
        <v>79</v>
      </c>
      <c r="AN31" s="32">
        <f t="shared" si="7"/>
        <v>15</v>
      </c>
      <c r="AO31" s="13" t="s">
        <v>80</v>
      </c>
      <c r="AP31" s="32">
        <f t="shared" si="8"/>
        <v>5</v>
      </c>
      <c r="AQ31" s="13">
        <f t="shared" si="9"/>
        <v>85</v>
      </c>
      <c r="AR31" s="13" t="str">
        <f t="shared" si="17"/>
        <v>MODERADO</v>
      </c>
      <c r="AS31" s="13" t="s">
        <v>81</v>
      </c>
      <c r="AT31" s="3" t="s">
        <v>358</v>
      </c>
      <c r="AU31" s="2" t="s">
        <v>83</v>
      </c>
      <c r="AV31" s="14" t="s">
        <v>84</v>
      </c>
      <c r="AW31" s="34" t="str">
        <f t="shared" si="10"/>
        <v>FUERTE</v>
      </c>
      <c r="AX31" s="13" t="s">
        <v>85</v>
      </c>
      <c r="AY31" s="35" t="str">
        <f t="shared" si="11"/>
        <v>FUERTE</v>
      </c>
      <c r="AZ31" s="33" t="s">
        <v>86</v>
      </c>
      <c r="BA31" s="27" t="str">
        <f t="shared" si="14"/>
        <v>MODERADO</v>
      </c>
      <c r="BB31" s="30">
        <f t="shared" si="18"/>
        <v>5</v>
      </c>
      <c r="BC31" s="13" t="str">
        <f t="shared" si="15"/>
        <v>FUERTE</v>
      </c>
      <c r="BD31" s="30">
        <f t="shared" si="12"/>
        <v>10</v>
      </c>
      <c r="BE31" s="30">
        <f t="shared" si="19"/>
        <v>50</v>
      </c>
      <c r="BF31" s="27" t="str">
        <f t="shared" si="27"/>
        <v>MODERADO</v>
      </c>
      <c r="BG31" s="30">
        <f t="shared" si="13"/>
        <v>50</v>
      </c>
      <c r="BH31" s="13">
        <f>+AVERAGE(BG31)</f>
        <v>50</v>
      </c>
      <c r="BI31" s="29" t="str">
        <f>IF(BH31=100,"FUERTE",IF(BH31&gt;=50,"MODERADO","DÉBIL"))</f>
        <v>MODERADO</v>
      </c>
      <c r="BJ31" s="61" t="s">
        <v>328</v>
      </c>
      <c r="BK31" s="63" t="s">
        <v>359</v>
      </c>
    </row>
    <row r="32" spans="1:64" ht="185.25">
      <c r="A32" s="87">
        <v>1961</v>
      </c>
      <c r="B32" s="105">
        <v>43490</v>
      </c>
      <c r="C32" s="100" t="s">
        <v>360</v>
      </c>
      <c r="D32" s="103" t="s">
        <v>53</v>
      </c>
      <c r="E32" s="98" t="s">
        <v>361</v>
      </c>
      <c r="F32" s="98" t="s">
        <v>198</v>
      </c>
      <c r="G32" s="14" t="s">
        <v>362</v>
      </c>
      <c r="H32" s="3" t="s">
        <v>363</v>
      </c>
      <c r="I32" s="3" t="s">
        <v>364</v>
      </c>
      <c r="J32" s="13" t="s">
        <v>58</v>
      </c>
      <c r="K32" s="13" t="s">
        <v>59</v>
      </c>
      <c r="L32" s="3" t="s">
        <v>365</v>
      </c>
      <c r="M32" s="4" t="s">
        <v>61</v>
      </c>
      <c r="N32" s="4" t="s">
        <v>62</v>
      </c>
      <c r="O32" s="4" t="s">
        <v>63</v>
      </c>
      <c r="P32" s="4" t="s">
        <v>64</v>
      </c>
      <c r="Q32" s="4" t="s">
        <v>65</v>
      </c>
      <c r="R32" s="15">
        <v>40</v>
      </c>
      <c r="S32" s="13" t="s">
        <v>66</v>
      </c>
      <c r="T32" s="30">
        <f t="shared" si="26"/>
        <v>5</v>
      </c>
      <c r="U32" s="31" t="s">
        <v>204</v>
      </c>
      <c r="V32" s="19" t="s">
        <v>68</v>
      </c>
      <c r="W32" s="30">
        <f t="shared" si="1"/>
        <v>10</v>
      </c>
      <c r="X32" s="28" t="s">
        <v>366</v>
      </c>
      <c r="Y32" s="13" t="s">
        <v>70</v>
      </c>
      <c r="Z32" s="30">
        <f t="shared" si="2"/>
        <v>5</v>
      </c>
      <c r="AA32" s="28" t="s">
        <v>219</v>
      </c>
      <c r="AB32" s="13" t="s">
        <v>367</v>
      </c>
      <c r="AC32" s="30">
        <f t="shared" si="3"/>
        <v>0</v>
      </c>
      <c r="AD32" s="28" t="s">
        <v>368</v>
      </c>
      <c r="AE32" s="13" t="s">
        <v>74</v>
      </c>
      <c r="AF32" s="32">
        <f t="shared" si="4"/>
        <v>5</v>
      </c>
      <c r="AG32" s="33" t="s">
        <v>369</v>
      </c>
      <c r="AH32" s="13" t="s">
        <v>76</v>
      </c>
      <c r="AI32" s="32">
        <f t="shared" si="5"/>
        <v>5</v>
      </c>
      <c r="AJ32" s="33" t="s">
        <v>370</v>
      </c>
      <c r="AK32" s="13" t="s">
        <v>78</v>
      </c>
      <c r="AL32" s="32">
        <f t="shared" si="6"/>
        <v>25</v>
      </c>
      <c r="AM32" s="13" t="s">
        <v>79</v>
      </c>
      <c r="AN32" s="32">
        <f t="shared" si="7"/>
        <v>15</v>
      </c>
      <c r="AO32" s="13" t="s">
        <v>80</v>
      </c>
      <c r="AP32" s="32">
        <f t="shared" si="8"/>
        <v>5</v>
      </c>
      <c r="AQ32" s="13">
        <f t="shared" si="9"/>
        <v>75</v>
      </c>
      <c r="AR32" s="13" t="str">
        <f t="shared" si="17"/>
        <v>MODERADO</v>
      </c>
      <c r="AS32" s="13" t="s">
        <v>81</v>
      </c>
      <c r="AT32" s="3" t="s">
        <v>371</v>
      </c>
      <c r="AU32" s="2" t="s">
        <v>83</v>
      </c>
      <c r="AV32" s="14" t="s">
        <v>84</v>
      </c>
      <c r="AW32" s="34" t="str">
        <f t="shared" si="10"/>
        <v>FUERTE</v>
      </c>
      <c r="AX32" s="13" t="s">
        <v>85</v>
      </c>
      <c r="AY32" s="35" t="str">
        <f t="shared" si="11"/>
        <v>FUERTE</v>
      </c>
      <c r="AZ32" s="33" t="s">
        <v>86</v>
      </c>
      <c r="BA32" s="27" t="str">
        <f t="shared" si="14"/>
        <v>MODERADO</v>
      </c>
      <c r="BB32" s="30">
        <f t="shared" si="18"/>
        <v>5</v>
      </c>
      <c r="BC32" s="13" t="str">
        <f t="shared" si="15"/>
        <v>FUERTE</v>
      </c>
      <c r="BD32" s="30">
        <f t="shared" si="12"/>
        <v>10</v>
      </c>
      <c r="BE32" s="30">
        <f t="shared" si="19"/>
        <v>50</v>
      </c>
      <c r="BF32" s="27" t="str">
        <f t="shared" si="27"/>
        <v>MODERADO</v>
      </c>
      <c r="BG32" s="30">
        <f t="shared" si="13"/>
        <v>50</v>
      </c>
      <c r="BH32" s="95">
        <f t="shared" si="49"/>
        <v>50</v>
      </c>
      <c r="BI32" s="95" t="str">
        <f>IF(BH32=100,"FUERTE",IF(BH32&gt;=50,"MODERADO","DÉBIL"))</f>
        <v>MODERADO</v>
      </c>
      <c r="BJ32" s="55" t="s">
        <v>372</v>
      </c>
      <c r="BK32" s="64" t="s">
        <v>373</v>
      </c>
    </row>
    <row r="33" spans="1:63" ht="185.25">
      <c r="A33" s="87"/>
      <c r="B33" s="87"/>
      <c r="C33" s="104"/>
      <c r="D33" s="87"/>
      <c r="E33" s="101"/>
      <c r="F33" s="101"/>
      <c r="G33" s="14" t="s">
        <v>374</v>
      </c>
      <c r="H33" s="3" t="s">
        <v>375</v>
      </c>
      <c r="I33" s="3" t="s">
        <v>376</v>
      </c>
      <c r="J33" s="13" t="s">
        <v>91</v>
      </c>
      <c r="K33" s="13" t="s">
        <v>171</v>
      </c>
      <c r="L33" s="3" t="s">
        <v>365</v>
      </c>
      <c r="M33" s="4" t="s">
        <v>61</v>
      </c>
      <c r="N33" s="4" t="s">
        <v>62</v>
      </c>
      <c r="O33" s="4" t="s">
        <v>63</v>
      </c>
      <c r="P33" s="4" t="s">
        <v>64</v>
      </c>
      <c r="Q33" s="4" t="s">
        <v>65</v>
      </c>
      <c r="R33" s="15">
        <v>40</v>
      </c>
      <c r="S33" s="13" t="s">
        <v>66</v>
      </c>
      <c r="T33" s="30">
        <f t="shared" si="26"/>
        <v>5</v>
      </c>
      <c r="U33" s="31" t="s">
        <v>204</v>
      </c>
      <c r="V33" s="19" t="s">
        <v>68</v>
      </c>
      <c r="W33" s="30">
        <f t="shared" si="1"/>
        <v>10</v>
      </c>
      <c r="X33" s="28" t="s">
        <v>377</v>
      </c>
      <c r="Y33" s="13" t="s">
        <v>70</v>
      </c>
      <c r="Z33" s="30">
        <f t="shared" si="2"/>
        <v>5</v>
      </c>
      <c r="AA33" s="28" t="s">
        <v>219</v>
      </c>
      <c r="AB33" s="13" t="s">
        <v>72</v>
      </c>
      <c r="AC33" s="30">
        <f t="shared" si="3"/>
        <v>10</v>
      </c>
      <c r="AD33" s="28" t="s">
        <v>108</v>
      </c>
      <c r="AE33" s="13" t="s">
        <v>74</v>
      </c>
      <c r="AF33" s="32">
        <f t="shared" si="4"/>
        <v>5</v>
      </c>
      <c r="AG33" s="33" t="s">
        <v>378</v>
      </c>
      <c r="AH33" s="13" t="s">
        <v>76</v>
      </c>
      <c r="AI33" s="32">
        <f t="shared" si="5"/>
        <v>5</v>
      </c>
      <c r="AJ33" s="33" t="s">
        <v>379</v>
      </c>
      <c r="AK33" s="13" t="s">
        <v>78</v>
      </c>
      <c r="AL33" s="32">
        <f t="shared" si="6"/>
        <v>25</v>
      </c>
      <c r="AM33" s="13" t="s">
        <v>79</v>
      </c>
      <c r="AN33" s="32">
        <f t="shared" si="7"/>
        <v>15</v>
      </c>
      <c r="AO33" s="13" t="s">
        <v>80</v>
      </c>
      <c r="AP33" s="32">
        <f t="shared" si="8"/>
        <v>5</v>
      </c>
      <c r="AQ33" s="13">
        <f t="shared" si="9"/>
        <v>85</v>
      </c>
      <c r="AR33" s="13" t="str">
        <f t="shared" si="17"/>
        <v>MODERADO</v>
      </c>
      <c r="AS33" s="13" t="s">
        <v>81</v>
      </c>
      <c r="AT33" s="3" t="s">
        <v>371</v>
      </c>
      <c r="AU33" s="2" t="s">
        <v>83</v>
      </c>
      <c r="AV33" s="14" t="s">
        <v>84</v>
      </c>
      <c r="AW33" s="34" t="str">
        <f t="shared" si="10"/>
        <v>FUERTE</v>
      </c>
      <c r="AX33" s="13" t="s">
        <v>85</v>
      </c>
      <c r="AY33" s="35" t="str">
        <f t="shared" si="11"/>
        <v>FUERTE</v>
      </c>
      <c r="AZ33" s="33" t="s">
        <v>86</v>
      </c>
      <c r="BA33" s="27" t="str">
        <f t="shared" si="14"/>
        <v>MODERADO</v>
      </c>
      <c r="BB33" s="30">
        <f t="shared" si="18"/>
        <v>5</v>
      </c>
      <c r="BC33" s="13" t="str">
        <f t="shared" si="15"/>
        <v>FUERTE</v>
      </c>
      <c r="BD33" s="30">
        <f t="shared" si="12"/>
        <v>10</v>
      </c>
      <c r="BE33" s="30">
        <f t="shared" si="19"/>
        <v>50</v>
      </c>
      <c r="BF33" s="27" t="str">
        <f t="shared" si="27"/>
        <v>MODERADO</v>
      </c>
      <c r="BG33" s="30">
        <f t="shared" si="13"/>
        <v>50</v>
      </c>
      <c r="BH33" s="96"/>
      <c r="BI33" s="96"/>
      <c r="BJ33" s="58" t="s">
        <v>328</v>
      </c>
      <c r="BK33" s="41" t="s">
        <v>380</v>
      </c>
    </row>
    <row r="34" spans="1:63" ht="313.5" customHeight="1">
      <c r="A34" s="87"/>
      <c r="B34" s="87"/>
      <c r="C34" s="104"/>
      <c r="D34" s="87"/>
      <c r="E34" s="99"/>
      <c r="F34" s="99"/>
      <c r="G34" s="14" t="s">
        <v>381</v>
      </c>
      <c r="H34" s="3" t="s">
        <v>382</v>
      </c>
      <c r="I34" s="3" t="s">
        <v>383</v>
      </c>
      <c r="J34" s="13" t="s">
        <v>202</v>
      </c>
      <c r="K34" s="13" t="s">
        <v>59</v>
      </c>
      <c r="L34" s="3" t="s">
        <v>384</v>
      </c>
      <c r="M34" s="4" t="s">
        <v>61</v>
      </c>
      <c r="N34" s="4" t="s">
        <v>62</v>
      </c>
      <c r="O34" s="4" t="s">
        <v>63</v>
      </c>
      <c r="P34" s="4" t="s">
        <v>64</v>
      </c>
      <c r="Q34" s="4" t="s">
        <v>65</v>
      </c>
      <c r="R34" s="15">
        <v>40</v>
      </c>
      <c r="S34" s="13" t="s">
        <v>66</v>
      </c>
      <c r="T34" s="30">
        <f t="shared" si="26"/>
        <v>5</v>
      </c>
      <c r="U34" s="31" t="s">
        <v>204</v>
      </c>
      <c r="V34" s="19" t="s">
        <v>68</v>
      </c>
      <c r="W34" s="30">
        <f t="shared" si="1"/>
        <v>10</v>
      </c>
      <c r="X34" s="28" t="s">
        <v>385</v>
      </c>
      <c r="Y34" s="13" t="s">
        <v>70</v>
      </c>
      <c r="Z34" s="30">
        <f t="shared" si="2"/>
        <v>5</v>
      </c>
      <c r="AA34" s="28" t="s">
        <v>219</v>
      </c>
      <c r="AB34" s="13" t="s">
        <v>72</v>
      </c>
      <c r="AC34" s="30">
        <f t="shared" si="3"/>
        <v>10</v>
      </c>
      <c r="AD34" s="28" t="s">
        <v>386</v>
      </c>
      <c r="AE34" s="13" t="s">
        <v>283</v>
      </c>
      <c r="AF34" s="32">
        <f t="shared" si="4"/>
        <v>0</v>
      </c>
      <c r="AG34" s="33" t="s">
        <v>387</v>
      </c>
      <c r="AH34" s="13" t="s">
        <v>76</v>
      </c>
      <c r="AI34" s="32">
        <f t="shared" si="5"/>
        <v>5</v>
      </c>
      <c r="AJ34" s="33" t="s">
        <v>388</v>
      </c>
      <c r="AK34" s="13" t="s">
        <v>78</v>
      </c>
      <c r="AL34" s="32">
        <f t="shared" si="6"/>
        <v>25</v>
      </c>
      <c r="AM34" s="13" t="s">
        <v>79</v>
      </c>
      <c r="AN34" s="32">
        <f t="shared" si="7"/>
        <v>15</v>
      </c>
      <c r="AO34" s="13"/>
      <c r="AP34" s="32" t="b">
        <f t="shared" si="8"/>
        <v>0</v>
      </c>
      <c r="AQ34" s="13">
        <f t="shared" si="9"/>
        <v>75</v>
      </c>
      <c r="AR34" s="13" t="str">
        <f t="shared" si="17"/>
        <v>MODERADO</v>
      </c>
      <c r="AS34" s="13" t="s">
        <v>81</v>
      </c>
      <c r="AT34" s="3" t="s">
        <v>389</v>
      </c>
      <c r="AU34" s="2" t="s">
        <v>83</v>
      </c>
      <c r="AV34" s="14" t="s">
        <v>84</v>
      </c>
      <c r="AW34" s="34" t="str">
        <f t="shared" si="10"/>
        <v>FUERTE</v>
      </c>
      <c r="AX34" s="13" t="s">
        <v>85</v>
      </c>
      <c r="AY34" s="35" t="str">
        <f t="shared" si="11"/>
        <v>FUERTE</v>
      </c>
      <c r="AZ34" s="33" t="s">
        <v>86</v>
      </c>
      <c r="BA34" s="27" t="str">
        <f t="shared" si="14"/>
        <v>MODERADO</v>
      </c>
      <c r="BB34" s="30">
        <f t="shared" si="18"/>
        <v>5</v>
      </c>
      <c r="BC34" s="13" t="str">
        <f t="shared" si="15"/>
        <v>FUERTE</v>
      </c>
      <c r="BD34" s="30">
        <f t="shared" si="12"/>
        <v>10</v>
      </c>
      <c r="BE34" s="30">
        <f t="shared" si="19"/>
        <v>50</v>
      </c>
      <c r="BF34" s="27" t="str">
        <f t="shared" si="27"/>
        <v>MODERADO</v>
      </c>
      <c r="BG34" s="30">
        <f t="shared" si="13"/>
        <v>50</v>
      </c>
      <c r="BH34" s="97"/>
      <c r="BI34" s="97"/>
      <c r="BJ34" s="58" t="s">
        <v>328</v>
      </c>
      <c r="BK34" s="41" t="s">
        <v>380</v>
      </c>
    </row>
    <row r="35" spans="1:63" ht="142.5">
      <c r="A35" s="13">
        <v>1991</v>
      </c>
      <c r="B35" s="16">
        <v>44777</v>
      </c>
      <c r="C35" s="3" t="s">
        <v>390</v>
      </c>
      <c r="D35" s="14" t="s">
        <v>53</v>
      </c>
      <c r="E35" s="3" t="s">
        <v>391</v>
      </c>
      <c r="F35" s="3" t="s">
        <v>392</v>
      </c>
      <c r="G35" s="14" t="s">
        <v>393</v>
      </c>
      <c r="H35" s="3" t="s">
        <v>394</v>
      </c>
      <c r="I35" s="3" t="s">
        <v>394</v>
      </c>
      <c r="J35" s="13" t="s">
        <v>118</v>
      </c>
      <c r="K35" s="13" t="s">
        <v>395</v>
      </c>
      <c r="L35" s="3" t="s">
        <v>396</v>
      </c>
      <c r="M35" s="4" t="s">
        <v>61</v>
      </c>
      <c r="N35" s="4" t="s">
        <v>62</v>
      </c>
      <c r="O35" s="4" t="s">
        <v>63</v>
      </c>
      <c r="P35" s="4" t="s">
        <v>64</v>
      </c>
      <c r="Q35" s="4" t="s">
        <v>65</v>
      </c>
      <c r="R35" s="15">
        <v>40</v>
      </c>
      <c r="S35" s="13" t="s">
        <v>66</v>
      </c>
      <c r="T35" s="30">
        <f t="shared" si="26"/>
        <v>5</v>
      </c>
      <c r="U35" s="31" t="s">
        <v>204</v>
      </c>
      <c r="V35" s="19" t="s">
        <v>68</v>
      </c>
      <c r="W35" s="30">
        <f t="shared" si="1"/>
        <v>10</v>
      </c>
      <c r="X35" s="28" t="s">
        <v>397</v>
      </c>
      <c r="Y35" s="13" t="s">
        <v>70</v>
      </c>
      <c r="Z35" s="30">
        <f t="shared" si="2"/>
        <v>5</v>
      </c>
      <c r="AA35" s="28" t="s">
        <v>219</v>
      </c>
      <c r="AB35" s="13" t="s">
        <v>72</v>
      </c>
      <c r="AC35" s="30">
        <f t="shared" si="3"/>
        <v>10</v>
      </c>
      <c r="AD35" s="28" t="s">
        <v>314</v>
      </c>
      <c r="AE35" s="13" t="s">
        <v>74</v>
      </c>
      <c r="AF35" s="32">
        <f t="shared" si="4"/>
        <v>5</v>
      </c>
      <c r="AG35" s="33" t="s">
        <v>398</v>
      </c>
      <c r="AH35" s="13" t="s">
        <v>123</v>
      </c>
      <c r="AI35" s="32">
        <f t="shared" si="5"/>
        <v>0</v>
      </c>
      <c r="AJ35" s="33" t="s">
        <v>124</v>
      </c>
      <c r="AK35" s="13" t="s">
        <v>78</v>
      </c>
      <c r="AL35" s="32">
        <f t="shared" si="6"/>
        <v>25</v>
      </c>
      <c r="AM35" s="13" t="s">
        <v>79</v>
      </c>
      <c r="AN35" s="32">
        <f t="shared" si="7"/>
        <v>15</v>
      </c>
      <c r="AO35" s="13"/>
      <c r="AP35" s="32" t="b">
        <f t="shared" si="8"/>
        <v>0</v>
      </c>
      <c r="AQ35" s="13">
        <f t="shared" si="9"/>
        <v>75</v>
      </c>
      <c r="AR35" s="13" t="str">
        <f t="shared" si="17"/>
        <v>MODERADO</v>
      </c>
      <c r="AS35" s="13" t="s">
        <v>111</v>
      </c>
      <c r="AT35" s="3" t="s">
        <v>112</v>
      </c>
      <c r="AU35" s="2" t="s">
        <v>83</v>
      </c>
      <c r="AV35" s="14" t="s">
        <v>84</v>
      </c>
      <c r="AW35" s="34" t="str">
        <f t="shared" si="10"/>
        <v>FUERTE</v>
      </c>
      <c r="AX35" s="13" t="s">
        <v>85</v>
      </c>
      <c r="AY35" s="35" t="str">
        <f t="shared" si="11"/>
        <v>FUERTE</v>
      </c>
      <c r="AZ35" s="33" t="s">
        <v>86</v>
      </c>
      <c r="BA35" s="27" t="str">
        <f t="shared" si="14"/>
        <v>MODERADO</v>
      </c>
      <c r="BB35" s="30">
        <f t="shared" si="18"/>
        <v>5</v>
      </c>
      <c r="BC35" s="13" t="str">
        <f t="shared" si="15"/>
        <v>FUERTE</v>
      </c>
      <c r="BD35" s="30">
        <f t="shared" si="12"/>
        <v>10</v>
      </c>
      <c r="BE35" s="30">
        <f t="shared" si="19"/>
        <v>50</v>
      </c>
      <c r="BF35" s="27" t="str">
        <f t="shared" si="27"/>
        <v>MODERADO</v>
      </c>
      <c r="BG35" s="30">
        <f t="shared" si="13"/>
        <v>50</v>
      </c>
      <c r="BH35" s="13">
        <f>+AVERAGE(BG35)</f>
        <v>50</v>
      </c>
      <c r="BI35" s="13" t="str">
        <f>IF(BH35=100,"FUERTE",IF(BH35&gt;=50,"MODERADO","DÉBIL"))</f>
        <v>MODERADO</v>
      </c>
      <c r="BJ35" s="58" t="s">
        <v>328</v>
      </c>
      <c r="BK35" s="41" t="s">
        <v>399</v>
      </c>
    </row>
    <row r="36" spans="1:63" ht="210">
      <c r="A36" s="13">
        <v>1994</v>
      </c>
      <c r="B36" s="16">
        <v>44866</v>
      </c>
      <c r="C36" s="3" t="s">
        <v>152</v>
      </c>
      <c r="D36" s="14" t="s">
        <v>400</v>
      </c>
      <c r="E36" s="3" t="s">
        <v>401</v>
      </c>
      <c r="F36" s="3" t="s">
        <v>154</v>
      </c>
      <c r="G36" s="13">
        <v>5295</v>
      </c>
      <c r="H36" s="3" t="s">
        <v>402</v>
      </c>
      <c r="I36" s="3" t="s">
        <v>403</v>
      </c>
      <c r="J36" s="13" t="s">
        <v>118</v>
      </c>
      <c r="K36" s="13" t="s">
        <v>59</v>
      </c>
      <c r="L36" s="4" t="s">
        <v>404</v>
      </c>
      <c r="M36" s="4" t="s">
        <v>61</v>
      </c>
      <c r="N36" s="4" t="s">
        <v>62</v>
      </c>
      <c r="O36" s="4" t="s">
        <v>63</v>
      </c>
      <c r="P36" s="4" t="s">
        <v>64</v>
      </c>
      <c r="Q36" s="4" t="s">
        <v>65</v>
      </c>
      <c r="R36" s="15">
        <v>40</v>
      </c>
      <c r="S36" s="13" t="s">
        <v>66</v>
      </c>
      <c r="T36" s="30">
        <f t="shared" si="26"/>
        <v>5</v>
      </c>
      <c r="U36" s="31" t="s">
        <v>204</v>
      </c>
      <c r="V36" s="19" t="s">
        <v>68</v>
      </c>
      <c r="W36" s="30">
        <f t="shared" si="1"/>
        <v>10</v>
      </c>
      <c r="X36" s="28" t="s">
        <v>405</v>
      </c>
      <c r="Y36" s="13" t="s">
        <v>70</v>
      </c>
      <c r="Z36" s="30">
        <f t="shared" si="2"/>
        <v>5</v>
      </c>
      <c r="AA36" s="28" t="s">
        <v>219</v>
      </c>
      <c r="AB36" s="13" t="s">
        <v>367</v>
      </c>
      <c r="AC36" s="30">
        <f t="shared" si="3"/>
        <v>0</v>
      </c>
      <c r="AD36" s="28" t="s">
        <v>406</v>
      </c>
      <c r="AE36" s="13" t="s">
        <v>74</v>
      </c>
      <c r="AF36" s="32">
        <f t="shared" si="4"/>
        <v>5</v>
      </c>
      <c r="AG36" s="33" t="s">
        <v>407</v>
      </c>
      <c r="AH36" s="13" t="s">
        <v>123</v>
      </c>
      <c r="AI36" s="32">
        <f t="shared" si="5"/>
        <v>0</v>
      </c>
      <c r="AJ36" s="33" t="s">
        <v>124</v>
      </c>
      <c r="AK36" s="13" t="s">
        <v>78</v>
      </c>
      <c r="AL36" s="32">
        <f t="shared" si="6"/>
        <v>25</v>
      </c>
      <c r="AM36" s="13" t="s">
        <v>79</v>
      </c>
      <c r="AN36" s="32">
        <f t="shared" si="7"/>
        <v>15</v>
      </c>
      <c r="AO36" s="13" t="s">
        <v>163</v>
      </c>
      <c r="AP36" s="32">
        <f t="shared" si="8"/>
        <v>2.5</v>
      </c>
      <c r="AQ36" s="13">
        <f t="shared" si="9"/>
        <v>67.5</v>
      </c>
      <c r="AR36" s="13" t="str">
        <f t="shared" si="17"/>
        <v>DÉBIL</v>
      </c>
      <c r="AS36" s="13" t="s">
        <v>111</v>
      </c>
      <c r="AT36" s="3" t="s">
        <v>112</v>
      </c>
      <c r="AU36" s="2" t="s">
        <v>83</v>
      </c>
      <c r="AV36" s="14" t="s">
        <v>84</v>
      </c>
      <c r="AW36" s="34" t="str">
        <f t="shared" si="10"/>
        <v>FUERTE</v>
      </c>
      <c r="AX36" s="13" t="s">
        <v>85</v>
      </c>
      <c r="AY36" s="35" t="str">
        <f t="shared" si="11"/>
        <v>FUERTE</v>
      </c>
      <c r="AZ36" s="33" t="s">
        <v>86</v>
      </c>
      <c r="BA36" s="27" t="str">
        <f t="shared" si="14"/>
        <v>DÉBIL</v>
      </c>
      <c r="BB36" s="30">
        <f t="shared" si="18"/>
        <v>1</v>
      </c>
      <c r="BC36" s="13" t="str">
        <f t="shared" si="15"/>
        <v>FUERTE</v>
      </c>
      <c r="BD36" s="30">
        <f t="shared" si="12"/>
        <v>10</v>
      </c>
      <c r="BE36" s="30">
        <f t="shared" si="19"/>
        <v>10</v>
      </c>
      <c r="BF36" s="27" t="str">
        <f t="shared" si="27"/>
        <v>DÉBIL</v>
      </c>
      <c r="BG36" s="30">
        <f t="shared" si="13"/>
        <v>0</v>
      </c>
      <c r="BH36" s="13">
        <f>+AVERAGE(BG36)</f>
        <v>0</v>
      </c>
      <c r="BI36" s="13" t="str">
        <f>IF(BH36=100,"FUERTE",IF(BH36&gt;=50,"MODERADO","DÉBIL"))</f>
        <v>DÉBIL</v>
      </c>
      <c r="BJ36" s="3" t="s">
        <v>408</v>
      </c>
      <c r="BK36" s="39" t="s">
        <v>409</v>
      </c>
    </row>
    <row r="37" spans="1:63" ht="165">
      <c r="A37" s="89">
        <v>1996</v>
      </c>
      <c r="B37" s="88">
        <v>45016</v>
      </c>
      <c r="C37" s="90" t="s">
        <v>410</v>
      </c>
      <c r="D37" s="94" t="s">
        <v>53</v>
      </c>
      <c r="E37" s="90" t="s">
        <v>411</v>
      </c>
      <c r="F37" s="90" t="s">
        <v>291</v>
      </c>
      <c r="G37" s="14" t="s">
        <v>412</v>
      </c>
      <c r="H37" s="3" t="s">
        <v>413</v>
      </c>
      <c r="I37" s="3" t="s">
        <v>414</v>
      </c>
      <c r="J37" s="13" t="s">
        <v>118</v>
      </c>
      <c r="K37" s="13" t="s">
        <v>103</v>
      </c>
      <c r="L37" s="3" t="s">
        <v>415</v>
      </c>
      <c r="M37" s="4" t="s">
        <v>61</v>
      </c>
      <c r="N37" s="4" t="s">
        <v>62</v>
      </c>
      <c r="O37" s="4" t="s">
        <v>63</v>
      </c>
      <c r="P37" s="4" t="s">
        <v>64</v>
      </c>
      <c r="Q37" s="4" t="s">
        <v>65</v>
      </c>
      <c r="R37" s="15">
        <v>40</v>
      </c>
      <c r="S37" s="13" t="s">
        <v>66</v>
      </c>
      <c r="T37" s="30">
        <f t="shared" si="26"/>
        <v>5</v>
      </c>
      <c r="U37" s="31" t="s">
        <v>204</v>
      </c>
      <c r="V37" s="19" t="s">
        <v>68</v>
      </c>
      <c r="W37" s="30">
        <f t="shared" si="1"/>
        <v>10</v>
      </c>
      <c r="X37" s="28" t="s">
        <v>416</v>
      </c>
      <c r="Y37" s="13" t="s">
        <v>70</v>
      </c>
      <c r="Z37" s="30">
        <f t="shared" si="2"/>
        <v>5</v>
      </c>
      <c r="AA37" s="28" t="s">
        <v>219</v>
      </c>
      <c r="AB37" s="13" t="s">
        <v>367</v>
      </c>
      <c r="AC37" s="30">
        <f t="shared" si="3"/>
        <v>0</v>
      </c>
      <c r="AD37" s="28" t="s">
        <v>417</v>
      </c>
      <c r="AE37" s="13" t="s">
        <v>74</v>
      </c>
      <c r="AF37" s="32">
        <f t="shared" si="4"/>
        <v>5</v>
      </c>
      <c r="AG37" s="33" t="s">
        <v>418</v>
      </c>
      <c r="AH37" s="13" t="s">
        <v>76</v>
      </c>
      <c r="AI37" s="32">
        <f t="shared" si="5"/>
        <v>5</v>
      </c>
      <c r="AJ37" s="33" t="s">
        <v>419</v>
      </c>
      <c r="AK37" s="13" t="s">
        <v>78</v>
      </c>
      <c r="AL37" s="32">
        <f t="shared" si="6"/>
        <v>25</v>
      </c>
      <c r="AM37" s="13" t="s">
        <v>79</v>
      </c>
      <c r="AN37" s="32">
        <f t="shared" si="7"/>
        <v>15</v>
      </c>
      <c r="AO37" s="13" t="s">
        <v>80</v>
      </c>
      <c r="AP37" s="32">
        <f t="shared" si="8"/>
        <v>5</v>
      </c>
      <c r="AQ37" s="13">
        <f t="shared" si="9"/>
        <v>75</v>
      </c>
      <c r="AR37" s="13" t="str">
        <f t="shared" si="17"/>
        <v>MODERADO</v>
      </c>
      <c r="AS37" s="13" t="s">
        <v>81</v>
      </c>
      <c r="AT37" s="3" t="s">
        <v>420</v>
      </c>
      <c r="AU37" s="2" t="s">
        <v>83</v>
      </c>
      <c r="AV37" s="14" t="s">
        <v>84</v>
      </c>
      <c r="AW37" s="34" t="str">
        <f t="shared" si="10"/>
        <v>FUERTE</v>
      </c>
      <c r="AX37" s="13" t="s">
        <v>85</v>
      </c>
      <c r="AY37" s="35" t="str">
        <f t="shared" si="11"/>
        <v>FUERTE</v>
      </c>
      <c r="AZ37" s="33" t="s">
        <v>86</v>
      </c>
      <c r="BA37" s="27" t="str">
        <f t="shared" si="14"/>
        <v>MODERADO</v>
      </c>
      <c r="BB37" s="30">
        <f t="shared" si="18"/>
        <v>5</v>
      </c>
      <c r="BC37" s="13" t="str">
        <f t="shared" si="15"/>
        <v>FUERTE</v>
      </c>
      <c r="BD37" s="65">
        <f t="shared" si="12"/>
        <v>10</v>
      </c>
      <c r="BE37" s="30">
        <f t="shared" si="19"/>
        <v>50</v>
      </c>
      <c r="BF37" s="27" t="str">
        <f t="shared" si="27"/>
        <v>MODERADO</v>
      </c>
      <c r="BG37" s="30">
        <f t="shared" si="13"/>
        <v>50</v>
      </c>
      <c r="BH37" s="95">
        <f>+AVERAGE(BG37:BG38)</f>
        <v>50</v>
      </c>
      <c r="BI37" s="95" t="str">
        <f>IF(BH37=100,"FUERTE",IF(BH37&gt;=50,"MODERADO","DÉBIL"))</f>
        <v>MODERADO</v>
      </c>
      <c r="BJ37" s="61" t="s">
        <v>328</v>
      </c>
      <c r="BK37" s="63" t="s">
        <v>421</v>
      </c>
    </row>
    <row r="38" spans="1:63" ht="165">
      <c r="A38" s="95"/>
      <c r="B38" s="95"/>
      <c r="C38" s="102"/>
      <c r="D38" s="95"/>
      <c r="E38" s="91"/>
      <c r="F38" s="91"/>
      <c r="G38" s="45" t="s">
        <v>422</v>
      </c>
      <c r="H38" s="59" t="s">
        <v>423</v>
      </c>
      <c r="I38" s="59" t="s">
        <v>424</v>
      </c>
      <c r="J38" s="37" t="s">
        <v>118</v>
      </c>
      <c r="K38" s="37" t="s">
        <v>103</v>
      </c>
      <c r="L38" s="59" t="s">
        <v>425</v>
      </c>
      <c r="M38" s="66" t="s">
        <v>61</v>
      </c>
      <c r="N38" s="66" t="s">
        <v>62</v>
      </c>
      <c r="O38" s="66" t="s">
        <v>63</v>
      </c>
      <c r="P38" s="66" t="s">
        <v>64</v>
      </c>
      <c r="Q38" s="66" t="s">
        <v>65</v>
      </c>
      <c r="R38" s="67">
        <v>40</v>
      </c>
      <c r="S38" s="37" t="s">
        <v>66</v>
      </c>
      <c r="T38" s="68">
        <f t="shared" si="26"/>
        <v>5</v>
      </c>
      <c r="U38" s="69" t="s">
        <v>204</v>
      </c>
      <c r="V38" s="70" t="s">
        <v>68</v>
      </c>
      <c r="W38" s="68">
        <f t="shared" si="1"/>
        <v>10</v>
      </c>
      <c r="X38" s="71" t="s">
        <v>426</v>
      </c>
      <c r="Y38" s="37" t="s">
        <v>70</v>
      </c>
      <c r="Z38" s="68">
        <f t="shared" si="2"/>
        <v>5</v>
      </c>
      <c r="AA38" s="71" t="s">
        <v>219</v>
      </c>
      <c r="AB38" s="37" t="s">
        <v>72</v>
      </c>
      <c r="AC38" s="68">
        <f t="shared" si="3"/>
        <v>10</v>
      </c>
      <c r="AD38" s="71" t="s">
        <v>121</v>
      </c>
      <c r="AE38" s="37" t="s">
        <v>74</v>
      </c>
      <c r="AF38" s="72">
        <f t="shared" si="4"/>
        <v>5</v>
      </c>
      <c r="AG38" s="48" t="s">
        <v>427</v>
      </c>
      <c r="AH38" s="37" t="s">
        <v>76</v>
      </c>
      <c r="AI38" s="72">
        <f t="shared" si="5"/>
        <v>5</v>
      </c>
      <c r="AJ38" s="48" t="s">
        <v>419</v>
      </c>
      <c r="AK38" s="37" t="s">
        <v>78</v>
      </c>
      <c r="AL38" s="72">
        <f t="shared" si="6"/>
        <v>25</v>
      </c>
      <c r="AM38" s="37" t="s">
        <v>79</v>
      </c>
      <c r="AN38" s="72">
        <f t="shared" si="7"/>
        <v>15</v>
      </c>
      <c r="AO38" s="37" t="s">
        <v>80</v>
      </c>
      <c r="AP38" s="72">
        <f t="shared" si="8"/>
        <v>5</v>
      </c>
      <c r="AQ38" s="37">
        <f t="shared" si="9"/>
        <v>85</v>
      </c>
      <c r="AR38" s="37" t="str">
        <f t="shared" si="17"/>
        <v>MODERADO</v>
      </c>
      <c r="AS38" s="37" t="s">
        <v>81</v>
      </c>
      <c r="AT38" s="59" t="s">
        <v>420</v>
      </c>
      <c r="AU38" s="73" t="s">
        <v>83</v>
      </c>
      <c r="AV38" s="45" t="s">
        <v>84</v>
      </c>
      <c r="AW38" s="74" t="str">
        <f t="shared" si="10"/>
        <v>FUERTE</v>
      </c>
      <c r="AX38" s="37" t="s">
        <v>85</v>
      </c>
      <c r="AY38" s="75" t="str">
        <f t="shared" si="11"/>
        <v>FUERTE</v>
      </c>
      <c r="AZ38" s="48" t="s">
        <v>86</v>
      </c>
      <c r="BA38" s="76" t="str">
        <f t="shared" si="14"/>
        <v>MODERADO</v>
      </c>
      <c r="BB38" s="68">
        <f t="shared" si="18"/>
        <v>5</v>
      </c>
      <c r="BC38" s="37" t="str">
        <f t="shared" si="15"/>
        <v>FUERTE</v>
      </c>
      <c r="BD38" s="77">
        <f t="shared" si="12"/>
        <v>10</v>
      </c>
      <c r="BE38" s="68">
        <f t="shared" si="19"/>
        <v>50</v>
      </c>
      <c r="BF38" s="76" t="str">
        <f t="shared" si="27"/>
        <v>MODERADO</v>
      </c>
      <c r="BG38" s="68">
        <f t="shared" si="13"/>
        <v>50</v>
      </c>
      <c r="BH38" s="96"/>
      <c r="BI38" s="96"/>
      <c r="BJ38" s="78" t="s">
        <v>328</v>
      </c>
      <c r="BK38" s="63" t="s">
        <v>421</v>
      </c>
    </row>
    <row r="39" spans="1:63" s="29" customFormat="1" ht="142.5">
      <c r="A39" s="87">
        <v>2127</v>
      </c>
      <c r="B39" s="88">
        <v>44649</v>
      </c>
      <c r="C39" s="89" t="s">
        <v>428</v>
      </c>
      <c r="D39" s="89" t="s">
        <v>429</v>
      </c>
      <c r="E39" s="90" t="s">
        <v>430</v>
      </c>
      <c r="F39" s="94" t="s">
        <v>431</v>
      </c>
      <c r="G39" s="14" t="s">
        <v>432</v>
      </c>
      <c r="H39" s="58" t="s">
        <v>433</v>
      </c>
      <c r="I39" s="58" t="s">
        <v>434</v>
      </c>
      <c r="J39" s="13" t="s">
        <v>248</v>
      </c>
      <c r="L39" s="58" t="s">
        <v>435</v>
      </c>
      <c r="M39" s="4" t="s">
        <v>61</v>
      </c>
      <c r="N39" s="4" t="s">
        <v>62</v>
      </c>
      <c r="O39" s="4" t="s">
        <v>105</v>
      </c>
      <c r="P39" s="4" t="s">
        <v>64</v>
      </c>
      <c r="Q39" s="4" t="s">
        <v>65</v>
      </c>
      <c r="R39" s="15">
        <v>40</v>
      </c>
      <c r="S39" s="13" t="s">
        <v>66</v>
      </c>
      <c r="T39" s="30">
        <f t="shared" si="26"/>
        <v>5</v>
      </c>
      <c r="U39" s="31" t="s">
        <v>204</v>
      </c>
      <c r="V39" s="19" t="s">
        <v>68</v>
      </c>
      <c r="W39" s="30">
        <f t="shared" ref="W39:W44" si="50">IF(V39="Asignado",10,0)</f>
        <v>10</v>
      </c>
      <c r="X39" s="28" t="s">
        <v>436</v>
      </c>
      <c r="Y39" s="13" t="s">
        <v>70</v>
      </c>
      <c r="Z39" s="30">
        <f t="shared" si="2"/>
        <v>5</v>
      </c>
      <c r="AA39" s="28" t="s">
        <v>219</v>
      </c>
      <c r="AB39" s="13" t="s">
        <v>72</v>
      </c>
      <c r="AC39" s="30">
        <f t="shared" ref="AC39" si="51">IF(AB39="Oportuna",10,0)</f>
        <v>10</v>
      </c>
      <c r="AD39" s="28" t="s">
        <v>437</v>
      </c>
      <c r="AE39" s="13" t="s">
        <v>74</v>
      </c>
      <c r="AF39" s="32">
        <f t="shared" si="4"/>
        <v>5</v>
      </c>
      <c r="AG39" s="33" t="s">
        <v>438</v>
      </c>
      <c r="AH39" s="13" t="s">
        <v>76</v>
      </c>
      <c r="AI39" s="32">
        <f t="shared" si="5"/>
        <v>5</v>
      </c>
      <c r="AJ39" s="33" t="s">
        <v>439</v>
      </c>
      <c r="AK39" s="13" t="s">
        <v>78</v>
      </c>
      <c r="AL39" s="32">
        <f t="shared" si="6"/>
        <v>25</v>
      </c>
      <c r="AM39" s="13" t="s">
        <v>79</v>
      </c>
      <c r="AN39" s="32">
        <f t="shared" si="7"/>
        <v>15</v>
      </c>
      <c r="AO39" s="13" t="s">
        <v>80</v>
      </c>
      <c r="AP39" s="32">
        <f t="shared" si="8"/>
        <v>5</v>
      </c>
      <c r="AQ39" s="13">
        <f t="shared" si="9"/>
        <v>85</v>
      </c>
      <c r="AR39" s="13" t="str">
        <f t="shared" si="17"/>
        <v>MODERADO</v>
      </c>
      <c r="AS39" s="13" t="s">
        <v>81</v>
      </c>
      <c r="AT39" s="3" t="s">
        <v>440</v>
      </c>
      <c r="AU39" s="2" t="s">
        <v>83</v>
      </c>
      <c r="AV39" s="58"/>
      <c r="AW39" s="34" t="str">
        <f t="shared" ref="AW39" si="52">IF(AU39="El control se ejecuta de manera consistente por parte del responsable","FUERTE",IF(AU39="El control se ejecuta algunas veces por parte del responsable.","MODERADO","DÉBIL"))</f>
        <v>FUERTE</v>
      </c>
      <c r="AX39" s="13" t="s">
        <v>85</v>
      </c>
      <c r="AY39" s="35" t="str">
        <f t="shared" ref="AY39" si="53">IF(AX39="NO",AW39,IF(AND(AW39="FUERTE",AX39="SI"),"MODERADO",IF(AND(AW39="MODERADO",AW39="SI"),"DÉBIL","DÉBIL")))</f>
        <v>FUERTE</v>
      </c>
      <c r="AZ39" s="33" t="s">
        <v>86</v>
      </c>
      <c r="BA39" s="27" t="str">
        <f t="shared" ref="BA39" si="54">+AR39</f>
        <v>MODERADO</v>
      </c>
      <c r="BB39" s="30">
        <f t="shared" ref="BB39" si="55">IF(BA39="FUERTE",10,IF(BA39="MODERADO",5,1))</f>
        <v>5</v>
      </c>
      <c r="BC39" s="13" t="str">
        <f t="shared" ref="BC39" si="56">+AY39</f>
        <v>FUERTE</v>
      </c>
      <c r="BD39" s="30">
        <f t="shared" ref="BD39" si="57">IF(BC39="FUERTE",10,IF(BC39="MODERADO",5,1))</f>
        <v>10</v>
      </c>
      <c r="BE39" s="30">
        <f t="shared" ref="BE39" si="58">BB39*BD39</f>
        <v>50</v>
      </c>
      <c r="BF39" s="27" t="str">
        <f t="shared" ref="BF39" si="59">IF(BE39=100,"FUERTE",IF(BE39&gt;=25,"MODERADO","DÉBIL"))</f>
        <v>MODERADO</v>
      </c>
      <c r="BG39" s="30">
        <f t="shared" ref="BG39" si="60">IF(BF39="FUERTE",100,IF(BF39="MODERADO",50,0))</f>
        <v>50</v>
      </c>
      <c r="BH39" s="89">
        <f>+AVERAGE(BG39:BG40)</f>
        <v>50</v>
      </c>
      <c r="BI39" s="89" t="str">
        <f>IF(BH39=100,"FUERTE",IF(BH39&gt;=50,"MODERADO","DÉBIL"))</f>
        <v>MODERADO</v>
      </c>
      <c r="BJ39" s="61" t="s">
        <v>328</v>
      </c>
      <c r="BK39" s="61" t="s">
        <v>441</v>
      </c>
    </row>
    <row r="40" spans="1:63" ht="142.5">
      <c r="A40" s="87"/>
      <c r="B40" s="88"/>
      <c r="C40" s="89"/>
      <c r="D40" s="89"/>
      <c r="E40" s="91"/>
      <c r="F40" s="94"/>
      <c r="G40" s="14" t="s">
        <v>442</v>
      </c>
      <c r="H40" s="58" t="s">
        <v>443</v>
      </c>
      <c r="I40" s="3" t="s">
        <v>444</v>
      </c>
      <c r="J40" s="13" t="s">
        <v>248</v>
      </c>
      <c r="K40" s="13"/>
      <c r="L40" s="58" t="s">
        <v>435</v>
      </c>
      <c r="M40" s="4" t="s">
        <v>61</v>
      </c>
      <c r="N40" s="4" t="s">
        <v>62</v>
      </c>
      <c r="O40" s="4" t="s">
        <v>105</v>
      </c>
      <c r="P40" s="4" t="s">
        <v>64</v>
      </c>
      <c r="Q40" s="4" t="s">
        <v>65</v>
      </c>
      <c r="R40" s="15">
        <v>40</v>
      </c>
      <c r="S40" s="13" t="s">
        <v>66</v>
      </c>
      <c r="T40" s="30">
        <f t="shared" ref="T40" si="61">IF(S40="SI",5,0)</f>
        <v>5</v>
      </c>
      <c r="U40" s="31" t="s">
        <v>204</v>
      </c>
      <c r="V40" s="19" t="s">
        <v>68</v>
      </c>
      <c r="W40" s="30">
        <f t="shared" si="50"/>
        <v>10</v>
      </c>
      <c r="X40" s="28" t="s">
        <v>436</v>
      </c>
      <c r="Y40" s="13" t="s">
        <v>70</v>
      </c>
      <c r="Z40" s="30">
        <f t="shared" ref="Z40:Z41" si="62">IF(Y40="Adecuado",5,0)</f>
        <v>5</v>
      </c>
      <c r="AA40" s="28" t="s">
        <v>219</v>
      </c>
      <c r="AB40" s="13" t="s">
        <v>72</v>
      </c>
      <c r="AC40" s="30">
        <f t="shared" ref="AC40" si="63">IF(AB40="Oportuna",10,0)</f>
        <v>10</v>
      </c>
      <c r="AD40" s="28" t="s">
        <v>437</v>
      </c>
      <c r="AE40" s="13" t="s">
        <v>74</v>
      </c>
      <c r="AF40" s="32">
        <f t="shared" ref="AF40:AF41" si="64">IF(AE40="Completa",5,IF(AE40="Incompleta",0,IF(AE40="No existe",0%)))</f>
        <v>5</v>
      </c>
      <c r="AG40" s="33" t="s">
        <v>445</v>
      </c>
      <c r="AH40" s="13" t="s">
        <v>76</v>
      </c>
      <c r="AI40" s="32">
        <f t="shared" ref="AI40:AI42" si="65">IF(AH40="Documentado",5,IF(AH40="Sin documentar",0))</f>
        <v>5</v>
      </c>
      <c r="AJ40" s="33" t="s">
        <v>439</v>
      </c>
      <c r="AK40" s="13" t="s">
        <v>78</v>
      </c>
      <c r="AL40" s="32">
        <f t="shared" ref="AL40" si="66">IF(AK40="Preventivo",25,IF(AK40="Detectivo",15,IF(AK40="Correctivo",10)))</f>
        <v>25</v>
      </c>
      <c r="AM40" s="13" t="s">
        <v>79</v>
      </c>
      <c r="AN40" s="32">
        <f t="shared" ref="AN40" si="67">IF(AM40="Automático",25,IF(AM40="Manual",15))</f>
        <v>15</v>
      </c>
      <c r="AO40" s="13" t="s">
        <v>80</v>
      </c>
      <c r="AP40" s="32">
        <f t="shared" ref="AP40" si="68">IF(AO40="Definido",5,IF(AO40="Incompleto",2.5,IF(AO40="No definido",0)))</f>
        <v>5</v>
      </c>
      <c r="AQ40" s="13">
        <f t="shared" ref="AQ40" si="69">+SUM(T40,W40,Z40,AC40,AL40,AN40,AP40,AF40,AI40)</f>
        <v>85</v>
      </c>
      <c r="AR40" s="13" t="str">
        <f t="shared" ref="AR40" si="70">IF(AQ40&gt;=90,"FUERTE",IF(AQ40&gt;=75,"MODERADO","DÉBIL"))</f>
        <v>MODERADO</v>
      </c>
      <c r="AS40" s="13" t="s">
        <v>81</v>
      </c>
      <c r="AT40" s="3" t="s">
        <v>440</v>
      </c>
      <c r="AU40" s="2" t="s">
        <v>83</v>
      </c>
      <c r="AV40" s="58"/>
      <c r="AW40" s="34" t="str">
        <f t="shared" ref="AW40" si="71">IF(AU40="El control se ejecuta de manera consistente por parte del responsable","FUERTE",IF(AU40="El control se ejecuta algunas veces por parte del responsable.","MODERADO","DÉBIL"))</f>
        <v>FUERTE</v>
      </c>
      <c r="AX40" s="13" t="s">
        <v>85</v>
      </c>
      <c r="AY40" s="35" t="str">
        <f t="shared" ref="AY40" si="72">IF(AX40="NO",AW40,IF(AND(AW40="FUERTE",AX40="SI"),"MODERADO",IF(AND(AW40="MODERADO",AW40="SI"),"DÉBIL","DÉBIL")))</f>
        <v>FUERTE</v>
      </c>
      <c r="AZ40" s="33" t="s">
        <v>86</v>
      </c>
      <c r="BA40" s="27" t="str">
        <f t="shared" ref="BA40" si="73">+AR40</f>
        <v>MODERADO</v>
      </c>
      <c r="BB40" s="30">
        <f t="shared" ref="BB40" si="74">IF(BA40="FUERTE",10,IF(BA40="MODERADO",5,1))</f>
        <v>5</v>
      </c>
      <c r="BC40" s="13" t="str">
        <f t="shared" ref="BC40" si="75">+AY40</f>
        <v>FUERTE</v>
      </c>
      <c r="BD40" s="30">
        <f t="shared" ref="BD40" si="76">IF(BC40="FUERTE",10,IF(BC40="MODERADO",5,1))</f>
        <v>10</v>
      </c>
      <c r="BE40" s="30">
        <f t="shared" ref="BE40" si="77">BB40*BD40</f>
        <v>50</v>
      </c>
      <c r="BF40" s="27" t="str">
        <f t="shared" ref="BF40" si="78">IF(BE40=100,"FUERTE",IF(BE40&gt;=25,"MODERADO","DÉBIL"))</f>
        <v>MODERADO</v>
      </c>
      <c r="BG40" s="30">
        <f t="shared" ref="BG40" si="79">IF(BF40="FUERTE",100,IF(BF40="MODERADO",50,0))</f>
        <v>50</v>
      </c>
      <c r="BH40" s="89"/>
      <c r="BI40" s="89"/>
      <c r="BJ40" s="61" t="s">
        <v>328</v>
      </c>
      <c r="BK40" s="61" t="s">
        <v>441</v>
      </c>
    </row>
    <row r="41" spans="1:63" ht="156.75">
      <c r="A41" s="37">
        <v>2147</v>
      </c>
      <c r="B41" s="82">
        <v>44105</v>
      </c>
      <c r="C41" s="37" t="s">
        <v>446</v>
      </c>
      <c r="D41" s="37" t="s">
        <v>429</v>
      </c>
      <c r="E41" s="59" t="s">
        <v>447</v>
      </c>
      <c r="F41" s="45" t="s">
        <v>448</v>
      </c>
      <c r="G41" s="45" t="s">
        <v>449</v>
      </c>
      <c r="H41" s="59" t="s">
        <v>450</v>
      </c>
      <c r="I41" s="59" t="s">
        <v>451</v>
      </c>
      <c r="J41" s="37" t="s">
        <v>170</v>
      </c>
      <c r="K41" s="37"/>
      <c r="L41" s="59" t="s">
        <v>452</v>
      </c>
      <c r="M41" s="66" t="s">
        <v>61</v>
      </c>
      <c r="N41" s="66" t="s">
        <v>62</v>
      </c>
      <c r="O41" s="66" t="s">
        <v>63</v>
      </c>
      <c r="P41" s="66" t="s">
        <v>64</v>
      </c>
      <c r="Q41" s="66" t="s">
        <v>65</v>
      </c>
      <c r="R41" s="67">
        <v>40</v>
      </c>
      <c r="S41" s="37" t="s">
        <v>66</v>
      </c>
      <c r="T41" s="68">
        <f t="shared" ref="T41" si="80">IF(S41="SI",5,0)</f>
        <v>5</v>
      </c>
      <c r="U41" s="69" t="s">
        <v>204</v>
      </c>
      <c r="V41" s="70" t="s">
        <v>68</v>
      </c>
      <c r="W41" s="68">
        <f t="shared" si="50"/>
        <v>10</v>
      </c>
      <c r="X41" s="71" t="s">
        <v>453</v>
      </c>
      <c r="Y41" s="37" t="s">
        <v>70</v>
      </c>
      <c r="Z41" s="68">
        <f t="shared" si="62"/>
        <v>5</v>
      </c>
      <c r="AA41" s="71" t="s">
        <v>219</v>
      </c>
      <c r="AB41" s="37" t="s">
        <v>72</v>
      </c>
      <c r="AC41" s="68">
        <f t="shared" ref="AC41" si="81">IF(AB41="Oportuna",10,0)</f>
        <v>10</v>
      </c>
      <c r="AD41" s="71" t="s">
        <v>454</v>
      </c>
      <c r="AE41" s="37" t="s">
        <v>74</v>
      </c>
      <c r="AF41" s="72">
        <f t="shared" si="64"/>
        <v>5</v>
      </c>
      <c r="AG41" s="48" t="s">
        <v>455</v>
      </c>
      <c r="AH41" s="37" t="s">
        <v>76</v>
      </c>
      <c r="AI41" s="72">
        <f t="shared" si="65"/>
        <v>5</v>
      </c>
      <c r="AJ41" s="48" t="s">
        <v>456</v>
      </c>
      <c r="AK41" s="37" t="s">
        <v>78</v>
      </c>
      <c r="AL41" s="72">
        <f t="shared" ref="AL41" si="82">IF(AK41="Preventivo",25,IF(AK41="Detectivo",15,IF(AK41="Correctivo",10)))</f>
        <v>25</v>
      </c>
      <c r="AM41" s="37" t="s">
        <v>79</v>
      </c>
      <c r="AN41" s="72">
        <f t="shared" ref="AN41" si="83">IF(AM41="Automático",25,IF(AM41="Manual",15))</f>
        <v>15</v>
      </c>
      <c r="AO41" s="37" t="s">
        <v>80</v>
      </c>
      <c r="AP41" s="72">
        <f t="shared" ref="AP41" si="84">IF(AO41="Definido",5,IF(AO41="Incompleto",2.5,IF(AO41="No definido",0)))</f>
        <v>5</v>
      </c>
      <c r="AQ41" s="37">
        <f t="shared" ref="AQ41" si="85">+SUM(T41,W41,Z41,AC41,AL41,AN41,AP41,AF41,AI41)</f>
        <v>85</v>
      </c>
      <c r="AR41" s="37" t="str">
        <f t="shared" ref="AR41" si="86">IF(AQ41&gt;=90,"FUERTE",IF(AQ41&gt;=75,"MODERADO","DÉBIL"))</f>
        <v>MODERADO</v>
      </c>
      <c r="AS41" s="37" t="s">
        <v>81</v>
      </c>
      <c r="AT41" s="59" t="s">
        <v>457</v>
      </c>
      <c r="AU41" s="73" t="s">
        <v>83</v>
      </c>
      <c r="AV41" s="80"/>
      <c r="AW41" s="74" t="str">
        <f t="shared" ref="AW41" si="87">IF(AU41="El control se ejecuta de manera consistente por parte del responsable","FUERTE",IF(AU41="El control se ejecuta algunas veces por parte del responsable.","MODERADO","DÉBIL"))</f>
        <v>FUERTE</v>
      </c>
      <c r="AX41" s="37" t="s">
        <v>85</v>
      </c>
      <c r="AY41" s="75" t="str">
        <f t="shared" ref="AY41" si="88">IF(AX41="NO",AW41,IF(AND(AW41="FUERTE",AX41="SI"),"MODERADO",IF(AND(AW41="MODERADO",AW41="SI"),"DÉBIL","DÉBIL")))</f>
        <v>FUERTE</v>
      </c>
      <c r="AZ41" s="48" t="s">
        <v>86</v>
      </c>
      <c r="BA41" s="76" t="str">
        <f t="shared" ref="BA41" si="89">+AR41</f>
        <v>MODERADO</v>
      </c>
      <c r="BB41" s="68">
        <f t="shared" ref="BB41" si="90">IF(BA41="FUERTE",10,IF(BA41="MODERADO",5,1))</f>
        <v>5</v>
      </c>
      <c r="BC41" s="37" t="str">
        <f t="shared" ref="BC41" si="91">+AY41</f>
        <v>FUERTE</v>
      </c>
      <c r="BD41" s="68">
        <f t="shared" ref="BD41" si="92">IF(BC41="FUERTE",10,IF(BC41="MODERADO",5,1))</f>
        <v>10</v>
      </c>
      <c r="BE41" s="68">
        <f t="shared" ref="BE41" si="93">BB41*BD41</f>
        <v>50</v>
      </c>
      <c r="BF41" s="76" t="str">
        <f t="shared" ref="BF41" si="94">IF(BE41=100,"FUERTE",IF(BE41&gt;=25,"MODERADO","DÉBIL"))</f>
        <v>MODERADO</v>
      </c>
      <c r="BG41" s="68">
        <f t="shared" ref="BG41" si="95">IF(BF41="FUERTE",100,IF(BF41="MODERADO",50,0))</f>
        <v>50</v>
      </c>
      <c r="BH41" s="37">
        <f>+AVERAGE(BG41)</f>
        <v>50</v>
      </c>
      <c r="BI41" s="37" t="str">
        <f>IF(BH41=100,"FUERTE",IF(BH41&gt;=50,"MODERADO","DÉBIL"))</f>
        <v>MODERADO</v>
      </c>
      <c r="BJ41" s="84" t="s">
        <v>458</v>
      </c>
      <c r="BK41" s="85" t="s">
        <v>459</v>
      </c>
    </row>
    <row r="42" spans="1:63" s="83" customFormat="1" ht="180">
      <c r="A42" s="13">
        <v>2151</v>
      </c>
      <c r="B42" s="79" t="s">
        <v>460</v>
      </c>
      <c r="C42" s="4" t="s">
        <v>461</v>
      </c>
      <c r="D42" s="13" t="s">
        <v>429</v>
      </c>
      <c r="E42" s="58" t="s">
        <v>462</v>
      </c>
      <c r="F42" s="3" t="s">
        <v>188</v>
      </c>
      <c r="G42" s="14" t="s">
        <v>463</v>
      </c>
      <c r="H42" s="3" t="s">
        <v>464</v>
      </c>
      <c r="I42" s="3" t="s">
        <v>465</v>
      </c>
      <c r="J42" s="13" t="s">
        <v>170</v>
      </c>
      <c r="K42" s="13"/>
      <c r="L42" s="3" t="s">
        <v>466</v>
      </c>
      <c r="M42" s="4" t="s">
        <v>61</v>
      </c>
      <c r="N42" s="4" t="s">
        <v>62</v>
      </c>
      <c r="O42" s="4" t="s">
        <v>63</v>
      </c>
      <c r="P42" s="4" t="s">
        <v>64</v>
      </c>
      <c r="Q42" s="4" t="s">
        <v>65</v>
      </c>
      <c r="R42" s="15">
        <v>40</v>
      </c>
      <c r="S42" s="13" t="s">
        <v>66</v>
      </c>
      <c r="T42" s="30">
        <f t="shared" ref="T42" si="96">IF(S42="SI",5,0)</f>
        <v>5</v>
      </c>
      <c r="U42" s="31" t="s">
        <v>204</v>
      </c>
      <c r="V42" s="19" t="s">
        <v>68</v>
      </c>
      <c r="W42" s="30">
        <f t="shared" si="50"/>
        <v>10</v>
      </c>
      <c r="X42" s="28" t="s">
        <v>467</v>
      </c>
      <c r="Y42" s="13" t="s">
        <v>70</v>
      </c>
      <c r="Z42" s="30">
        <f t="shared" ref="Z42" si="97">IF(Y42="Adecuado",5,0)</f>
        <v>5</v>
      </c>
      <c r="AA42" s="28" t="s">
        <v>219</v>
      </c>
      <c r="AB42" s="13" t="s">
        <v>72</v>
      </c>
      <c r="AC42" s="30">
        <f t="shared" ref="AC42" si="98">IF(AB42="Oportuna",10,0)</f>
        <v>10</v>
      </c>
      <c r="AD42" s="28" t="s">
        <v>454</v>
      </c>
      <c r="AE42" s="13" t="s">
        <v>74</v>
      </c>
      <c r="AF42" s="32">
        <f t="shared" ref="AF42" si="99">IF(AE42="Completa",5,IF(AE42="Incompleta",0,IF(AE42="No existe",0%)))</f>
        <v>5</v>
      </c>
      <c r="AG42" s="33" t="s">
        <v>468</v>
      </c>
      <c r="AH42" s="13" t="s">
        <v>123</v>
      </c>
      <c r="AI42" s="32">
        <f t="shared" si="65"/>
        <v>0</v>
      </c>
      <c r="AJ42" s="33" t="s">
        <v>469</v>
      </c>
      <c r="AK42" s="13" t="s">
        <v>78</v>
      </c>
      <c r="AL42" s="32">
        <f t="shared" ref="AL42" si="100">IF(AK42="Preventivo",25,IF(AK42="Detectivo",15,IF(AK42="Correctivo",10)))</f>
        <v>25</v>
      </c>
      <c r="AM42" s="13" t="s">
        <v>79</v>
      </c>
      <c r="AN42" s="32">
        <f t="shared" ref="AN42" si="101">IF(AM42="Automático",25,IF(AM42="Manual",15))</f>
        <v>15</v>
      </c>
      <c r="AO42" s="13" t="s">
        <v>80</v>
      </c>
      <c r="AP42" s="32">
        <f t="shared" ref="AP42" si="102">IF(AO42="Definido",5,IF(AO42="Incompleto",2.5,IF(AO42="No definido",0)))</f>
        <v>5</v>
      </c>
      <c r="AQ42" s="13">
        <f t="shared" ref="AQ42" si="103">+SUM(T42,W42,Z42,AC42,AL42,AN42,AP42,AF42,AI42)</f>
        <v>80</v>
      </c>
      <c r="AR42" s="13" t="str">
        <f t="shared" ref="AR42" si="104">IF(AQ42&gt;=90,"FUERTE",IF(AQ42&gt;=75,"MODERADO","DÉBIL"))</f>
        <v>MODERADO</v>
      </c>
      <c r="AS42" s="13" t="s">
        <v>111</v>
      </c>
      <c r="AT42" s="3" t="s">
        <v>112</v>
      </c>
      <c r="AU42" s="2" t="s">
        <v>83</v>
      </c>
      <c r="AV42" s="14"/>
      <c r="AW42" s="34" t="str">
        <f t="shared" ref="AW42" si="105">IF(AU42="El control se ejecuta de manera consistente por parte del responsable","FUERTE",IF(AU42="El control se ejecuta algunas veces por parte del responsable.","MODERADO","DÉBIL"))</f>
        <v>FUERTE</v>
      </c>
      <c r="AX42" s="13" t="s">
        <v>85</v>
      </c>
      <c r="AY42" s="35" t="str">
        <f t="shared" ref="AY42" si="106">IF(AX42="NO",AW42,IF(AND(AW42="FUERTE",AX42="SI"),"MODERADO",IF(AND(AW42="MODERADO",AW42="SI"),"DÉBIL","DÉBIL")))</f>
        <v>FUERTE</v>
      </c>
      <c r="AZ42" s="33" t="s">
        <v>86</v>
      </c>
      <c r="BA42" s="27" t="str">
        <f t="shared" ref="BA42" si="107">+AR42</f>
        <v>MODERADO</v>
      </c>
      <c r="BB42" s="30">
        <f t="shared" ref="BB42" si="108">IF(BA42="FUERTE",10,IF(BA42="MODERADO",5,1))</f>
        <v>5</v>
      </c>
      <c r="BC42" s="13" t="str">
        <f t="shared" ref="BC42" si="109">+AY42</f>
        <v>FUERTE</v>
      </c>
      <c r="BD42" s="30">
        <f t="shared" ref="BD42" si="110">IF(BC42="FUERTE",10,IF(BC42="MODERADO",5,1))</f>
        <v>10</v>
      </c>
      <c r="BE42" s="30">
        <f t="shared" ref="BE42" si="111">BB42*BD42</f>
        <v>50</v>
      </c>
      <c r="BF42" s="27" t="str">
        <f t="shared" ref="BF42" si="112">IF(BE42=100,"FUERTE",IF(BE42&gt;=25,"MODERADO","DÉBIL"))</f>
        <v>MODERADO</v>
      </c>
      <c r="BG42" s="30">
        <f t="shared" ref="BG42" si="113">IF(BF42="FUERTE",100,IF(BF42="MODERADO",50,0))</f>
        <v>50</v>
      </c>
      <c r="BH42" s="13">
        <f>+AVERAGE(BG42)</f>
        <v>50</v>
      </c>
      <c r="BI42" s="13" t="str">
        <f>IF(BH42=100,"FUERTE",IF(BH42&gt;=50,"MODERADO","DÉBIL"))</f>
        <v>MODERADO</v>
      </c>
      <c r="BJ42" s="55" t="s">
        <v>470</v>
      </c>
      <c r="BK42" s="51" t="s">
        <v>471</v>
      </c>
    </row>
    <row r="43" spans="1:63" ht="156.75">
      <c r="A43" s="89">
        <v>2123</v>
      </c>
      <c r="B43" s="88">
        <v>43252</v>
      </c>
      <c r="C43" s="90" t="s">
        <v>360</v>
      </c>
      <c r="D43" s="89" t="s">
        <v>472</v>
      </c>
      <c r="E43" s="3" t="s">
        <v>473</v>
      </c>
      <c r="F43" s="90" t="s">
        <v>474</v>
      </c>
      <c r="G43" s="14" t="s">
        <v>475</v>
      </c>
      <c r="H43" s="3" t="s">
        <v>476</v>
      </c>
      <c r="I43" s="3" t="s">
        <v>477</v>
      </c>
      <c r="J43" s="14" t="s">
        <v>202</v>
      </c>
      <c r="K43" s="14" t="s">
        <v>59</v>
      </c>
      <c r="L43" s="3" t="s">
        <v>478</v>
      </c>
      <c r="M43" s="3" t="s">
        <v>61</v>
      </c>
      <c r="N43" s="3" t="s">
        <v>62</v>
      </c>
      <c r="O43" s="3" t="s">
        <v>63</v>
      </c>
      <c r="P43" s="3" t="s">
        <v>64</v>
      </c>
      <c r="Q43" s="3" t="s">
        <v>65</v>
      </c>
      <c r="R43" s="15">
        <v>40</v>
      </c>
      <c r="S43" s="13" t="s">
        <v>66</v>
      </c>
      <c r="T43" s="18">
        <f>IF(S43="SI",5,0)</f>
        <v>5</v>
      </c>
      <c r="U43" s="17" t="s">
        <v>204</v>
      </c>
      <c r="V43" s="19" t="s">
        <v>68</v>
      </c>
      <c r="W43" s="86">
        <f t="shared" si="50"/>
        <v>10</v>
      </c>
      <c r="X43" s="20" t="s">
        <v>479</v>
      </c>
      <c r="Y43" s="19" t="s">
        <v>70</v>
      </c>
      <c r="Z43" s="86">
        <f>IF(Y43="Adecuado",5,0)</f>
        <v>5</v>
      </c>
      <c r="AA43" s="20" t="s">
        <v>71</v>
      </c>
      <c r="AB43" s="19" t="s">
        <v>72</v>
      </c>
      <c r="AC43" s="18">
        <f>IF(AB43="Oportuna",10,0)</f>
        <v>10</v>
      </c>
      <c r="AD43" s="20" t="s">
        <v>386</v>
      </c>
      <c r="AE43" s="18" t="s">
        <v>283</v>
      </c>
      <c r="AF43" s="21">
        <f>IF(AE43="Completa",5,IF(AE43="Incompleta",2.5,IF(AE43="No existe",0%)))</f>
        <v>2.5</v>
      </c>
      <c r="AG43" s="22" t="s">
        <v>480</v>
      </c>
      <c r="AH43" s="18" t="s">
        <v>76</v>
      </c>
      <c r="AI43" s="21">
        <f>IF(AH43="Documentado",5,IF(AH43="Sin documentar",0))</f>
        <v>5</v>
      </c>
      <c r="AJ43" s="22" t="s">
        <v>481</v>
      </c>
      <c r="AK43" s="18" t="s">
        <v>78</v>
      </c>
      <c r="AL43" s="21">
        <f>IF(AK43="Preventivo",25,IF(AK43="Detectivo",15,IF(AK43="Correctivo",10)))</f>
        <v>25</v>
      </c>
      <c r="AM43" s="13" t="s">
        <v>79</v>
      </c>
      <c r="AN43" s="21">
        <f>IF(AM43="Automático",25,IF(AM43="Manual",15))</f>
        <v>15</v>
      </c>
      <c r="AO43" s="13" t="s">
        <v>80</v>
      </c>
      <c r="AP43" s="21">
        <f>IF(AO43="Definido",5,IF(AO43="Incompleto",2.5,IF(AO43="No definido",0)))</f>
        <v>5</v>
      </c>
      <c r="AQ43" s="13">
        <f>+SUM(T43,W43,Z43,AC43,AL43,AN43,AP43,AF43,AI43)</f>
        <v>82.5</v>
      </c>
      <c r="AR43" s="13" t="str">
        <f>IF(AQ43&gt;=90,"FUERTE",IF(AQ43&gt;=75,"MODERADO","DÉBIL"))</f>
        <v>MODERADO</v>
      </c>
      <c r="AS43" s="13" t="s">
        <v>81</v>
      </c>
      <c r="AT43" s="3" t="s">
        <v>482</v>
      </c>
      <c r="AU43" s="3" t="s">
        <v>83</v>
      </c>
      <c r="AV43" s="14" t="s">
        <v>84</v>
      </c>
      <c r="AW43" s="24" t="str">
        <f>IF(AU43="El control se ejecuta de manera consistente por parte del responsable","FUERTE",IF(AU43="El control se ejecuta algunas veces por parte del responsable.","MODERADO","DÉBIL"))</f>
        <v>FUERTE</v>
      </c>
      <c r="AX43" s="13" t="s">
        <v>85</v>
      </c>
      <c r="AY43" s="25" t="str">
        <f>IF(AX43="NO",AW43,IF(AND(AW43="FUERTE",AX43="SI"),"MODERADO",IF(AND(AW43="MODERADO",AW43="SI"),"DÉBIL","DÉBIL")))</f>
        <v>FUERTE</v>
      </c>
      <c r="AZ43" s="3" t="s">
        <v>483</v>
      </c>
      <c r="BA43" s="26" t="str">
        <f>+AR43</f>
        <v>MODERADO</v>
      </c>
      <c r="BB43" s="18">
        <f>IF(BA43="FUERTE",10,IF(BA43="MODERADO",5,1))</f>
        <v>5</v>
      </c>
      <c r="BC43" s="13" t="str">
        <f>+AY43</f>
        <v>FUERTE</v>
      </c>
      <c r="BD43" s="18">
        <f>IF(BC43="FUERTE",10,IF(BC43="MODERADO",5,1))</f>
        <v>10</v>
      </c>
      <c r="BE43" s="18">
        <f>BB43*BD43</f>
        <v>50</v>
      </c>
      <c r="BF43" s="26" t="str">
        <f>IF(BE43=100,"FUERTE",IF(BE43&gt;=25,"MODERADO","DÉBIL"))</f>
        <v>MODERADO</v>
      </c>
      <c r="BG43" s="18">
        <f>IF(BF43="FUERTE",100,IF(BF43="MODERADO",50,0))</f>
        <v>50</v>
      </c>
      <c r="BH43" s="95">
        <f>+AVERAGE(BG43:BG44)</f>
        <v>50</v>
      </c>
      <c r="BI43" s="107" t="str">
        <f>IF(BH43=100,"FUERTE",IF(BH43&gt;=50,"MODERADO","DÉBIL"))</f>
        <v>MODERADO</v>
      </c>
      <c r="BJ43" s="50" t="s">
        <v>484</v>
      </c>
      <c r="BK43" s="51" t="s">
        <v>485</v>
      </c>
    </row>
    <row r="44" spans="1:63" ht="171">
      <c r="A44" s="89"/>
      <c r="B44" s="88"/>
      <c r="C44" s="90"/>
      <c r="D44" s="89"/>
      <c r="E44" s="3"/>
      <c r="F44" s="90"/>
      <c r="G44" s="14" t="s">
        <v>486</v>
      </c>
      <c r="H44" s="3" t="s">
        <v>487</v>
      </c>
      <c r="I44" s="3" t="s">
        <v>488</v>
      </c>
      <c r="J44" s="14" t="s">
        <v>202</v>
      </c>
      <c r="K44" s="14" t="s">
        <v>59</v>
      </c>
      <c r="L44" s="14" t="s">
        <v>365</v>
      </c>
      <c r="M44" s="3" t="s">
        <v>61</v>
      </c>
      <c r="N44" s="3" t="s">
        <v>62</v>
      </c>
      <c r="O44" s="3" t="s">
        <v>63</v>
      </c>
      <c r="P44" s="3" t="s">
        <v>64</v>
      </c>
      <c r="Q44" s="3" t="s">
        <v>65</v>
      </c>
      <c r="R44" s="15">
        <v>40</v>
      </c>
      <c r="S44" s="13" t="s">
        <v>66</v>
      </c>
      <c r="T44" s="18">
        <f>IF(S44="SI",5,0)</f>
        <v>5</v>
      </c>
      <c r="U44" s="17" t="s">
        <v>204</v>
      </c>
      <c r="V44" s="19" t="s">
        <v>68</v>
      </c>
      <c r="W44" s="18">
        <f t="shared" si="50"/>
        <v>10</v>
      </c>
      <c r="X44" s="20" t="s">
        <v>479</v>
      </c>
      <c r="Y44" s="19" t="s">
        <v>70</v>
      </c>
      <c r="Z44" s="18">
        <f>IF(Y44="Adecuado",5,0)</f>
        <v>5</v>
      </c>
      <c r="AA44" s="20" t="s">
        <v>71</v>
      </c>
      <c r="AB44" s="19" t="s">
        <v>72</v>
      </c>
      <c r="AC44" s="18">
        <f>IF(AB44="Oportuna",10,0)</f>
        <v>10</v>
      </c>
      <c r="AD44" s="20" t="s">
        <v>386</v>
      </c>
      <c r="AE44" s="13" t="s">
        <v>283</v>
      </c>
      <c r="AF44" s="21">
        <f>IF(AE44="Completa",5,IF(AE44="Incompleta",2.5,IF(AE44="No existe",0%)))</f>
        <v>2.5</v>
      </c>
      <c r="AG44" s="22" t="s">
        <v>489</v>
      </c>
      <c r="AH44" s="18" t="s">
        <v>76</v>
      </c>
      <c r="AI44" s="21">
        <f>IF(AH44="Documentado",5,IF(AH44="Sin documentar",0))</f>
        <v>5</v>
      </c>
      <c r="AJ44" s="22" t="s">
        <v>490</v>
      </c>
      <c r="AK44" s="18" t="s">
        <v>78</v>
      </c>
      <c r="AL44" s="21">
        <f>IF(AK44="Preventivo",25,IF(AK44="Detectivo",15,IF(AK44="Correctivo",10)))</f>
        <v>25</v>
      </c>
      <c r="AM44" s="13" t="s">
        <v>79</v>
      </c>
      <c r="AN44" s="21">
        <f>IF(AM44="Automático",25,IF(AM44="Manual",15))</f>
        <v>15</v>
      </c>
      <c r="AO44" s="13" t="s">
        <v>80</v>
      </c>
      <c r="AP44" s="21">
        <f>IF(AO44="Definido",5,IF(AO44="Incompleto",2.5,IF(AO44="No definido",0)))</f>
        <v>5</v>
      </c>
      <c r="AQ44" s="13">
        <f>+SUM(T44,W44,Z44,AC44,AL44,AN44,AP44,AF44,AI44)</f>
        <v>82.5</v>
      </c>
      <c r="AR44" s="13" t="str">
        <f>IF(AQ44&gt;=90,"FUERTE",IF(AQ44&gt;=75,"MODERADO","DÉBIL"))</f>
        <v>MODERADO</v>
      </c>
      <c r="AS44" s="13" t="s">
        <v>81</v>
      </c>
      <c r="AT44" s="3" t="s">
        <v>482</v>
      </c>
      <c r="AU44" s="3" t="s">
        <v>83</v>
      </c>
      <c r="AV44" s="14" t="s">
        <v>84</v>
      </c>
      <c r="AW44" s="24" t="str">
        <f t="shared" ref="AW44" si="114">IF(AU44="El control se ejecuta de manera consistente por parte del responsable","FUERTE",IF(AU44="El control se ejecuta algunas veces por parte del responsable.","MODERADO","DÉBIL"))</f>
        <v>FUERTE</v>
      </c>
      <c r="AX44" s="13" t="s">
        <v>85</v>
      </c>
      <c r="AY44" s="25" t="str">
        <f>IF(AX44="NO",AW44,IF(AND(AW44="FUERTE",AX44="SI"),"MODERADO",IF(AND(AW44="MODERADO",AW44="SI"),"DÉBIL","DÉBIL")))</f>
        <v>FUERTE</v>
      </c>
      <c r="AZ44" s="3" t="s">
        <v>483</v>
      </c>
      <c r="BA44" s="26" t="str">
        <f>+AR44</f>
        <v>MODERADO</v>
      </c>
      <c r="BB44" s="18">
        <f>IF(BA44="FUERTE",10,IF(BA44="MODERADO",5,1))</f>
        <v>5</v>
      </c>
      <c r="BC44" s="13" t="str">
        <f>+AY44</f>
        <v>FUERTE</v>
      </c>
      <c r="BD44" s="18">
        <f>IF(BC44="FUERTE",10,IF(BC44="MODERADO",5,1))</f>
        <v>10</v>
      </c>
      <c r="BE44" s="18">
        <f>BB44*BD44</f>
        <v>50</v>
      </c>
      <c r="BF44" s="26" t="str">
        <f>IF(BE44=100,"FUERTE",IF(BE44&gt;=25,"MODERADO","DÉBIL"))</f>
        <v>MODERADO</v>
      </c>
      <c r="BG44" s="18">
        <f>IF(BF44="FUERTE",100,IF(BF44="MODERADO",50,0))</f>
        <v>50</v>
      </c>
      <c r="BH44" s="96"/>
      <c r="BI44" s="108"/>
      <c r="BJ44" s="50" t="s">
        <v>491</v>
      </c>
      <c r="BK44" s="51" t="s">
        <v>485</v>
      </c>
    </row>
  </sheetData>
  <protectedRanges>
    <protectedRange algorithmName="SHA-512" hashValue="f8mdZvNlbt52FLhD9mIT46AjttbrpnKj51DHidb2YOzcheD7MFL5mlbzvvgVmVepvI43I1Jh5we/VuDU9UZtrw==" saltValue="tu+W+MKXHDMNx8wJYFDLxg==" spinCount="100000" sqref="T4:U42" name="Rango1_4"/>
    <protectedRange algorithmName="SHA-512" hashValue="f8mdZvNlbt52FLhD9mIT46AjttbrpnKj51DHidb2YOzcheD7MFL5mlbzvvgVmVepvI43I1Jh5we/VuDU9UZtrw==" saltValue="tu+W+MKXHDMNx8wJYFDLxg==" spinCount="100000" sqref="Z4:AA42 W4:X42" name="Rango1_5"/>
    <protectedRange algorithmName="SHA-512" hashValue="f8mdZvNlbt52FLhD9mIT46AjttbrpnKj51DHidb2YOzcheD7MFL5mlbzvvgVmVepvI43I1Jh5we/VuDU9UZtrw==" saltValue="tu+W+MKXHDMNx8wJYFDLxg==" spinCount="100000" sqref="AC4:AC42 AL4:AL42 AN4:AN42 AP4:AP42 AF4:AG42 AI4:AJ42" name="Rango1_7"/>
    <protectedRange algorithmName="SHA-512" hashValue="f8mdZvNlbt52FLhD9mIT46AjttbrpnKj51DHidb2YOzcheD7MFL5mlbzvvgVmVepvI43I1Jh5we/VuDU9UZtrw==" saltValue="tu+W+MKXHDMNx8wJYFDLxg==" spinCount="100000" sqref="BB4:BB42" name="Rango1_10"/>
    <protectedRange algorithmName="SHA-512" hashValue="f8mdZvNlbt52FLhD9mIT46AjttbrpnKj51DHidb2YOzcheD7MFL5mlbzvvgVmVepvI43I1Jh5we/VuDU9UZtrw==" saltValue="tu+W+MKXHDMNx8wJYFDLxg==" spinCount="100000" sqref="BD4:BE42" name="Rango1_11"/>
    <protectedRange algorithmName="SHA-512" hashValue="f8mdZvNlbt52FLhD9mIT46AjttbrpnKj51DHidb2YOzcheD7MFL5mlbzvvgVmVepvI43I1Jh5we/VuDU9UZtrw==" saltValue="tu+W+MKXHDMNx8wJYFDLxg==" spinCount="100000" sqref="BG4:BG42" name="Rango1_12"/>
    <protectedRange algorithmName="SHA-512" hashValue="f8mdZvNlbt52FLhD9mIT46AjttbrpnKj51DHidb2YOzcheD7MFL5mlbzvvgVmVepvI43I1Jh5we/VuDU9UZtrw==" saltValue="tu+W+MKXHDMNx8wJYFDLxg==" spinCount="100000" sqref="BG1:BH3 AW1:AW3 BB1:BB3 BD1:BE3" name="Rango1_8_1"/>
    <protectedRange algorithmName="SHA-512" hashValue="f8mdZvNlbt52FLhD9mIT46AjttbrpnKj51DHidb2YOzcheD7MFL5mlbzvvgVmVepvI43I1Jh5we/VuDU9UZtrw==" saltValue="tu+W+MKXHDMNx8wJYFDLxg==" spinCount="100000" sqref="T43:U44" name="Rango1_4_1"/>
    <protectedRange algorithmName="SHA-512" hashValue="f8mdZvNlbt52FLhD9mIT46AjttbrpnKj51DHidb2YOzcheD7MFL5mlbzvvgVmVepvI43I1Jh5we/VuDU9UZtrw==" saltValue="tu+W+MKXHDMNx8wJYFDLxg==" spinCount="100000" sqref="W43:X44 Z43:AA44" name="Rango1_5_1"/>
    <protectedRange algorithmName="SHA-512" hashValue="f8mdZvNlbt52FLhD9mIT46AjttbrpnKj51DHidb2YOzcheD7MFL5mlbzvvgVmVepvI43I1Jh5we/VuDU9UZtrw==" saltValue="tu+W+MKXHDMNx8wJYFDLxg==" spinCount="100000" sqref="AP43:AP44 AL43:AL44 AN43:AN44 AI43:AJ44 AF43:AG44 AC43:AC44" name="Rango1_7_1"/>
    <protectedRange algorithmName="SHA-512" hashValue="f8mdZvNlbt52FLhD9mIT46AjttbrpnKj51DHidb2YOzcheD7MFL5mlbzvvgVmVepvI43I1Jh5we/VuDU9UZtrw==" saltValue="tu+W+MKXHDMNx8wJYFDLxg==" spinCount="100000" sqref="BB43:BB44" name="Rango1_10_1"/>
    <protectedRange algorithmName="SHA-512" hashValue="f8mdZvNlbt52FLhD9mIT46AjttbrpnKj51DHidb2YOzcheD7MFL5mlbzvvgVmVepvI43I1Jh5we/VuDU9UZtrw==" saltValue="tu+W+MKXHDMNx8wJYFDLxg==" spinCount="100000" sqref="BD43:BE44" name="Rango1_11_1"/>
    <protectedRange algorithmName="SHA-512" hashValue="f8mdZvNlbt52FLhD9mIT46AjttbrpnKj51DHidb2YOzcheD7MFL5mlbzvvgVmVepvI43I1Jh5we/VuDU9UZtrw==" saltValue="tu+W+MKXHDMNx8wJYFDLxg==" spinCount="100000" sqref="BG43:BG44" name="Rango1_12_1"/>
  </protectedRanges>
  <mergeCells count="107">
    <mergeCell ref="BI43:BI44"/>
    <mergeCell ref="BH43:BH44"/>
    <mergeCell ref="A43:A44"/>
    <mergeCell ref="B43:B44"/>
    <mergeCell ref="C43:C44"/>
    <mergeCell ref="D43:D44"/>
    <mergeCell ref="F43:F44"/>
    <mergeCell ref="F6:F10"/>
    <mergeCell ref="BA1:BK1"/>
    <mergeCell ref="G1:R1"/>
    <mergeCell ref="AU1:AZ1"/>
    <mergeCell ref="A1:F2"/>
    <mergeCell ref="S1:AT1"/>
    <mergeCell ref="G2:R2"/>
    <mergeCell ref="S2:AI2"/>
    <mergeCell ref="AK2:AN2"/>
    <mergeCell ref="AO2:AP2"/>
    <mergeCell ref="AQ2:AT2"/>
    <mergeCell ref="AU2:AZ2"/>
    <mergeCell ref="BJ2:BK2"/>
    <mergeCell ref="A16:A17"/>
    <mergeCell ref="B16:B17"/>
    <mergeCell ref="C16:C17"/>
    <mergeCell ref="D16:D17"/>
    <mergeCell ref="A6:A10"/>
    <mergeCell ref="B6:B10"/>
    <mergeCell ref="C6:C10"/>
    <mergeCell ref="D6:D10"/>
    <mergeCell ref="B11:B13"/>
    <mergeCell ref="A11:A13"/>
    <mergeCell ref="F11:F13"/>
    <mergeCell ref="E11:E13"/>
    <mergeCell ref="D11:D13"/>
    <mergeCell ref="E4:E5"/>
    <mergeCell ref="D4:D5"/>
    <mergeCell ref="C4:C5"/>
    <mergeCell ref="B4:B5"/>
    <mergeCell ref="E6:E10"/>
    <mergeCell ref="A4:A5"/>
    <mergeCell ref="B27:B30"/>
    <mergeCell ref="C27:C30"/>
    <mergeCell ref="D27:D30"/>
    <mergeCell ref="E27:E30"/>
    <mergeCell ref="D24:D26"/>
    <mergeCell ref="C24:C26"/>
    <mergeCell ref="B24:B26"/>
    <mergeCell ref="A24:A26"/>
    <mergeCell ref="A18:A20"/>
    <mergeCell ref="C11:C13"/>
    <mergeCell ref="E16:E17"/>
    <mergeCell ref="A22:A23"/>
    <mergeCell ref="B22:B23"/>
    <mergeCell ref="C22:C23"/>
    <mergeCell ref="D22:D23"/>
    <mergeCell ref="A27:A30"/>
    <mergeCell ref="C18:C20"/>
    <mergeCell ref="B18:B20"/>
    <mergeCell ref="F37:F38"/>
    <mergeCell ref="E37:E38"/>
    <mergeCell ref="F27:F30"/>
    <mergeCell ref="E22:E23"/>
    <mergeCell ref="F22:F23"/>
    <mergeCell ref="F32:F34"/>
    <mergeCell ref="E32:E34"/>
    <mergeCell ref="A37:A38"/>
    <mergeCell ref="B37:B38"/>
    <mergeCell ref="C37:C38"/>
    <mergeCell ref="D37:D38"/>
    <mergeCell ref="A32:A34"/>
    <mergeCell ref="D32:D34"/>
    <mergeCell ref="F24:F26"/>
    <mergeCell ref="E24:E26"/>
    <mergeCell ref="C32:C34"/>
    <mergeCell ref="B32:B34"/>
    <mergeCell ref="BI32:BI34"/>
    <mergeCell ref="BH32:BH34"/>
    <mergeCell ref="BH11:BH13"/>
    <mergeCell ref="BI11:BI13"/>
    <mergeCell ref="BI16:BI17"/>
    <mergeCell ref="BH16:BH17"/>
    <mergeCell ref="BI18:BI20"/>
    <mergeCell ref="BH18:BH20"/>
    <mergeCell ref="BH27:BH30"/>
    <mergeCell ref="A39:A40"/>
    <mergeCell ref="B39:B40"/>
    <mergeCell ref="C39:C40"/>
    <mergeCell ref="D39:D40"/>
    <mergeCell ref="E39:E40"/>
    <mergeCell ref="F18:F20"/>
    <mergeCell ref="E18:E20"/>
    <mergeCell ref="D18:D20"/>
    <mergeCell ref="BI4:BI5"/>
    <mergeCell ref="BH4:BH5"/>
    <mergeCell ref="BI6:BI10"/>
    <mergeCell ref="BH6:BH10"/>
    <mergeCell ref="F39:F40"/>
    <mergeCell ref="BH39:BH40"/>
    <mergeCell ref="BI39:BI40"/>
    <mergeCell ref="BI37:BI38"/>
    <mergeCell ref="BH37:BH38"/>
    <mergeCell ref="BI22:BI23"/>
    <mergeCell ref="BH22:BH23"/>
    <mergeCell ref="BI24:BI26"/>
    <mergeCell ref="BH24:BH26"/>
    <mergeCell ref="BI27:BI30"/>
    <mergeCell ref="F4:F5"/>
    <mergeCell ref="F16:F17"/>
  </mergeCells>
  <pageMargins left="0.7" right="0.7" top="0.75" bottom="0.75" header="0.3" footer="0.3"/>
  <pageSetup paperSize="9" scale="84" orientation="portrait" r:id="rId1"/>
  <rowBreaks count="2" manualBreakCount="2">
    <brk id="26" max="63" man="1"/>
    <brk id="29" max="16383" man="1"/>
  </rowBreaks>
  <colBreaks count="1" manualBreakCount="1">
    <brk id="61" max="37" man="1"/>
  </col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Karol Mishelld Tausa Garcia</dc:creator>
  <cp:keywords/>
  <dc:description/>
  <cp:lastModifiedBy>Karol Mishelld Tausa Garcia</cp:lastModifiedBy>
  <cp:revision/>
  <dcterms:created xsi:type="dcterms:W3CDTF">2024-05-09T16:24:49Z</dcterms:created>
  <dcterms:modified xsi:type="dcterms:W3CDTF">2024-09-12T20:01:36Z</dcterms:modified>
  <cp:category/>
  <cp:contentStatus/>
</cp:coreProperties>
</file>