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51" documentId="8_{B486F7CC-72E4-4E53-B2FE-4146BEA2BF6F}" xr6:coauthVersionLast="47" xr6:coauthVersionMax="47" xr10:uidLastSave="{8C7F4478-07DB-42AE-8D51-298B44BD5299}"/>
  <bookViews>
    <workbookView xWindow="-120" yWindow="-120" windowWidth="29040" windowHeight="15720" tabRatio="867" firstSheet="2" activeTab="10" xr2:uid="{00000000-000D-0000-FFFF-FFFF00000000}"/>
  </bookViews>
  <sheets>
    <sheet name="Meta 1 ATENCIONES LPD" sheetId="43" r:id="rId1"/>
    <sheet name="Meta 2 SEGUIMIENTO LPD" sheetId="44" r:id="rId2"/>
    <sheet name="Meta 3 OPERAR CR" sheetId="45" r:id="rId3"/>
    <sheet name="Meta 4 ATENCION CR" sheetId="46" r:id="rId4"/>
    <sheet name="Meta 5 FORTALECER SOFIA " sheetId="47" r:id="rId5"/>
    <sheet name="Meta 6 ESTRATEGIA PREVENCION" sheetId="48" r:id="rId6"/>
    <sheet name="Meta 7 CLS" sheetId="49" r:id="rId7"/>
    <sheet name="Meta 8 PROTOCOLO TP" sheetId="50" r:id="rId8"/>
    <sheet name="Meta 9 ATENCIONES DUPLAS" sheetId="51" r:id="rId9"/>
    <sheet name="Hoja1" sheetId="42" state="hidden" r:id="rId10"/>
    <sheet name="Indicadores PA" sheetId="36" r:id="rId11"/>
    <sheet name="Territorialización PA" sheetId="37" r:id="rId12"/>
    <sheet name="Control de Cambios" sheetId="41" r:id="rId13"/>
    <sheet name="LISTAS" sheetId="38" state="hidden" r:id="rId14"/>
  </sheets>
  <definedNames>
    <definedName name="_xlnm._FilterDatabase" localSheetId="10" hidden="1">'Indicadores PA'!$12:$63</definedName>
    <definedName name="_xlnm.Print_Area" localSheetId="10">'Indicadores PA'!$A$1:$AY$63</definedName>
    <definedName name="_xlnm.Print_Area" localSheetId="0">'Meta 1 ATENCIONES LPD'!$A$1:$AE$46</definedName>
    <definedName name="_xlnm.Print_Area" localSheetId="1">'Meta 2 SEGUIMIENTO LPD'!$A$1:$AE$42</definedName>
    <definedName name="_xlnm.Print_Area" localSheetId="2">'Meta 3 OPERAR CR'!$A$1:$AE$44</definedName>
    <definedName name="_xlnm.Print_Area" localSheetId="3">'Meta 4 ATENCION CR'!$A$1:$AE$44</definedName>
    <definedName name="_xlnm.Print_Area" localSheetId="4">'Meta 5 FORTALECER SOFIA '!$A$1:$AE$46</definedName>
    <definedName name="_xlnm.Print_Area" localSheetId="5">'Meta 6 ESTRATEGIA PREVENCION'!$A$1:$AE$48</definedName>
    <definedName name="_xlnm.Print_Area" localSheetId="6">'Meta 7 CLS'!$A$1:$AE$46</definedName>
    <definedName name="_xlnm.Print_Area" localSheetId="7">'Meta 8 PROTOCOLO TP'!$A$1:$AE$44</definedName>
    <definedName name="_xlnm.Print_Area" localSheetId="8">'Meta 9 ATENCIONES DUPLAS'!$A$1:$AE$46</definedName>
    <definedName name="_xlnm.Print_Area" localSheetId="11">'Territorialización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45" l="1"/>
  <c r="AD23" i="51"/>
  <c r="AD23" i="50"/>
  <c r="AD23" i="49"/>
  <c r="AD23" i="48"/>
  <c r="AD23" i="47"/>
  <c r="AD23" i="46"/>
  <c r="AD23" i="45"/>
  <c r="AD23" i="44"/>
  <c r="AD23" i="43"/>
  <c r="E24" i="51" l="1"/>
  <c r="E24" i="50"/>
  <c r="E24" i="49"/>
  <c r="E24" i="48"/>
  <c r="E24" i="47"/>
  <c r="E24" i="44"/>
  <c r="E24" i="43"/>
  <c r="S12" i="37"/>
  <c r="S13" i="37"/>
  <c r="S14" i="37"/>
  <c r="S15" i="37"/>
  <c r="S16" i="37"/>
  <c r="S17" i="37"/>
  <c r="S18" i="37"/>
  <c r="S19" i="37"/>
  <c r="S20" i="37"/>
  <c r="S21" i="37"/>
  <c r="S22" i="37"/>
  <c r="S23" i="37"/>
  <c r="S24" i="37"/>
  <c r="S25" i="37"/>
  <c r="S26" i="37"/>
  <c r="S27" i="37"/>
  <c r="S28" i="37"/>
  <c r="S29" i="37"/>
  <c r="S30" i="37"/>
  <c r="S31" i="37"/>
  <c r="N25" i="45"/>
  <c r="N23" i="45"/>
  <c r="AC25" i="49"/>
  <c r="N24" i="44" l="1"/>
  <c r="AC23" i="43"/>
  <c r="N22" i="45" l="1"/>
  <c r="N24" i="51"/>
  <c r="N24" i="50"/>
  <c r="N24" i="49"/>
  <c r="N24" i="48"/>
  <c r="N24" i="47"/>
  <c r="N24" i="45"/>
  <c r="D24" i="43" l="1"/>
  <c r="E24" i="46" l="1"/>
  <c r="N24" i="46" s="1"/>
  <c r="W24" i="51" l="1"/>
  <c r="AA24" i="50"/>
  <c r="Z24" i="50"/>
  <c r="Y24" i="50"/>
  <c r="X24" i="49"/>
  <c r="AB24" i="48"/>
  <c r="AA24" i="48"/>
  <c r="Z24" i="48"/>
  <c r="Y24" i="48"/>
  <c r="X24" i="48"/>
  <c r="W24" i="48"/>
  <c r="V24" i="48"/>
  <c r="AB24" i="47"/>
  <c r="AA24" i="47"/>
  <c r="Z24" i="47"/>
  <c r="Y24" i="47"/>
  <c r="AB24" i="46"/>
  <c r="AA24" i="46"/>
  <c r="Z24" i="46"/>
  <c r="Y24" i="46"/>
  <c r="AB24" i="45"/>
  <c r="AA24" i="45"/>
  <c r="Z24" i="45"/>
  <c r="Y24" i="45"/>
  <c r="X24" i="45"/>
  <c r="W24" i="45"/>
  <c r="AC24" i="44"/>
  <c r="AB24" i="44"/>
  <c r="AA24" i="44"/>
  <c r="Z24" i="44"/>
  <c r="Y24" i="44"/>
  <c r="T22" i="44"/>
  <c r="AB24" i="43"/>
  <c r="AA24" i="43"/>
  <c r="Z24" i="43"/>
  <c r="Y24" i="43"/>
  <c r="X24" i="43"/>
  <c r="W24" i="43"/>
  <c r="AC24" i="43" s="1"/>
  <c r="AS57" i="36" l="1"/>
  <c r="AI48" i="36"/>
  <c r="AI52" i="36"/>
  <c r="AI53" i="36"/>
  <c r="AI17" i="36"/>
  <c r="F36" i="51" l="1"/>
  <c r="P36" i="49"/>
  <c r="AS13" i="36" l="1"/>
  <c r="AS29" i="36"/>
  <c r="AT29" i="36" s="1"/>
  <c r="AS28" i="36"/>
  <c r="AT28" i="36" s="1"/>
  <c r="AS27" i="36"/>
  <c r="AT27" i="36" s="1"/>
  <c r="AS26" i="36"/>
  <c r="AT26" i="36" s="1"/>
  <c r="AS25" i="36"/>
  <c r="AT25" i="36" s="1"/>
  <c r="AS24" i="36"/>
  <c r="AT24" i="36" s="1"/>
  <c r="AS23" i="36"/>
  <c r="AT23" i="36" s="1"/>
  <c r="AS22" i="36"/>
  <c r="AT22" i="36" s="1"/>
  <c r="P36" i="43"/>
  <c r="H35" i="43"/>
  <c r="G35" i="43"/>
  <c r="P35" i="43" s="1"/>
  <c r="B35" i="43"/>
  <c r="P46" i="43"/>
  <c r="P45" i="43"/>
  <c r="P44" i="43"/>
  <c r="P43" i="43"/>
  <c r="P42" i="43"/>
  <c r="P41" i="43"/>
  <c r="D24" i="51" l="1"/>
  <c r="D24" i="50"/>
  <c r="D24" i="49"/>
  <c r="D24" i="48"/>
  <c r="D24" i="47"/>
  <c r="D24" i="46"/>
  <c r="D24" i="45"/>
  <c r="D24" i="44"/>
  <c r="AT15" i="36"/>
  <c r="B24" i="51"/>
  <c r="C24" i="51" s="1"/>
  <c r="B24" i="50"/>
  <c r="C24" i="50" s="1"/>
  <c r="B24" i="49"/>
  <c r="B24" i="48"/>
  <c r="C24" i="48" s="1"/>
  <c r="B24" i="47"/>
  <c r="C24" i="47" s="1"/>
  <c r="B24" i="46"/>
  <c r="C24" i="46" s="1"/>
  <c r="B24" i="45"/>
  <c r="C24" i="45" s="1"/>
  <c r="C24" i="44"/>
  <c r="B24" i="44"/>
  <c r="C24" i="43"/>
  <c r="B24" i="43"/>
  <c r="C24" i="49" l="1"/>
  <c r="N24" i="43" l="1"/>
  <c r="AI32" i="37" l="1"/>
  <c r="R22" i="48" l="1"/>
  <c r="R22" i="45"/>
  <c r="AS14" i="36" l="1"/>
  <c r="AT14" i="36" s="1"/>
  <c r="AS16" i="36"/>
  <c r="AT16" i="36" s="1"/>
  <c r="AS17" i="36"/>
  <c r="AT17" i="36" s="1"/>
  <c r="AS18" i="36"/>
  <c r="AT18" i="36" s="1"/>
  <c r="AS19" i="36"/>
  <c r="AT19" i="36" s="1"/>
  <c r="AS20" i="36"/>
  <c r="AT20" i="36" s="1"/>
  <c r="AS21" i="36"/>
  <c r="AT21" i="36" s="1"/>
  <c r="AS30" i="36"/>
  <c r="AT30" i="36" s="1"/>
  <c r="AS31" i="36"/>
  <c r="AT31" i="36" s="1"/>
  <c r="AS32" i="36"/>
  <c r="AT32" i="36" s="1"/>
  <c r="AS33" i="36"/>
  <c r="AT33" i="36" s="1"/>
  <c r="AS34" i="36"/>
  <c r="AT34" i="36" s="1"/>
  <c r="AS35" i="36"/>
  <c r="AT35" i="36" s="1"/>
  <c r="AS36" i="36"/>
  <c r="AT36" i="36" s="1"/>
  <c r="AS37" i="36"/>
  <c r="AT37" i="36" s="1"/>
  <c r="AS38" i="36"/>
  <c r="AT38" i="36" s="1"/>
  <c r="AS39" i="36"/>
  <c r="AT39" i="36" s="1"/>
  <c r="AS40" i="36"/>
  <c r="AT40" i="36" s="1"/>
  <c r="AS41" i="36"/>
  <c r="AT41" i="36" s="1"/>
  <c r="AS42" i="36"/>
  <c r="AT42" i="36" s="1"/>
  <c r="AS43" i="36"/>
  <c r="AT43" i="36" s="1"/>
  <c r="AS44" i="36"/>
  <c r="AT44" i="36" s="1"/>
  <c r="AS45" i="36"/>
  <c r="AT45" i="36" s="1"/>
  <c r="AS46" i="36"/>
  <c r="AT46" i="36" s="1"/>
  <c r="AS47" i="36"/>
  <c r="AT47" i="36" s="1"/>
  <c r="AS48" i="36"/>
  <c r="AT48" i="36" s="1"/>
  <c r="AS49" i="36"/>
  <c r="AT49" i="36" s="1"/>
  <c r="AS50" i="36"/>
  <c r="AT50" i="36" s="1"/>
  <c r="AS51" i="36"/>
  <c r="AT51" i="36" s="1"/>
  <c r="AS52" i="36"/>
  <c r="AT52" i="36" s="1"/>
  <c r="AS53" i="36"/>
  <c r="AT53" i="36" s="1"/>
  <c r="AS54" i="36"/>
  <c r="AT54" i="36" s="1"/>
  <c r="AS55" i="36"/>
  <c r="AT55" i="36" s="1"/>
  <c r="AS56" i="36"/>
  <c r="AT56" i="36" s="1"/>
  <c r="AT57" i="36"/>
  <c r="AS58" i="36"/>
  <c r="AT58" i="36" s="1"/>
  <c r="AS59" i="36"/>
  <c r="AT59" i="36" s="1"/>
  <c r="P46" i="51"/>
  <c r="P45" i="51"/>
  <c r="P44" i="51"/>
  <c r="P43" i="51"/>
  <c r="P42" i="51"/>
  <c r="P41" i="51"/>
  <c r="P36" i="51"/>
  <c r="P35" i="51"/>
  <c r="B35" i="51"/>
  <c r="P30" i="51"/>
  <c r="AC25" i="51"/>
  <c r="N25" i="51"/>
  <c r="O25" i="51" s="1"/>
  <c r="AC24" i="51"/>
  <c r="AC23" i="51"/>
  <c r="N23" i="51"/>
  <c r="O23" i="51" s="1"/>
  <c r="AC22" i="51"/>
  <c r="N22" i="51"/>
  <c r="P44" i="50"/>
  <c r="P43" i="50"/>
  <c r="P42" i="50"/>
  <c r="P41" i="50"/>
  <c r="B35" i="50"/>
  <c r="P30" i="50"/>
  <c r="AC25" i="50"/>
  <c r="N25" i="50"/>
  <c r="O25" i="50" s="1"/>
  <c r="AC24" i="50"/>
  <c r="AC23" i="50"/>
  <c r="N23" i="50"/>
  <c r="O23" i="50" s="1"/>
  <c r="AC22" i="50"/>
  <c r="N22" i="50"/>
  <c r="P46" i="49"/>
  <c r="P45" i="49"/>
  <c r="P44" i="49"/>
  <c r="P43" i="49"/>
  <c r="P42" i="49"/>
  <c r="P41" i="49"/>
  <c r="B35" i="49"/>
  <c r="P30" i="49"/>
  <c r="N25" i="49"/>
  <c r="O25" i="49" s="1"/>
  <c r="AC24" i="49"/>
  <c r="AC23" i="49"/>
  <c r="N23" i="49"/>
  <c r="O23" i="49" s="1"/>
  <c r="AC22" i="49"/>
  <c r="N22" i="49"/>
  <c r="P48" i="48"/>
  <c r="P46" i="48"/>
  <c r="P45" i="48"/>
  <c r="P44" i="48"/>
  <c r="P43" i="48"/>
  <c r="P42" i="48"/>
  <c r="P41" i="48"/>
  <c r="B35" i="48"/>
  <c r="P30" i="48"/>
  <c r="AC25" i="48"/>
  <c r="N25" i="48"/>
  <c r="O25" i="48" s="1"/>
  <c r="AC24" i="48"/>
  <c r="AC23" i="48"/>
  <c r="N23" i="48"/>
  <c r="O23" i="48" s="1"/>
  <c r="AC22" i="48"/>
  <c r="N22" i="48"/>
  <c r="P46" i="47"/>
  <c r="P45" i="47"/>
  <c r="P44" i="47"/>
  <c r="P43" i="47"/>
  <c r="P42" i="47"/>
  <c r="P41" i="47"/>
  <c r="B35" i="47"/>
  <c r="P30" i="47"/>
  <c r="AC25" i="47"/>
  <c r="N25" i="47"/>
  <c r="O25" i="47" s="1"/>
  <c r="AC24" i="47"/>
  <c r="AC23" i="47"/>
  <c r="N23" i="47"/>
  <c r="O23" i="47" s="1"/>
  <c r="AC22" i="47"/>
  <c r="N22" i="47"/>
  <c r="P44" i="46"/>
  <c r="P43" i="46"/>
  <c r="P42" i="46"/>
  <c r="P41" i="46"/>
  <c r="B35" i="46"/>
  <c r="P30" i="46"/>
  <c r="AC25" i="46"/>
  <c r="N25" i="46"/>
  <c r="O25" i="46" s="1"/>
  <c r="AC24" i="46"/>
  <c r="AC23" i="46"/>
  <c r="N23" i="46"/>
  <c r="O23" i="46" s="1"/>
  <c r="AC22" i="46"/>
  <c r="N22" i="46"/>
  <c r="P44" i="45"/>
  <c r="P43" i="45"/>
  <c r="P42" i="45"/>
  <c r="P41" i="45"/>
  <c r="B35" i="45"/>
  <c r="P30" i="45"/>
  <c r="AC25" i="45"/>
  <c r="O25" i="45"/>
  <c r="AC24" i="45"/>
  <c r="AC23" i="45"/>
  <c r="O23" i="45"/>
  <c r="AC22" i="45"/>
  <c r="P42" i="44"/>
  <c r="P41" i="44"/>
  <c r="B35" i="44"/>
  <c r="P30" i="44"/>
  <c r="AC25" i="44"/>
  <c r="N25" i="44"/>
  <c r="AC23" i="44"/>
  <c r="N23" i="44"/>
  <c r="AC22" i="44"/>
  <c r="N22" i="44"/>
  <c r="P30" i="43"/>
  <c r="AC25" i="43"/>
  <c r="N25" i="43"/>
  <c r="O25" i="43" s="1"/>
  <c r="N23" i="43"/>
  <c r="O23" i="43" s="1"/>
  <c r="AC22" i="43"/>
  <c r="N22" i="43"/>
  <c r="AT13" i="36"/>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32" i="37"/>
  <c r="S11" i="37"/>
  <c r="J32" i="37"/>
  <c r="K32" i="37"/>
  <c r="L32" i="37"/>
  <c r="T32" i="37"/>
  <c r="U32" i="37"/>
  <c r="V32" i="37"/>
  <c r="W32" i="37"/>
  <c r="X32" i="37"/>
  <c r="AZ32" i="37"/>
  <c r="BA32" i="37"/>
  <c r="BB32" i="37"/>
  <c r="BC32" i="37"/>
  <c r="BD32" i="37"/>
  <c r="BE32" i="37"/>
  <c r="R32" i="37"/>
  <c r="C32" i="37"/>
  <c r="D32" i="37"/>
  <c r="F32" i="37"/>
  <c r="G32" i="37"/>
  <c r="H32" i="37"/>
  <c r="N32" i="37"/>
  <c r="O32" i="37"/>
  <c r="P32" i="37"/>
  <c r="Y32" i="37"/>
  <c r="Z32" i="37"/>
  <c r="AA32" i="37"/>
  <c r="AB32" i="37"/>
  <c r="AC32" i="37"/>
  <c r="AD32" i="37"/>
  <c r="AE32" i="37"/>
  <c r="B32" i="37"/>
  <c r="BK32" i="37"/>
  <c r="BJ32" i="37"/>
  <c r="BI32" i="37"/>
  <c r="BH32" i="37"/>
  <c r="BG32" i="37"/>
  <c r="BF32" i="37"/>
  <c r="O23" i="44" l="1"/>
  <c r="O25" i="44"/>
  <c r="AY32" i="37"/>
  <c r="AE23" i="51"/>
  <c r="AE23" i="46"/>
  <c r="AE25" i="49"/>
  <c r="AE23" i="45"/>
  <c r="AX32" i="37"/>
  <c r="AE25" i="50"/>
  <c r="AE23" i="50"/>
  <c r="AE25" i="48"/>
  <c r="AE23" i="48"/>
  <c r="AE23" i="47"/>
  <c r="AE25" i="51"/>
  <c r="AE25" i="47"/>
  <c r="AE25" i="46"/>
  <c r="AE25" i="45"/>
  <c r="AE25" i="44"/>
  <c r="AE23" i="44"/>
  <c r="AE25" i="43"/>
  <c r="AE23" i="43"/>
  <c r="AE23" i="49"/>
  <c r="AD25" i="49" l="1"/>
  <c r="AD25" i="50"/>
  <c r="AD25" i="48"/>
  <c r="AD25" i="43"/>
  <c r="AD25" i="47"/>
  <c r="AD25" i="45"/>
  <c r="AD25" i="46"/>
  <c r="AD25" i="51"/>
  <c r="AD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979AC3A-E915-459C-B051-8FC9DC52733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599424-9B26-40EE-9429-5FFDF9F56C0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CAAADCC7-12E1-44A1-940C-556E82D1EA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8D47C6-289C-442C-A4AA-9593515355B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50E987F-24DC-4D4F-8EA3-B35301E11F3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F81F766-3B6E-4D58-856F-2AA2ECC05B0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4B360F5-CF4C-4C45-A6DB-4F3D9680F18A}">
      <text>
        <r>
          <rPr>
            <b/>
            <sz val="9"/>
            <color indexed="81"/>
            <rFont val="Tahoma"/>
            <family val="2"/>
          </rPr>
          <t>Daniel Avendaño:</t>
        </r>
        <r>
          <rPr>
            <sz val="9"/>
            <color indexed="81"/>
            <rFont val="Tahoma"/>
            <family val="2"/>
          </rPr>
          <t xml:space="preserve">
Reserva definitiva despues de liberaciones.</t>
        </r>
      </text>
    </comment>
    <comment ref="A25" authorId="0" shapeId="0" xr:uid="{D1C79010-037E-4233-A888-B9C76D8C764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67605FA-C058-48AC-8B98-BEF7F8463D7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DDF125C-C4C8-44F5-8D60-FEBE62A5F379}">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1E28393-4818-4317-BDCB-66DDEA64450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3DA8C7-984B-4827-8890-7F540E4475C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32C2C93-81EC-4834-9FD7-73DBA764C56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40E92E5-B839-447D-B222-34AFDD2F9313}">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F34957B7-A474-4D64-B915-3E59AFC72701}">
      <text>
        <r>
          <rPr>
            <b/>
            <sz val="9"/>
            <color indexed="81"/>
            <rFont val="Tahoma"/>
            <family val="2"/>
          </rPr>
          <t>Daniel Avendaño:</t>
        </r>
        <r>
          <rPr>
            <sz val="9"/>
            <color indexed="81"/>
            <rFont val="Tahoma"/>
            <family val="2"/>
          </rPr>
          <t xml:space="preserve">
Reserva definitiva despues de liberaciones.</t>
        </r>
      </text>
    </comment>
    <comment ref="A25" authorId="0" shapeId="0" xr:uid="{86B3E8DD-D24B-447D-A7EE-9F2278D4C39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BCAA59-D240-4959-B499-6EB8940AF35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5B45B26-3611-4900-B436-4392DF625AE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A84EFA6-4489-4BFC-B18A-AB422EE187E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E8344CB-4958-45CD-B450-473F656E666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22A2CF5C-3E49-4331-AFA6-921FC8F61F4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CB5BE8B8-FBEE-4133-BDAD-248FBAFAA6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198A30DD-777D-43D1-AFC1-9E25D1C3885C}">
      <text>
        <r>
          <rPr>
            <b/>
            <sz val="9"/>
            <color indexed="81"/>
            <rFont val="Tahoma"/>
            <family val="2"/>
          </rPr>
          <t>Daniel Avendaño:</t>
        </r>
        <r>
          <rPr>
            <sz val="9"/>
            <color indexed="81"/>
            <rFont val="Tahoma"/>
            <family val="2"/>
          </rPr>
          <t xml:space="preserve">
Reserva definitiva despues de liberaciones.</t>
        </r>
      </text>
    </comment>
    <comment ref="A25" authorId="0" shapeId="0" xr:uid="{0B48EB47-6DEA-4137-B32E-AC9C0C8973A5}">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EE39FCC4-16C4-40F4-8C51-F5A4917FF41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770CE9E-85EA-49A3-8CFF-E6549C1018E4}">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C4E0C8E-7A7A-4820-8468-488E318E7A63}">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08DF872-179A-4EA1-9D5A-3EB18603ADD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3C88F9-2158-46AE-B24D-0F9B894E2E9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A37EDC2-8D3A-4B82-9EA6-EC404D15AC9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50E8BD38-107D-4EF0-B9AA-394560A311DF}">
      <text>
        <r>
          <rPr>
            <b/>
            <sz val="9"/>
            <color indexed="81"/>
            <rFont val="Tahoma"/>
            <family val="2"/>
          </rPr>
          <t>Daniel Avendaño:</t>
        </r>
        <r>
          <rPr>
            <sz val="9"/>
            <color indexed="81"/>
            <rFont val="Tahoma"/>
            <family val="2"/>
          </rPr>
          <t xml:space="preserve">
Reserva definitiva despues de liberaciones.</t>
        </r>
      </text>
    </comment>
    <comment ref="A25" authorId="0" shapeId="0" xr:uid="{1C502095-AAD5-4F76-BCC2-1B5B61049E96}">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DEBC445-2FE7-4619-8EBF-3651296A002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DD37DAC-2962-4BF1-B97B-AB290E95543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3FB50D1-3527-4C95-8F52-97551FC208D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305C89E1-53C7-4AC4-A2A2-533DA756747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CD1B33-99F0-4206-8900-7357FAFE0664}">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BC2ECF4-B269-40C0-960D-5D6294326B3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E06586A4-244A-4086-8AB5-EBF0871B5A6D}">
      <text>
        <r>
          <rPr>
            <b/>
            <sz val="9"/>
            <color indexed="81"/>
            <rFont val="Tahoma"/>
            <family val="2"/>
          </rPr>
          <t>Daniel Avendaño:</t>
        </r>
        <r>
          <rPr>
            <sz val="9"/>
            <color indexed="81"/>
            <rFont val="Tahoma"/>
            <family val="2"/>
          </rPr>
          <t xml:space="preserve">
Reserva definitiva despues de liberaciones.</t>
        </r>
      </text>
    </comment>
    <comment ref="A25" authorId="0" shapeId="0" xr:uid="{04DF9110-BD84-4306-B86F-016978850B8C}">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44B1B9AD-A2A5-40E7-8579-E898388AB89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B33862-CA45-43B5-BF24-51FC9CF7F91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391431F6-14CA-4E4B-AC76-DDC812D4A458}">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2800A59-6349-4F38-B657-842E2908123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F891CE6-18B0-4736-8600-4C9C61EBD36F}">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B3FC5AFB-9C73-4EC3-B9AA-F4BB71DE21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60F753F-548C-4E2D-9A96-E9DA31F7C7CB}">
      <text>
        <r>
          <rPr>
            <b/>
            <sz val="9"/>
            <color indexed="81"/>
            <rFont val="Tahoma"/>
            <family val="2"/>
          </rPr>
          <t>Daniel Avendaño:</t>
        </r>
        <r>
          <rPr>
            <sz val="9"/>
            <color indexed="81"/>
            <rFont val="Tahoma"/>
            <family val="2"/>
          </rPr>
          <t xml:space="preserve">
Reserva definitiva despues de liberaciones.</t>
        </r>
      </text>
    </comment>
    <comment ref="A25" authorId="0" shapeId="0" xr:uid="{BBA9A458-02B9-4639-ADA6-F815B660A36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2CE94A-F88F-4D57-A29D-05423B21AAAF}">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9D192C6-FC66-4C08-986A-02C8632C52BB}">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E1DD494-58E9-4583-9802-8C554C06383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7B0CBB6-061B-4617-8A78-F39247B51731}">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65FA005-8159-445E-B616-2A55439BEAD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1EA015B-C3C0-44B7-804C-ABC13C44A9A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424BA47-BD2A-40B7-8186-630D258A36C9}">
      <text>
        <r>
          <rPr>
            <b/>
            <sz val="9"/>
            <color indexed="81"/>
            <rFont val="Tahoma"/>
            <family val="2"/>
          </rPr>
          <t>Daniel Avendaño:</t>
        </r>
        <r>
          <rPr>
            <sz val="9"/>
            <color indexed="81"/>
            <rFont val="Tahoma"/>
            <family val="2"/>
          </rPr>
          <t xml:space="preserve">
Reserva definitiva despues de liberaciones.</t>
        </r>
      </text>
    </comment>
    <comment ref="A25" authorId="0" shapeId="0" xr:uid="{4EEAA26D-D27F-4DEA-9096-6F7E901152A9}">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DED3731-A9EB-45D2-860C-08FBDC688566}">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3A65C00A-E571-4367-9680-5945B31D25C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2C0F5E2-9C3D-489B-A806-7444F399EE2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F4F9750-255F-4DDA-9EE7-A6F30ABAB10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4848F7B-D1C3-474B-8490-27A64F0B14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E1F6C54-4D49-452D-A7B9-EEFC5BB4F674}">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819EFBA-EB43-4DCF-A154-6038F8517FD8}">
      <text>
        <r>
          <rPr>
            <b/>
            <sz val="9"/>
            <color indexed="81"/>
            <rFont val="Tahoma"/>
            <family val="2"/>
          </rPr>
          <t>Daniel Avendaño:</t>
        </r>
        <r>
          <rPr>
            <sz val="9"/>
            <color indexed="81"/>
            <rFont val="Tahoma"/>
            <family val="2"/>
          </rPr>
          <t xml:space="preserve">
Reserva definitiva despues de liberaciones.</t>
        </r>
      </text>
    </comment>
    <comment ref="A25" authorId="0" shapeId="0" xr:uid="{299A351D-FCCE-45E2-8329-4A2DC9D1678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170E202-F4BD-4CF0-A028-A1A095B99B4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654C6FFC-C9F7-43B0-B56E-3CC22F48BEF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935E19EA-ABFA-4124-BDF3-A692B671236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B856E089-EFCF-4852-8735-85BDA8C7ADC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4107B396-2E25-436A-97AE-3625186A7F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EEA6C535-4E35-402C-9F9C-7574CEA18ED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418DDDC4-6B2F-4D6F-B97F-8499EC66A98E}">
      <text>
        <r>
          <rPr>
            <b/>
            <sz val="9"/>
            <color indexed="81"/>
            <rFont val="Tahoma"/>
            <family val="2"/>
          </rPr>
          <t>Daniel Avendaño:</t>
        </r>
        <r>
          <rPr>
            <sz val="9"/>
            <color indexed="81"/>
            <rFont val="Tahoma"/>
            <family val="2"/>
          </rPr>
          <t xml:space="preserve">
Reserva definitiva despues de liberaciones.</t>
        </r>
      </text>
    </comment>
    <comment ref="A25" authorId="0" shapeId="0" xr:uid="{41269E26-50D5-4643-8581-CED44A2E1CD1}">
      <text>
        <r>
          <rPr>
            <b/>
            <sz val="9"/>
            <color indexed="81"/>
            <rFont val="Tahoma"/>
            <family val="2"/>
          </rPr>
          <t>Daniel Avendaño:</t>
        </r>
        <r>
          <rPr>
            <sz val="9"/>
            <color indexed="81"/>
            <rFont val="Tahoma"/>
            <family val="2"/>
          </rPr>
          <t xml:space="preserve">
Ejecución de los giros de la reserva para mes</t>
        </r>
      </text>
    </comment>
  </commentList>
</comments>
</file>

<file path=xl/sharedStrings.xml><?xml version="1.0" encoding="utf-8"?>
<sst xmlns="http://schemas.openxmlformats.org/spreadsheetml/2006/main" count="2697" uniqueCount="762">
  <si>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</si>
  <si>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</si>
  <si>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</si>
  <si>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</si>
  <si>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</si>
  <si>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</si>
  <si>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</si>
  <si>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</si>
  <si>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ABR</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</si>
  <si>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</si>
  <si>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</si>
  <si>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</si>
  <si>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</si>
  <si>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</si>
  <si>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</si>
  <si>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</si>
  <si>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</si>
  <si>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</si>
  <si>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3. Inspirar confianza y legitimidad para vivir sin miedo y ser epicentro de cultura ciudadana, paz y reconciliación.</t>
  </si>
  <si>
    <t>LOGRO</t>
  </si>
  <si>
    <t>22. 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</si>
  <si>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</si>
  <si>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</si>
  <si>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</si>
  <si>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</si>
  <si>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EJECUCIÓN PRESUPUESTAL DEL PROYECTO</t>
  </si>
  <si>
    <t>RESERVA CONSTITUIDA</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</si>
  <si>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</si>
  <si>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</si>
  <si>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</si>
  <si>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</si>
  <si>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</si>
  <si>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</si>
  <si>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</si>
  <si>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</si>
  <si>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</si>
  <si>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</si>
  <si>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</si>
  <si>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</si>
  <si>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</si>
  <si>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</si>
  <si>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</si>
  <si>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</si>
  <si>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</si>
  <si>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</si>
  <si>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</si>
  <si>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</si>
  <si>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</si>
  <si>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</si>
  <si>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</si>
  <si>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</si>
  <si>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</si>
  <si>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</si>
  <si>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</si>
  <si>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</si>
  <si>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</si>
  <si>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*Se llevó a cabo el giro de una parte del recurrente mensual correspondiente a los servicios prestados durante el mes de febrero del C.I 943-2023 suscrito con ETB para la operación de la Línea Purpura Distrital.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</si>
  <si>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</si>
  <si>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</si>
  <si>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</si>
  <si>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</si>
  <si>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</si>
  <si>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</si>
  <si>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</si>
  <si>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</si>
  <si>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</si>
  <si>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</si>
  <si>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r>
      <rPr>
        <sz val="11"/>
        <color rgb="FF000000"/>
        <rFont val="Times New Roman"/>
        <family val="1"/>
      </rPr>
      <t xml:space="preserve">Debido al proceso de migración y estabilización de datos del Simisional 2.0 y con base en la información remitida por la Dirección de Gestión del Conocimiento, el reporte para esta meta es el siguiente.
Durante el mes de abril  se realizaron 3.722 atenciones efectivas a través de la Línea Púrpura Distrital "Mujeres que Escuchan Mujeres", de las cuales 2.334 fueron primeras atenciones y  1.388  seguimientos telefónicos.
</t>
    </r>
    <r>
      <rPr>
        <sz val="11"/>
        <color rgb="FFFF0000"/>
        <rFont val="Times New Roman"/>
        <family val="1"/>
      </rPr>
      <t xml:space="preserve">
</t>
    </r>
    <r>
      <rPr>
        <sz val="11"/>
        <color rgb="FF000000"/>
        <rFont val="Times New Roman"/>
        <family val="1"/>
      </rPr>
      <t xml:space="preserve">De los 905 incidentes contestados, gestionados y analizados por la AgenciaMuj en el mes de abril de acuerdo a sus características y criterios, 648 fueron direccionados a equipos de la Secretaría Distrital de la Mujer para atención post-evento (310 direccionados específicamente a la Línea Púrpura Distrital)  y en urgencia-emergencia a través de la móvil mujer, recurso de despacho de la Agencia MUJ .
</t>
    </r>
    <r>
      <rPr>
        <sz val="11"/>
        <color rgb="FFFF0000"/>
        <rFont val="Times New Roman"/>
        <family val="1"/>
      </rPr>
      <t xml:space="preserve">
</t>
    </r>
    <r>
      <rPr>
        <sz val="11"/>
        <color rgb="FF000000"/>
        <rFont val="Times New Roman"/>
        <family val="1"/>
      </rPr>
      <t>Durante el mes de abril se recepcionaron y gestionaron 126 incidentes con código de tipificación 204-Tentativa de Feminicidio priorizado para la atención en urgencia/emergencia a través de la móvil mujer de la AgenciaMuj bajo un esquema de duplas psico jurídicas. Asimismo se realizaron 80 orientaciones psico-jurídicas efectivas (incluye el estado Derivado a otras estrategias) y se gestionaron 46 incidentes como intento fallido de contacto (por desplazamiento fallido, rechaza atención o contacto inicial fallido, contacto inicial fallido alertante).").</t>
    </r>
  </si>
  <si>
    <r>
      <rPr>
        <sz val="11"/>
        <rFont val="Times New Roman"/>
        <family val="1"/>
      </rPr>
      <t xml:space="preserve">Debido al proceso de migración y estabilización de datos del Simisional 2.0 y con base en la información remitida por la Dirección de Gestión del Conocimiento, el reporte para esta meta es el siguiente.
Con corte al mes de  abril  se realizaron 14.001  atenciones efectivas a través de la Línea Púrpura Distrital "Mujeres que Escuchan Mujeres", de las cuales  8.923 fueron primeras atenciones y 5.078 seguimientos telefónicos. </t>
    </r>
    <r>
      <rPr>
        <sz val="11"/>
        <color rgb="FFFF0000"/>
        <rFont val="Times New Roman"/>
        <family val="1"/>
      </rPr>
      <t xml:space="preserve">
</t>
    </r>
    <r>
      <rPr>
        <sz val="11"/>
        <rFont val="Times New Roman"/>
        <family val="1"/>
      </rPr>
      <t xml:space="preserve">
De los 3.512 incidentes contestados  (2 registros fueron asignado por error al equipo), gestionados y analizados por la AgenciaMuj, 2.481 fueron direccionados a equipos de la Secretaría Distrital de la Mujer para atención post-evento (1.292 direccionados específicamente a la Línea Púrpura Distrital)  y en urgencia-emergencia a través de la móvil mujer, recurso de despacho de la AgenciaMuj. 
</t>
    </r>
    <r>
      <rPr>
        <sz val="11"/>
        <color rgb="FFFF0000"/>
        <rFont val="Times New Roman"/>
        <family val="1"/>
      </rPr>
      <t xml:space="preserve">
</t>
    </r>
    <r>
      <rPr>
        <sz val="11"/>
        <rFont val="Times New Roman"/>
        <family val="1"/>
      </rPr>
      <t>Se recepcionaron y gestionaron 880 incidentes con código de tipificación 204-Tentativa de Feminicidio priorizado para la atención en urgencia/emergencia a través de la móvil mujer de la AgenciaMuj bajo un esquema de duplas psico jurídicas.</t>
    </r>
  </si>
  <si>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</si>
  <si>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</si>
  <si>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</si>
  <si>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</si>
  <si>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</si>
  <si>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</si>
  <si>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</si>
  <si>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</si>
  <si>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</si>
  <si>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</si>
  <si>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</si>
  <si>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</si>
  <si>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</si>
  <si>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</si>
  <si>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</si>
  <si>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</si>
  <si>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</si>
  <si>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</si>
  <si>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</si>
  <si>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</si>
  <si>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</si>
  <si>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</si>
  <si>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</si>
  <si>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</si>
  <si>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Brindar orientación psicosocial y con elementos socio jurídicos, así como información en la ruta de atención a mujeres víctimas de violencias a través de la Línea Púrpura Distrital "Mujeres que escuchan mujeres". </t>
  </si>
  <si>
    <t>Debido al proceso de migración y estabilización de datos del Simisional 2.0 y con base en la información remitida por la Dirección de Gestión del Conocimiento, el reporte para esta meta es el siguiente.
Durante el mes de abril e realizaron  1.540 intervenciones de las cuales 596 fueron orientaciones sobre la ruta de atención, 689 atenciones psicosociales y 255 orientaciones sociojuridicas a mujeres de acuerdo con las necesidades y demandas de las mujeres, así como los hechos victimizantes.
Con corte al mes de abril se realizaron 6.834 intervenciones de las cuales 2.863 fueron orientaciones sobre la ruta de atención, 3.204 atenciones psicosociales y 767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</si>
  <si>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https://secretariadistritald-my.sharepoint.com/:x:/g/personal/cvillareal_sdmujer_gov_co/ERxGudrSCotLop43bbXHIzIBdd2N-OEFKNc8IVedfIEAEA?e=MxYwB7</t>
  </si>
  <si>
    <t>2. Fortalecer la respuesta de atención en emergencia a través de la implementación de la Agencia Muj en el marco de la integración de la Secretaría Distrital de la Mujer con el Número Único de Seguridad y Emergencias - NUSE.</t>
  </si>
  <si>
    <t>Debido al proceso de migración y estabilización de datos del Simisional 2.0 y con base en la información remitida por la Dirección de Gestión del Conocimiento, el reporte para esta meta es el siguiente.
Durante el mes de abril fueron contestados, analizados o gestionados 907 incidentes recepcionados  (2 registros fueron asignado por error al equipo) por la AgenciaMuj de los códigos de tipificación priorizados. De estos, 257 incidentes fueron no procedentes (incluye el estado Sin información), 648 fueron direccionados a equipos de la Secretaría de la Mujer para atención post-evento y en emergencia (310 direccionados específicamente a la Línea Púrpura Distrital) y está pendiente la eliminación de dos (2) registros que se asignaron erróneamente al equipo de la AgenciaMUJ. Se desarrollaron 2 espacios de construcción y articulación conjunta con el C4, en el cual se adelantó seguimiento al plan de trabajo semanal, reuniones semanales de seguimiento a la operación y a la transferencia de voz por parte de la AgenciaMUJ (código 611- Maltrato con circunstancia modificadora Violencia en contexto de pareja y expareja). Adicionalmente, se enviaron vía correo electrónico alertas para promover y articular en la atención de diferentes incidentes y notificaciones de errores de asociación, y necesidades de herramientas de PremierOne. 
Con corte al mes de abril de los 3.510 incidentes contestados, gestionados y analizados por la AgenciaMuj, 2.481 fueron direccionados a equipos de la Secretaría Distrital de la Mujer para atención post-evento (1.292 direccionados específicamente a la Línea Púrpura Distrital)  y en urgencia-emergencia a través de la móvil mujer, recurso de despacho de la AgenciaMuj. 
Beneficios: Se ha posibilitado dar una respuesta oportuna e integral bajo los principios de no revictimización, debida diligencia, oficiosidad, coordinación y acción sin daño.   
No se presentaron retrasos</t>
  </si>
  <si>
    <t>3. Brindar atención psico jurídica en emergencia a través de la Agencia Muj en el marco de la integración de la Secretaría Distrital de la Mujer con el Número Único de Seguridad y Emergencias - NUSE</t>
  </si>
  <si>
    <t>Debido al proceso de migración y estabilización de datos del Simisional 2.0 y con base en la información remitida por la Dirección de Gestión del Conocimiento, el reporte para esta meta es el siguiente.
Durante el mes de abril se recepcionaron y gestionaron 126 incidentes con código de tipificación 204-Tentativa de Feminicidio priorizado para la atención en urgencia/emergencia a través de la móvil mujer de la AgenciaMuj bajo un esquema de duplas psico jurídicas. Asimismo se realizaron 80 orientaciones psico-jurídicas efectivas (incluye el estado Derivado a otras estrategias) y se gestionaron 46 incidentes como intento fallido de contacto (por desplazamiento fallido, rechaza atención o contacto inicial fallido, contacto inicial fallido alertante). Adicionalmente, se retomó el balance de la móvil mujer en los espacios de reunión entre la AgenciaMuj y C4. 
Con corte al mes de abril se recepcionaron y gestionaron 880 incidentes con código de tipificación 204-Tentativa de Feminicidio priorizado para la atención en urgencia/emergencia a través de la móvil mujer de la AgenciaMuj bajo un esquema de duplas psico jurídicas.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</si>
  <si>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https://secretariadistritald-my.sharepoint.com/:x:/g/personal/cvillareal_sdmujer_gov_co/Ef5pEBL0WLRNjn-0ZtirZDYB1nWXjExCACEGgUk7ruGi8A?e=KVQKq2</t>
  </si>
  <si>
    <t>Realizar seguimiento al 100% de los casos reportados en la Línea Purpura Distrital</t>
  </si>
  <si>
    <t>*Se realizó el giro correspondientes a la adición del mes de enero-2024 de los Contratos de Prestación de Servicios Profesionales.</t>
  </si>
  <si>
    <t>Debido al proceso de migración y estabilización de datos del Simisional 2.0 y con base en la información remitida por la Dirección de Gestión del Conocimiento, el reporte para esta meta es el siguiente.
Durante el mes de abril se realizaron un total de 1.112 seguimientos  efectivos (un registro fue asignado por error al equipo), de los cuales 864 corresponden a Bogota y 247 a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276 fueron seguimientos fallidos (seguimientos en Bogotá y Alertantes)</t>
  </si>
  <si>
    <t>Debido al proceso de migración y estabilización de datos del Simisional 2.0 y con base en la información remitida por la Dirección de Gestión del Conocimiento, el reporte para esta meta es el siguiente.
Con corte al mes de abril se realizaron un total 3.995 seguimientos  efectivos (un registro fue asignado por error al equipo), correspondientes a  3.652  de Bogota y 342 alertantes, en casos de mujeres en posible riesgo de feminicidio, mujeres que solicitaron información sobre la Interrupción Voluntaria del Embarazo y casos de mujeres que se volvieron a comunicar manifestado interés en socializar avances y/o dificultades frente a sus procesos.Los restantes 1.061 fueron seguimientos fallidos (Bogotá y Alertantes)</t>
  </si>
  <si>
    <t>No se presentaton retrasos</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</si>
  <si>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</si>
  <si>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</si>
  <si>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Debido al proceso de migración y estabilización de datos del Simisional 2.0 y con base en la información remitida por la Dirección de Gestión del Conocimiento, el reporte para esta meta es el siguiente.
Durante el mes de abril se realizaron un total de 1.112 seguimientos efectivos (un registro fue asignado por error al equipo), de los cuales 864 son de Bogota y 247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276 fueron seguimientos fallidos (seguimientos en Bogotá y Alertantes)
Con corte al mes de abril se realizaron un total de 3.995 seguimientos efectivos (un registro fue asignado por error al equipo), de los cuales 3.652 son de Bogotá y 342 alertantes, en casos de mujeres en posible riesgo de feminicidio, mujeres que solicitaron información sobre la Interrupción Voluntaria del Embarazo y casos de mujeres que se volvieron a comunicar manifestado interés en socializar avances y/o dificultades frente a sus procesos.Los restantes 1.061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</si>
  <si>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https://secretariadistritald-my.sharepoint.com/:x:/g/personal/cvillareal_sdmujer_gov_co/EbzD7oyKb7dGiOvarUzkhggBV784tYBqYETMTArG7cr_fw?e=aGL9S7</t>
  </si>
  <si>
    <t xml:space="preserve">Operar 6 casas refugio para mujeres víctimas de violencia y personas a cargo </t>
  </si>
  <si>
    <t>Se llevaron a cabo los giros correspondientes a los servicios prestados durante el mes de marzo de los CPS 621 y 623 de 2021 para la operación de las Casas Refugio Modelo Integral, CPS 961 de 2023 Casa Refugio Modelo Rural y 972-2023 Casa Refugio Modelo Intermedio.</t>
  </si>
  <si>
    <t>Durante el mes de abril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Integral estuvieron disponibles para las ciudadanas que contaban con una medida de protección emitida por las autoridades competentes, brindando atención interdisciplinar por profesionales en las área de psicología, jurídica, trabajo social, pedagogía, enfermería y nutrición.
Desde la Modalidad Intermedia se brindó atención a las mujeres víctimas de violencia (y su sistema familiar dependiente) remitidas por los equipos de atención de la SDMujer, que no contaban con una medida de protección. Se ofreció acompañamiento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</si>
  <si>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 los meses de enero a abril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</si>
  <si>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No se presentaron retrasos.</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</si>
  <si>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</si>
  <si>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</si>
  <si>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Logros: Durante el mes de abril se llevaron a cabo 70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abril de 2024 se llevaron a cabo 217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</si>
  <si>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https://secretariadistritald-my.sharepoint.com/:f:/g/personal/cvillareal_sdmujer_gov_co/Ek4k2tIB_rRGttPXnL2EV28BR5huFNpllzn2qj8ii4m2oQ?e=P1wjkt</t>
  </si>
  <si>
    <t>6. Brindar lineamientos técnicos a los operadores de las Casas Refugio para la adecuada implementación del modelo en sus diferentes modalidades.</t>
  </si>
  <si>
    <t>Logros: Durante el mes de abril se realizaron 50 reuniones de supervisión técnica en las 6 Casas Refugio que operaron durante el mes, las cuales estuvieron relacionadas con la supervisión y fortalecimiento técnico de las áreas de atención, siendo 8 de primeros auxilios, 6 del área jurídica, 6 trabajo social, 6 nutrición, 6 pedagogía y 5 de psicología; al igual que se desarrollaron 13 actividades sobre la revisión del proceso de atención que se brinda a las mujeres acogidas y lineamientos.
En el periodo de enero a abril de 2024 se desarrollaron 150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</si>
  <si>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https://secretariadistritald-my.sharepoint.com/:f:/g/personal/cvillareal_sdmujer_gov_co/Eq8n1fzP6AxEjM-7ccbjOcYBRkoh5GImShgLx_x5ZB5gJQ?e=CghhGj</t>
  </si>
  <si>
    <t>Realizar atención al 100% de personas (Mujeres víctimas de violencia y personas a cargo) acogidas en Casa Refugio</t>
  </si>
  <si>
    <t>Se realizaron los giros correspondientes a la adición del mes de enero-2024 de los Contratos de Prestación de Servicios Profesionales</t>
  </si>
  <si>
    <t xml:space="preserve">Debido al proceso de migración y estabilización de datos del Simisional 2.0 y con base en la información remitida por la Dirección de Gestión del Conocimiento, el reporte para esta meta es el siguiente.
Durante el mes de abril se recibieron 61 solicitudes de cupo (mujeres víctimas de violencia y personas a cargo) en el correo institucional de Casas Refugio, de las cuales se aceptaron y se realizaron los trámites de ingreso para 51 solicitudes al evidenciar que cumplían con los criterios, 7 resultaron en desistimiento de cupo y 3 no cumplieron con los criterios para el ingreso a Casa Refugio. 
Las 51 solicitudes de cupo que cumplieron con los criterios de ingreso, conllevaron la acogida de 112 personas nuevas, entre las cuales se encontraban 52 mujeres adultas víctimas de violencia y 60 niños, niñas y adolescentes. Durante el mes de abril estuvieron acogidas un total de 227 personas (mujeres víctimas de violencia y personas a cargo) en las Casas Refugio. </t>
  </si>
  <si>
    <t xml:space="preserve">Debido al proceso de migración y estabilización de datos del Simisional 2.0 y con base en la información remitida por la Dirección de Gestión del Conocimiento, el reporte para esta meta es el siguiente.
Debido al proceso de migración y estabilización de datos del Simisional 2.0 y con base en la información remitida por la Dirección de Gestión del Conocimiento, el reporte para esta meta es el siguiente.En los meses de enero a abril de 2024 se recibieron 203 solicitudes de cupo (mujeres víctimas de violencia y personas a cargo) en el correo institucional de Casas Refugio, de las cuales se aceptaron y se realizaron los trámites de ingreso para 164 solicitudes al evidenciar que cumplían con los criterios, 28 resultaron en desistimiento de cupo y 11 no cumplieron criterios para el ingreso a Casa Refugio.
Las 164 solicitudes de cupo que cumplieron con los criterios de ingreso, conllevaron la acogida de 360 personas nuevas, entre las cuales se 168 mujeres adultas víctimas de violencia 192 niños, niñas, adolescentes y personas de sus grupos familiares. </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</si>
  <si>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</si>
  <si>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</si>
  <si>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Debido al proceso de migración y estabilización de datos del Simisional 2.0 y con base en la información remitida por la Dirección de Gestión del Conocimiento, el reporte para esta meta es el siguiente.
Logros: En el mes de abril se recibieron 61 solicitudes de cupo (mujeres víctimas de violencia y personas a cargo) en el correo institucional de Casas Refugio, de las cuales se aceptaron y se realizaron los trámites de ingreso para 51 solicitudes al evidenciar que cumplían con los criterios, 7 resultaron en desistimiento de cupo y 3 no cumplieron con los criterios para el ingreso a Casa Refugio.
En el periodo de enero a abril de 2024 se recibieron 203 solicitudes de cupo (mujeres víctimas de violencia y personas a cargo) en el correo institucional de Casas Refugio, de las cuales se aceptaron y se realizaron los trámites de ingreso para 164 solicitudes al evidenciar que cumplían con los criterios, a través de 6 Casas Refugio; 28 resultaron en desistimiento de cupo para el ingreso a Casa Refugio y 11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</si>
  <si>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https://secretariadistritald-my.sharepoint.com/:f:/g/personal/cvillareal_sdmujer_gov_co/EqbW_xBa3NRDr_J5SW3txAIBjUEwpj1P5Q4SKwYIhyCmcQ?e=tmWypN</t>
  </si>
  <si>
    <t>8. Brindar acogida a mujeres víctimas de violencia y sus personas a cargo en las Casa Refugio.</t>
  </si>
  <si>
    <t>Debido al proceso de migración y estabilización de datos del Simisional 2.0 y con base en la información remitida por la Dirección de Gestión del Conocimiento, el reporte para esta meta es el siguiente.
Logros: En el mes de abril se brindó acogida a 112 personas nuevas (mujeres víctimas de violencia y personas a cargo) que cumplieron los criterios de ingreso a las Casas Refugio, de las cuales 52 fueron mujeres adultas y adultas mayores, 6 adolescente, 40 niñas y niños y 14 bebés. Bajo ese marco, en abril estuvieron acogidas un total de 227 personas en la Estrategia de Casas Refugio en sus tres Modalidades: Tradicional, Intermedia y Rural. 
En el periodo de enero a abril de 2024 se brindó acogida a 360 personas nuevas (mujeres víctimas de violencia y personas a cargo) que cumplieron los criterios de ingreso a las Casas Refugio, de las cuales 168 son mujeres y mujeres adultas mayores, 12 adolescentes, 130 niñas y niños y 50 bebés. 
Beneficios: La acogida a mujeres víctimas de violencia y los miembros de sus sistemas familiares aportó a salvaguardar su vida e integridad personal y garantizó un proceso de atención integral que fomenta sus capacidades y oportunidades.
No se presentaron retrasos.</t>
  </si>
  <si>
    <t>https://secretariadistritald-my.sharepoint.com/:x:/g/personal/cvillareal_sdmujer_gov_co/EQdL7STCuIxAlkNwDFcrEmUB9acg-dM_ZmUKoN20HIk0LA?e=hPx8gY</t>
  </si>
  <si>
    <t>Fortalecer los 4 componentes del Sistema SOFIA</t>
  </si>
  <si>
    <t>Se realizaron los giros correspondientes a  los servicios del mes de febrero del CPS 951 de comunicaciones convergentes.</t>
  </si>
  <si>
    <t>En abril para el fortalecimiento de los componentes del Sistema SOFIA, se desarrollaron las siguientes acciones: 
- El fortalecimiento de las capacidades de 647 servidoras y servidores sobre el derecho de las mujeres a una vida libre de violencias
- Participación en 5 espacios de articulación y coordinación de acciones estratégicas para la prevención, atención y sanción de las violencias contra las mujeres en el Distrito Capital.
- Realización de 5 jornadas de asistencia técnica para el fortalecimiento de los componentes del Sistema SOFIA</t>
  </si>
  <si>
    <t>Entre los meses de enero y abril para el fortalecimiento de los componentes del Sistema SOFIA, se desarrollaron las siguientes acciones: 
- El fortalecimiento de las capacidades de 1.132 servidoras y servidores sobre el derecho de las mujeres a una vida libre de violencias.
- Participación en 10 espacios de articulación y coordinación de acciones estratégicas para la prevención, atención y sanción de las violencias contra las mujeres en el Distrito Capital.
- El desarrollo de 10 acciones de asistencia técnica para fortalecimiento de los componentes del Sistema SOFIA
Se da alcance al reporte de períodos anteriores y se incluye información de participación en espacios de articulación y coordinación y asistencia técnica realizadas en febrero y marzo.</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</si>
  <si>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</si>
  <si>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</si>
  <si>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r>
      <t>Logros: En abril a través del curso virtual "El derecho de las mujeres a una vida libre de violencias: Herramientas prácticas", se capacitaron  209 servidores(as) y 160 ciudadanas(os)  a través de los 4 módulos y las 9 unidades temáticas dispuestas. Así mismo, a partir de las jornadas de sensibilización sobre el derecho de las mujeres a una vida libre de violencia realizadas por los equipos de la Dirección de Eliminación de Violencias se logró la participación de 438 servidores/as, para un total de 647 servidores (as).
Con corte al mes de abril se fortalecieron las capacidades de 1132 servidores(as).</t>
    </r>
    <r>
      <rPr>
        <sz val="11"/>
        <color rgb="FFFF0000"/>
        <rFont val="Times New Roman"/>
        <family val="1"/>
      </rPr>
      <t xml:space="preserve">
</t>
    </r>
    <r>
      <rPr>
        <sz val="11"/>
        <rFont val="Times New Roman"/>
        <family val="1"/>
      </rPr>
      <t xml:space="preserve">
Beneficios: Se brindaron herramientas a la ciudadanía y a servdores/as para el reconocimiento del derecho de las mujeres a una vida libre de violencias y los elementos y procedimientos para su garantía.
No se presentaron retrasos</t>
    </r>
  </si>
  <si>
    <t>https://secretariadistritald-my.sharepoint.com/:x:/g/personal/cvillareal_sdmujer_gov_co/ER6LM3RSjhZOkdjbGRMX9NsB8a8hSM-oyRmrC18jEY8d3Q?e=OpOtl1</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</si>
  <si>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</si>
  <si>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Logros: En el mes de abril se participó en 5 espacios de articulación y coordinación de acciones estratégicas para la prevención, atención y sanción de las violencias contra las mujeres en el Distrito Capital
Con corte al mes de abril se participó en 10 espacios de articulación y coordinación de acciones estratégicas para la prevención, atención y sanción de las violencias contra las mujeres en el Distrito Capital. Se da alcance y se anexan evidencias de los espacios enlos que se participó en febrero (2)  y en marzo (3).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socializar el balance de la mesa de Prevención en el marco del Comité Directivo contra la trata; incidir de manera articulada desde la mesa de prevención contra la trata de personas en el terminal salitre, fortalecer la articulación con la SDDE en casa refugio y fortalecer la articulación con la DED y la subcomisión de mujer y género de la Comisión consultiva distrital de comunidades negras, raizales y palenqueras. 
No se presentaron retrasos</t>
  </si>
  <si>
    <t>https://secretariadistritald-my.sharepoint.com/:f:/g/personal/cvillareal_sdmujer_gov_co/ErAS1LcmdstEoKSBtrJAHkoB2DAHl__uTMrmoK5wW9OsfQ?e=eMp9V5</t>
  </si>
  <si>
    <t>11. Brindar asistencia técnica para el desarrollo de acciones de fortalecimiento de los componentes del Sistema SOFIA</t>
  </si>
  <si>
    <t>Logros: En abril en el marco de la asistencia técnica para el fortalecimiento de los componentes del Sistema SOFIA se llevó a cabo reunión con Transmilenio con el fin de revisar los resultados del Piloto Duplas Psicojurídicas y TransMilenio, evaluando el número de  casos reportados por TransMilenio y atendidos por las Duplas, la articulación entre los equipos y las jornadas de sensibilización.
De igual manera, se realizaron 4 asistencias técnicas, siendo estas:
3 de abril. Fortalecimiento técnico sobre sobre Ataques con Agentes Químicos y trata de personas dirigido al equipo Enlaces SOFIA local
26 de abril. Fortalecimiento técnico en el marco de Consejo Local de Seguridad para las mujeres de Usme, participaron: Policía- Comisaría de Familia- Alcaldía Local Usme- Subred Sur 
15 de abril: Sensibilización y fortalecimiento a la Fundación Natalia Ponce de León sobre ataques con agentes químicos
21 de abril: Sensibilización Estudiantes maestría en salud sexual y reproductiva de la Universidad del Bosque
Dando alcance al reporte de meses anteriores, se realizaron 2 asistencias técnicas que no habían sido reportadas, tales como:
14 de marzo. Fortalecimiento técnico sobre Ataques con Agentes Químico a equipo de abogadas de las Casas Refugio
6 de marzo: Sensibilización grupo de gestión humana Empresa Compass Group 
Con corte al mes de abril se realizaron 10 asistencias técnicas para el desarrollo de acciones de fortalecimiento de los componentes del Sistema SOFIA
Beneficios: La dinamización de la articulación interinstitucional busca fortalecer la identificación y prevención de violencias contra las mujeres en el espacio y el transporte público
No se presentaron retrasos</t>
  </si>
  <si>
    <t>https://secretariadistritald-my.sharepoint.com/:f:/g/personal/cvillareal_sdmujer_gov_co/Erl03ctkeU5FvndxcF4eZLEBUZZu3aXOxaPCr3RVIW8NoQ?e=Fm7OpF</t>
  </si>
  <si>
    <t>Implementar una estrategia de Prevención de Riesgo de feminicidio</t>
  </si>
  <si>
    <t xml:space="preserve">Se llevaron a cabo los giros del CPS  960 correspondiente al servicio de transporte del 20 de diciembre 2023 a 19 de febrero 2024. </t>
  </si>
  <si>
    <t>En el periodo no se registró el seguimiento de 24 casos de mujeres valoradas en riesgo por el INMLCF; y no se realizó sesión del Grupo de Género y prevención del feminicidio del Consejo Distrital de Seguridad, a cargo de la Secretaría Distrital de Seguridad, Convivencia y Justicia. Como alternativa de solución se reportará en el próximo periodo, los casos pendientes de registro; e igualmente, se impulsarán escenarios de diálogo con la Secretaría Distrital de Seguridad, Convivencia y Justicia para reactivar el Grupo de Género y prevención del feminicidio del Consejo Distrital de Seguridad.</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</si>
  <si>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</si>
  <si>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12. Hacer seguimiento jurídico y psicosocial periódico a mujeres en riesgo de feminicidio en Bogotá, según los casos remitidos por entidades competentes del orden nacional, distrital o local, y equipos de atención de la Secretaría Distrital de la Mujer.</t>
  </si>
  <si>
    <r>
      <t xml:space="preserve">Debido al proceso de migración y estabilización de datos del Simisional 2.0 y con base en la información remitida por la Dirección de Gestión del Conocimiento, el reporte para esta meta es el siguiente.
</t>
    </r>
    <r>
      <rPr>
        <b/>
        <u/>
        <sz val="11"/>
        <rFont val="Times New Roman"/>
        <family val="1"/>
      </rPr>
      <t xml:space="preserve">
PERIODO ENERO-ABRIL 2024</t>
    </r>
    <r>
      <rPr>
        <sz val="11"/>
        <rFont val="Times New Roman"/>
        <family val="1"/>
      </rPr>
      <t xml:space="preserve">
En el marco de la estrategia de prevención del riesgo de feminicidio, el Sistema Articulado de Alertas Tempranas-SAAT entre enero y abril de 2024 hizo seguimiento socio jurídico y psicosocial a 356 casos de mujeres en riesgo de feminicidio, según remisiones externas del Instituto Nacional de Medicina Legal y Ciencias Forenses, y remisiones internas de equipos de atención de la Secretaría Distrital de la Mujer. </t>
    </r>
    <r>
      <rPr>
        <b/>
        <u/>
        <sz val="11"/>
        <rFont val="Times New Roman"/>
        <family val="1"/>
      </rPr>
      <t xml:space="preserve">
ABRIL 2024:</t>
    </r>
    <r>
      <rPr>
        <sz val="11"/>
        <rFont val="Times New Roman"/>
        <family val="1"/>
      </rPr>
      <t xml:space="preserve">
</t>
    </r>
    <r>
      <rPr>
        <b/>
        <sz val="11"/>
        <rFont val="Times New Roman"/>
        <family val="1"/>
      </rPr>
      <t xml:space="preserve">Logros: </t>
    </r>
    <r>
      <rPr>
        <sz val="11"/>
        <rFont val="Times New Roman"/>
        <family val="1"/>
      </rPr>
      <t xml:space="preserve">
(i) Los equipos de atención sociojurídica y psicosocial de la entidad hicieron seguimiento jurídico y/o psicosocial a 154 mujeres en riesgo de muerte según valoración del INMLCF de febrero y marzo 2024. De los 154 casos con gestión de abril: 108 corresponden a la asignación del periodo, y 46 a la subsanación de casos que en periodos anteriores se quedaron sin registro:
- Casa Refugio: 20
- Duplas de Atención Psicosocial: 2
- Estrategia de Hospitales: 1
- Estrategia Justicia de Género - CAF (CAIVAS-CAPIV): 3
- Estrategia Justicia de Género - CASAS DE JUSTICIA CON RUTA INTEGRAL: 18
- Estrategia Justicia de Género - CASAS DE JUSTICIA SIN RUTA INTEGRAL: 7
- Estrategia Justicia de Género - URI: 13
- Psicosocial - CIOM: 21
- Sistema Articulado de Alertas Tempranas-SAAT: 69
(ii) La estrategia de prevención del riesgo de feminicidio (SAAT) hizo acompañamiento y seguimiento sociojurídico y psicosocial, a través de sus profesionales de atención a 28 mujeres en posible riesgo de feminicidio, según la remisión de los siguientes equipos de la entidad:
- Atención DEVAJ: 1
- Directiva de la entidad: 2
- Duplas de Atención Psicosocial: 1
- Estrategia de Hospitales: 1
- Estrategia Justicia de Género: 18
- Línea Púrpura Distrital: 2
- Psicosocial - Subsecretaría Fortalecimiento de Capacidades y Oportunidades: 3
</t>
    </r>
    <r>
      <rPr>
        <b/>
        <sz val="11"/>
        <rFont val="Times New Roman"/>
        <family val="1"/>
      </rPr>
      <t>Beneficios:</t>
    </r>
    <r>
      <rPr>
        <sz val="11"/>
        <rFont val="Times New Roman"/>
        <family val="1"/>
      </rPr>
      <t xml:space="preserve">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t>
    </r>
    <r>
      <rPr>
        <b/>
        <sz val="11"/>
        <rFont val="Times New Roman"/>
        <family val="1"/>
      </rPr>
      <t>Retrasos:</t>
    </r>
    <r>
      <rPr>
        <sz val="11"/>
        <rFont val="Times New Roman"/>
        <family val="1"/>
      </rPr>
      <t xml:space="preserve"> en este periodo 24 casos asignados a los equipos de atención de la entidad no registraron seguimiento.
</t>
    </r>
    <r>
      <rPr>
        <b/>
        <sz val="11"/>
        <rFont val="Times New Roman"/>
        <family val="1"/>
      </rPr>
      <t xml:space="preserve">Alternativas: </t>
    </r>
    <r>
      <rPr>
        <sz val="11"/>
        <rFont val="Times New Roman"/>
        <family val="1"/>
      </rPr>
      <t xml:space="preserve">se reiterará a las coordinaciones de los equipos la importancia de registrar en instrumentos SAAT las atenciones y seguimientos de todos los casos asignados. </t>
    </r>
  </si>
  <si>
    <t>https://secretariadistritald-my.sharepoint.com/:f:/g/personal/cvillareal_sdmujer_gov_co/EiMfthOFRtRLscTPctt5H0ABq_rLZAWJMVQx3WKpXDz7EA?e=acAmnu</t>
  </si>
  <si>
    <t>13. Articular acciones interinstitucionales para aportar a la garantía del derecho de las mujeres en riesgo de feminicidio a una vida libre de violencias, a través del Sistema Articulado de Alertas Tempranas - SAAT.</t>
  </si>
  <si>
    <r>
      <t xml:space="preserve">Debido al proceso de migración y estabilización de datos del Simisional 2.0 y con base en la información remitida por la Dirección de Gestión del Conocimiento, el reporte para esta meta es el siguiente.
</t>
    </r>
    <r>
      <rPr>
        <b/>
        <u/>
        <sz val="11"/>
        <rFont val="Times New Roman"/>
        <family val="1"/>
      </rPr>
      <t xml:space="preserve">
PERIODO ENERO-ABRIL 2024</t>
    </r>
    <r>
      <rPr>
        <b/>
        <sz val="11"/>
        <rFont val="Times New Roman"/>
        <family val="1"/>
      </rPr>
      <t xml:space="preserve">
</t>
    </r>
    <r>
      <rPr>
        <sz val="11"/>
        <rFont val="Times New Roman"/>
        <family val="1"/>
      </rPr>
      <t>Entre enero y abril 2024, se articularon 17 escenarios de coordinación interinstitucional para la prevención del feminicidio en el marco de los Consejos Distritales de Seguridad a nivel local y distrital.</t>
    </r>
    <r>
      <rPr>
        <b/>
        <sz val="11"/>
        <rFont val="Times New Roman"/>
        <family val="1"/>
      </rPr>
      <t xml:space="preserve">
</t>
    </r>
    <r>
      <rPr>
        <b/>
        <u/>
        <sz val="11"/>
        <rFont val="Times New Roman"/>
        <family val="1"/>
      </rPr>
      <t>ABRIL 2024:</t>
    </r>
    <r>
      <rPr>
        <b/>
        <sz val="11"/>
        <rFont val="Times New Roman"/>
        <family val="1"/>
      </rPr>
      <t xml:space="preserve">
Logros: </t>
    </r>
    <r>
      <rPr>
        <sz val="11"/>
        <rFont val="Times New Roman"/>
        <family val="1"/>
      </rPr>
      <t xml:space="preserve">
(i) Se articularon 5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24 casos de mujeres en riesgo de feminicidio y víctimas de violencias, en las localidades de: 
10. Engativá
14. Los Mártires
15. Antonio Nariño
4. San Cristóbal
6. Tunjuelito
</t>
    </r>
    <r>
      <rPr>
        <b/>
        <sz val="11"/>
        <rFont val="Times New Roman"/>
        <family val="1"/>
      </rPr>
      <t>Beneficios:</t>
    </r>
    <r>
      <rPr>
        <sz val="11"/>
        <rFont val="Times New Roman"/>
        <family val="1"/>
      </rPr>
      <t xml:space="preserve">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t>
    </r>
    <r>
      <rPr>
        <b/>
        <sz val="11"/>
        <rFont val="Times New Roman"/>
        <family val="1"/>
      </rPr>
      <t xml:space="preserve">Retrasos: </t>
    </r>
    <r>
      <rPr>
        <sz val="11"/>
        <rFont val="Times New Roman"/>
        <family val="1"/>
      </rPr>
      <t xml:space="preserve">en este periodo no se realizó sesión directiva del Grupo de género y prevención del feminicidio del Consejo Distrital de Seguridad a cargo de la Secretaría Distrital de Seguridad, Convivencia y Justicia, quien lleva la secretaría técnica del espacio.
</t>
    </r>
    <r>
      <rPr>
        <b/>
        <sz val="11"/>
        <rFont val="Times New Roman"/>
        <family val="1"/>
      </rPr>
      <t xml:space="preserve">Alternativas: </t>
    </r>
    <r>
      <rPr>
        <sz val="11"/>
        <rFont val="Times New Roman"/>
        <family val="1"/>
      </rPr>
      <t>fortalecer la articulación interinstitucional a nivel distrital para solicitar desde la Subsecretaría de Fortalecimiento de Capacidades y de Oportunidades la realización periódica del espacio.</t>
    </r>
  </si>
  <si>
    <t>https://secretariadistritald-my.sharepoint.com/:f:/g/personal/cvillareal_sdmujer_gov_co/Ek6CeikE_aZJlhrKmjnY8H0B58Bvf25WS-kfmYf_jvWFBA?e=qySzjo</t>
  </si>
  <si>
    <t>14. Brindar atención socio-jurídica en casos que sean reportados a través de la Estrategia Intersectorial para la Prevención y Atención de Víctimas de Violencia de Género con Énfasis en Violencia Sexual y Feminicidio.</t>
  </si>
  <si>
    <t>https://secretariadistritald-my.sharepoint.com/:x:/g/personal/cvillareal_sdmujer_gov_co/EZi4kSHcKTFPkOzmqqqqnOEBKo61TQaCAX3DuKgLV7AAtA?e=uQBY9S</t>
  </si>
  <si>
    <t>15. Articular acciones con el sector salud para eliminar barreras de protección, atención y acceso a la justicia de las mujeres ​víctimas de violencias o en riesgo de feminicidio, con el fin de prevenir la materialización del delito.</t>
  </si>
  <si>
    <r>
      <rPr>
        <b/>
        <sz val="11"/>
        <color rgb="FF000000"/>
        <rFont val="Times New Roman"/>
        <family val="1"/>
      </rPr>
      <t xml:space="preserve">Logros: </t>
    </r>
    <r>
      <rPr>
        <sz val="11"/>
        <color rgb="FF000000"/>
        <rFont val="Times New Roman"/>
        <family val="1"/>
      </rPr>
      <t xml:space="preserve">En el  mes de abril se llevaron a cabo 13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
Con corte al mes de abril, en el marco de la estrategia de prevención del feminicidio (desde la Estrategia Intersectorial para la Prevención y Atención de Víctimas de Violencia de Género con Énfasis en Violencia Sexual y Feminicidio (Estrategia en hospitales), se llevaron a cabo 19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 y ley 2126 de 2021.
</t>
    </r>
    <r>
      <rPr>
        <b/>
        <sz val="11"/>
        <color rgb="FF000000"/>
        <rFont val="Times New Roman"/>
        <family val="1"/>
      </rPr>
      <t>Beneficios:</t>
    </r>
    <r>
      <rPr>
        <sz val="11"/>
        <color rgb="FF000000"/>
        <rFont val="Times New Roman"/>
        <family val="1"/>
      </rPr>
      <t xml:space="preserve"> La asistencia técnica legal brindada al personal de salud contribuyó en la cualificación de la atención brindada a las ciudadanas víctimas de VBG que acuden a los servicios de urgencias de las IPS Priorizadas. 
No se presentaron retrasos</t>
    </r>
  </si>
  <si>
    <t>https://secretariadistritald-my.sharepoint.com/:f:/g/personal/cvillareal_sdmujer_gov_co/EpgpdDEHTo1CkjbMpxLNRjABErSZ5QZ-fu4ELgEnrwvfPA?e=uggqsw</t>
  </si>
  <si>
    <t>Dinamizar 20 consejos Locales de seguridad para las mujeres y sus respectivos planes locales de seguridad</t>
  </si>
  <si>
    <r>
      <t xml:space="preserve">En abtil se llevaron a cabo </t>
    </r>
    <r>
      <rPr>
        <b/>
        <sz val="11"/>
        <rFont val="Times New Roman"/>
        <family val="1"/>
      </rPr>
      <t>14</t>
    </r>
    <r>
      <rPr>
        <sz val="11"/>
        <rFont val="Times New Roman"/>
        <family val="1"/>
      </rPr>
      <t xml:space="preserve"> espacios técnicos con las Alcaldías Locales donde se avanzó en la definición de fechas y agendas para las primeras sesiones del año de los Consejos Locales de Seguridad para las Mujeres, así se dió inicio a las sesiones de los Consejos en </t>
    </r>
    <r>
      <rPr>
        <b/>
        <sz val="11"/>
        <rFont val="Times New Roman"/>
        <family val="1"/>
      </rPr>
      <t>14</t>
    </r>
    <r>
      <rPr>
        <sz val="11"/>
        <rFont val="Times New Roman"/>
        <family val="1"/>
      </rPr>
      <t xml:space="preserve"> localidades: Usaquén, Santa Fe, San Cristóbal, Usme, Tunjuelito, Bosa, Kennedy, Suba, Barrios Unidos, Teusaquillo, Puente Aranda, La Candelaria, Rafael Uribe U., y Ciudad B.  Se realizaron </t>
    </r>
    <r>
      <rPr>
        <b/>
        <sz val="11"/>
        <rFont val="Times New Roman"/>
        <family val="1"/>
      </rPr>
      <t>16</t>
    </r>
    <r>
      <rPr>
        <sz val="11"/>
        <rFont val="Times New Roman"/>
        <family val="1"/>
      </rPr>
      <t xml:space="preserve"> encuentros con las entidades locales para la retroalimentación de las estrategias de prevención de violencias contra las mujeres de los Planes Locales de Seguridad para las Mujeres, y se realizaron </t>
    </r>
    <r>
      <rPr>
        <b/>
        <sz val="11"/>
        <rFont val="Times New Roman"/>
        <family val="1"/>
      </rPr>
      <t>48</t>
    </r>
    <r>
      <rPr>
        <sz val="11"/>
        <rFont val="Times New Roman"/>
        <family val="1"/>
      </rPr>
      <t xml:space="preserve"> acciones de prevención de violencias contra las mujeres tanto en el espacio público como en el espacio privado, y para la prevención del delito de feminicidio en las localidades.</t>
    </r>
  </si>
  <si>
    <r>
      <t xml:space="preserve">Con corte al mes de abril se llevaron a cabo </t>
    </r>
    <r>
      <rPr>
        <b/>
        <sz val="11"/>
        <rFont val="Times New Roman"/>
        <family val="1"/>
      </rPr>
      <t xml:space="preserve">37 </t>
    </r>
    <r>
      <rPr>
        <sz val="11"/>
        <rFont val="Times New Roman"/>
        <family val="1"/>
      </rPr>
      <t xml:space="preserve">espacios técnicos con las Alcaldías Locales donde se avanzó en la definición de fechas y agendas para las primeras sesiones del año de los Consejos Locales de Seguridad para las Mujeres. Se realizaron </t>
    </r>
    <r>
      <rPr>
        <b/>
        <sz val="11"/>
        <rFont val="Times New Roman"/>
        <family val="1"/>
      </rPr>
      <t>37</t>
    </r>
    <r>
      <rPr>
        <sz val="11"/>
        <rFont val="Times New Roman"/>
        <family val="1"/>
      </rPr>
      <t xml:space="preserve"> encuentros con las entidades locales para la retroalimentación de las estrategias de prevención de violencias contra las mujeres de los Planes Locales de Seguridad para las Mujeres, se realizaron </t>
    </r>
    <r>
      <rPr>
        <b/>
        <sz val="11"/>
        <rFont val="Times New Roman"/>
        <family val="1"/>
      </rPr>
      <t>96</t>
    </r>
    <r>
      <rPr>
        <sz val="11"/>
        <rFont val="Times New Roman"/>
        <family val="1"/>
      </rPr>
      <t xml:space="preserve"> acciones de prevención de violencias contra las mujeres tanto en el espacio público como en el espacio privado, y para la prevención del delito de feminicidio en las localidades. Y se realizaron 3 sesiones de los CLSM. </t>
    </r>
  </si>
  <si>
    <t>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t>
  </si>
  <si>
    <t>16. Articular y coordinar con las Alcaldías Locales la agenda, fechas y desarrollo de las sesiones de los Consejos Locales de Seguridad para las Mujeres.</t>
  </si>
  <si>
    <t>Logros: En abril se realizaron 14 espacios técnicos con las Alcaldías de: Usaquén, Chapinero, Usme, Tunjuelito, Bosa, Santa Fe, Kennedy, Engativá, Suba, Teusaquillo, Antonio N., Puente A., La Candelaria y RUU. , donde se definieron las fechas de las primeras sesiones del año de los Consejos Locales de Seguridad para las Mujeres, las cuales se programaron para abril con base en la agenda propuesta por parte de la SDMujer.
Con corte al mes de abril se realizaron 37 espacios técnicos con las Alcaldías Locales.
Beneficios: Se avanzó en la articulación con las Alcaldías Locales para dar inicio a las sesiones de los Consejos Locales de Seguridad para las Mujeres de acuerdo con la propuesta técnica de la SDMujer. 
No se presentaron retrasos.</t>
  </si>
  <si>
    <t>https://secretariadistritald-my.sharepoint.com/:f:/g/personal/cvillareal_sdmujer_gov_co/EquzdhiFzgJJl92lyGCD7fYBO5c2gj3SCeO6qPxR25g42A?e=JUON9i</t>
  </si>
  <si>
    <t>17. Dinamizar el diseño, implementación y seguimiento de las acciones incluidas en los Planes Locales de Seguridad para las Mujeres.</t>
  </si>
  <si>
    <t>Logros: En abril se realizaron 16 encuentros con las entidades locales para la retroalimentación de los compromisos y estrategias de prevención de violencias contra las mujeres de los Planes Locales de Seguridad para las Mujeres de: Usaquén, Chapinero, San Cristóbal, Usme, Tunjuelito, Bosa, Santa Fe, Kennedy, Engativá, Suba, Teusaquillo, Los Mártires, Antonio N., Puente A., La Candelaria y RUU. 
Con corte al mes de  abril se realizaron 37 encuentros con las entidades locales para la retroalimentación de los compromisos y estrategias de prevención de violencias contra las mujeres de los Planes Locales de Seguridad para las Mujeres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</si>
  <si>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https://secretariadistritald-my.sharepoint.com/:f:/g/personal/cvillareal_sdmujer_gov_co/EiVFQ0TNDcNHpdH6DP5iuKABljG-KCa1_9cYMvROz1VsOQ?e=t7bGNA</t>
  </si>
  <si>
    <t xml:space="preserve">18. Liderar, articular y dinamizar acciones de prevención de violencias contra las mujeres en el espacio público y privado, en cada una de las localidades de Bogotá.  </t>
  </si>
  <si>
    <t>Logros: En abril se avanzó en el desarrollo de 48 acciones de prevención de violencias contra las mujeres tanto en el espacio público como en el espacio privado, y para la prevención del delito de feminicidio en las localidades. 
Con corte al mes de abril se desarrollaron 96 acciones de prevención de violencias contra las mujeres tanto en el espacio público como en el espacio privado, y para la prevención del delito de feminicidio en las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</si>
  <si>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 xml:space="preserve">https://secretariadistritald-my.sharepoint.com/:f:/g/personal/cvillareal_sdmujer_gov_co/EuNY5F5Io55OgkApk4XOQY0BcOAMHjhBbjjJl4bPObCbCA?e=7YPC5d
https://secretariadistritald-my.sharepoint.com/:x:/g/personal/cvillareal_sdmujer_gov_co/EXiI8BuqRw5Gq1Tk3h9jLXcBruoXF4ecv07NUfJXL-wk_g?e=D99jWI
</t>
  </si>
  <si>
    <t>Implementar un protocolo de prevención, atención y seguimiento a casos de violencia en el transporte público</t>
  </si>
  <si>
    <t>Debido al proceso de migración y estabilización de datos del Simisional 2.0 y con base en la información remitida por la Dirección de Gestión del Conocimiento, el reporte para esta meta es el siguiente.
En abril, para la implementación del protocolo de prevención, atención y seguimiento a casos de violencia en el transporte público, se realizaron las siguientes acciones:
- Se brindaron 240 atenciones psico-jurídicas en dupla a mujeres víctimas de violencias en el espacio y el transporte público, de las cuales 76 fueron nuevas atenciones y 164 fueron seguimientos efectivos. Dichas atenciones incluyeron primeros acercamientos, orientaciones y seguimientos a los casos de mujeres que requirieron acompañamiento integral.
- Se realizó una acción de acompañamiento técnico para el impulso de acciones de prevención, atención y sanción de las violencias contra las mujeres en el espacio y el transporte público.</t>
  </si>
  <si>
    <t>Debido al proceso de migración y estabilización de datos del Simisional 2.0 y con base en la información remitida por la Dirección de Gestión del Conocimiento, el reporte para esta meta es el siguiente.
Con corte al mes de abril, para la implementación del protocolo de prevención, atención y seguimiento a casos de violencia en el transporte público, se realizaron las siguientes acciones:
- Se brindaron 505 atenciones psico-jurídicas en dupla a mujeres víctimas de violencias en el espacio y el transporte público, de las cuales 159  fueron nuevas atenciones y 346 fueron seguimientos efectivos. Dichas atenciones incluyeron primeros acercamientos, orientaciones y seguimientos a los casos de mujeres que requirieron acompañamiento integral
- Se realizaron dos acciones de acompañamiento técnico para el impulso de acciones de prevención, atención y sanción de las violencias contra las mujeres en el espacio y el transporte público.</t>
  </si>
  <si>
    <t>La dinamización de la articulación interinstitucional busca fortalecer la identificación y prevención de violencias contra las mujeres en el transporte público</t>
  </si>
  <si>
    <t>19. Brindar atención en dupla a mujeres víctimas de violencias en el espacio y el transporte público.</t>
  </si>
  <si>
    <t>https://secretariadistritald-my.sharepoint.com/:x:/g/personal/cvillareal_sdmujer_gov_co/EeipPwgWXNZMmnHOptD6LnwBfeNX3zt57Qqrac-uajcb8Q?e=jYAUoH</t>
  </si>
  <si>
    <t xml:space="preserve">20. Acompañar técnicamente los procesos de articulación intra e interinstitucional para el impulso de acciones de prevención, atención y sanción de las violencias contra las mujeres en el espacio y el transporte público. </t>
  </si>
  <si>
    <t>Logros: En abril en el marco de la asistencia técnica para el fortalecimiento de los componentes edl Sistema SOFIA se llevó a cabo reunión con Transmilenio con el fin de evisar los resultados del Piloto Duplas Psicojurídicas y TransMilenio, evaluando el número de casos reportados por TransMilenio y atendidos por las Duplas, la articulación entre los equipos y las jornadas de sensibilización.
Con corte al mes de abril se realizaron 3 asistencias técnicas para el desarrollo de acciones de fortalecimiento de los componentes del Sistema SOFIA
Beneficios: La dinamización de la articulación interinstitucional busca fortalecer la identificación y prevención de violencias contra las mujeres en el espacio y el transporte público
No se presentaron retrasos</t>
  </si>
  <si>
    <t>https://secretariadistritald-my.sharepoint.com/:b:/g/personal/cvillareal_sdmujer_gov_co/EXewbWGZttpNpFJ-0ODBJx4Brqs6Kpjc68CUTiElpEfhfw?e=WBPgmy</t>
  </si>
  <si>
    <t>Realizar 12.957 atenciones a mujeres víctimas de violencias, a través de las duplas de atención psicosocial</t>
  </si>
  <si>
    <t xml:space="preserve">Debido al proceso de migración y estabilización de datos del Simisional 2.0 y con base en la información remitida por la Dirección de Gestión del Conocimiento, el reporte para esta meta es el siguiente.
De acuerdo con el reporte de atenciones del Simisional 2.0., durante el mes de abril, las Duplas de Atención Psicosocial realizaron un total de 128 atenciones,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t>
  </si>
  <si>
    <t>Debido al proceso de migración y estabilización de datos del Simisional 2.0 y con base en la información remitida por la Dirección de Gestión del Conocimiento, el reporte para esta meta es el siguiente.
Con corte al mes de abril de 2024, las profesionales de las Duplas de Atención Psicosocial han realizado un total de 614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</si>
  <si>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abril se presentaron situaciones de imposibilidad de contacto por primera vez y registros de seguimientos fallidos, que se deben al incumplimiento de los acuerdos de corresponsabilidad y/o  falta de voluntad por parte de las ciudadanas para iniciar el proceso de atención y/o continuar con el acompañamiento. De manera permanente las profesionales trabajan en  en el fortalecimiento de los mensajes y la comunicación a través de otros medios como mensajes de texto, WhatsApp y correo eléctronico.
</t>
  </si>
  <si>
    <t xml:space="preserve">El proceso de atención psicosocial facilitado por las Duplas permitió:                                      
- Promover espacios de conversación empática y reflexiva con las mujeres víctimas de violencias. 
- Acercar la institucionalidad a las mujeres a través de la orientación de procesos, y aclaración de competencias de las entidades que hacen parte de la ruta de atención a mujeres víctimas de violencias. 
</t>
  </si>
  <si>
    <t>21. Realizar el primer contacto efectivo con las mujeres nuevas remitidas por los diferentes equipos para atención psicosocial.</t>
  </si>
  <si>
    <t>https://secretariadistritald-my.sharepoint.com/:f:/g/personal/cvillareal_sdmujer_gov_co/EoGDOhUnRkFOiXSG4uTn7_cB7a5MmTAMwjCdMM_V_aKdoA?e=uVZ7Vd</t>
  </si>
  <si>
    <t>22. Aportar a la garantía del derecho de las mujeres a una vida libre de violencias a través de las sesiones de seguimiento.</t>
  </si>
  <si>
    <t>https://secretariadistritald-my.sharepoint.com/:x:/g/personal/cvillareal_sdmujer_gov_co/EXzEsjNi1cBEoQFbjMA8B8gBrrs3Jlj6dzm89B6OKAEAug?e=NaZSx2</t>
  </si>
  <si>
    <t xml:space="preserve">23. Dinamizar la activación de rutas y sesiones de atención psicosocial a mujeres víctimas de violencias. </t>
  </si>
  <si>
    <t>Logros: Durante el mes de abril, a través de las atenciones y seguimientos realizados las profesionales de las Duplas brindaron información a las mujeres atendidas durante las competencias de las entidades responsables en la ruta de atención integral a mujeres víctimas de violencias.                                                                                                                                                                                                                                                                                                       
Beneficios: A través de las atenciones las mujres reconocieron la oferta institucional de la Secretaría Distrital de la Mujer.  
No se presentaron retrasos.</t>
  </si>
  <si>
    <t>https://secretariadistritald-my.sharepoint.com/:f:/g/personal/cvillareal_sdmujer_gov_co/Enk-ViEwZJlKjovGpgrtQdwBiSazek12BDm3z92M2RWrdA?e=qWDLYW</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</si>
  <si>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</si>
  <si>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</si>
  <si>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</si>
  <si>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</si>
  <si>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</si>
  <si>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</si>
  <si>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</si>
  <si>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</si>
  <si>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</si>
  <si>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</si>
  <si>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</si>
  <si>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</si>
  <si>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</si>
  <si>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</si>
  <si>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</si>
  <si>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</si>
  <si>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</si>
  <si>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</si>
  <si>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</si>
  <si>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</si>
  <si>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</si>
  <si>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</si>
  <si>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</si>
  <si>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</si>
  <si>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</si>
  <si>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6. Servicios de prevención, atención y acogida para el fortalecimiento del derecho de las mujeres a una vida libre de violencias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</si>
  <si>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</si>
  <si>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</si>
  <si>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</si>
  <si>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</si>
  <si>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</si>
  <si>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</si>
  <si>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</si>
  <si>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</si>
  <si>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</si>
  <si>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</si>
  <si>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</si>
  <si>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</si>
  <si>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</si>
  <si>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</si>
  <si>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</si>
  <si>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</si>
  <si>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</si>
  <si>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</si>
  <si>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</si>
  <si>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</si>
  <si>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</si>
  <si>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</si>
  <si>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</si>
  <si>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</si>
  <si>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</si>
  <si>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(Llamadas contestadas + llamadas buzón)/ Llamadas efectivas</t>
  </si>
  <si>
    <t>CONSTANTE</t>
  </si>
  <si>
    <t>Porcentaje</t>
  </si>
  <si>
    <t>(Llamadas contestadas + llamadas buzón)/
Llamadas efectivas según la información reportada en la matriz de efectividad de la LPD</t>
  </si>
  <si>
    <t>Dirección de Eliminación de Violencias contra las Mujeres y Acceso a la Justicia</t>
  </si>
  <si>
    <t>Mensual</t>
  </si>
  <si>
    <t>Matriz de efectividad LPD</t>
  </si>
  <si>
    <t>Para el mes de abril, la efectividad de la Línea Púrpura Distrital fue de 93%, teniendo para el mes un total de 2240 llamadas contestadas y llamadas que ingresan a buzón y un total de 2621 llamadas efectivas (llamadas contestadas + llamadas abandonadas + llamadas que ingresan a buzón).</t>
  </si>
  <si>
    <t>https://secretariadistritald-my.sharepoint.com/:x:/g/personal/cvillareal_sdmujer_gov_co/EV2c1IT10ilEh8SqOEsGj5AB2mlzgJE3Uk_E4zDZWjMFIA?e=j0pBug</t>
  </si>
  <si>
    <t>Con corte al mes de abril se alcanzó una efectividad acumulada del 92% en la atención de la Línea Púrpura Distrital, teniendo para el período un total de  8.593 llamadas contestadas y llamadas que ingresan a buzón y un total de 9.574 llamadas efectivas (llamadas contestadas + llamadas abandonadas + llamadas que ingresan a buzón).</t>
  </si>
  <si>
    <t>No aplica</t>
  </si>
  <si>
    <t>suma</t>
  </si>
  <si>
    <t>Ampliar a 6 el modelo de operación de Casa refugio priorizando la ruralidad (Acuerdo 631/2015) y modalidad intermedia.</t>
  </si>
  <si>
    <t>325. Número de Casas Refugio en operación</t>
  </si>
  <si>
    <t>Sumatoria del número de casas refugio en operación</t>
  </si>
  <si>
    <t>CRECIENTE</t>
  </si>
  <si>
    <t>Sumatoria del número de casas refugio en operación, tomando como operación aquellas que cuentan con contrato suscrito y en ejecución</t>
  </si>
  <si>
    <t>Contratos de operación suscritos</t>
  </si>
  <si>
    <t>Con corte al mes de abril se dio cumplimiento a la operación de la Estrategia Casas Refugio a través del funcionamiento de 6 casas, 4 en la Modalidad de Atención Tradicional, 1 de la Modalidad Intermedia y 1 de la Modalidad Rural.</t>
  </si>
  <si>
    <t>https://secretariadistritald-my.sharepoint.com/:f:/g/personal/cvillareal_sdmujer_gov_co/EqNdhc5RLZROg3Ae9zydVqcBURr0pBJmFRVZHztfZ3SBTA?e=mc2zya</t>
  </si>
  <si>
    <t>En los meses de enero a abril de 2024 se dio cumplimiento a la operación de la Estrategia Casas Refugio a través del funcionamiento de 6 casas, 4 en la Modalidad de Atención Tradicional, 1 de la Modalidad Intermedia y 1 de la Modalidad Rural.</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</si>
  <si>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</si>
  <si>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</si>
  <si>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Sumatoria del número de acciones estratégicas realizadas en el marco de los componentes del Sistema SOFIA</t>
  </si>
  <si>
    <t xml:space="preserve">Se suma como implementada cada una de las siguientes acciones en el marco de los componentes del Sistema SOFIA:
1. Acciones de formación y sensibilización para el fortalecimiento de capacidades de servidoras(es). 
2. Número de mujeres en posible riesgo de feminicidio en seguimiento jurídico y psicosocial en el marco del SAAT y acciones interinstitucionales realizadas en el marco del SAAT
3. Acciones de articulación, coordinación y dinamización de los Consejos Locales de Seguridad para las Mujeres.
4. Acciones de articulación intra e interinstitucional para el impulso de acciones de prevención, atención y sanción de las violencias contra las mujeres en el espacio y el transporte público y atención brindada por las duplas a mujeres víctimas de violencias en el espacio y el transporte público.
5. Atención a mujeres víctimas de violencia a través de las Duplas de atención psicosocial. </t>
  </si>
  <si>
    <t>Reportes mensuales de plan de acción del proyecto de inversión 7734</t>
  </si>
  <si>
    <t xml:space="preserve">Durante el mes de abril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y asistencia técnica para el desarrollo de acciones de fortalecimiento de los componentes del Sistema SOFIA. 
2. Implementación de una estrategia para la prevención del riesgo de feminicidio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
</t>
  </si>
  <si>
    <t>https://secretariadistritald-my.sharepoint.com/:f:/g/personal/cvillareal_sdmujer_gov_co/EtN36AutLzZPs_-kEDDzYKEBYreXQm5I5Af65AMO2RrQew?e=AmFnHS</t>
  </si>
  <si>
    <t>1. Vida libre de Violencias y justicia con enfoque de género para las mujeres</t>
  </si>
  <si>
    <t>6.Número de mujeres víctimas de violencias y su sistema familiar, acogidas y atendidas a través del modelo de Casas Refugio incluyendo modalidad intermedia de acogida y ruralidad</t>
  </si>
  <si>
    <t>Sumatoria del número de  mujeres víctimas de violencias y su sistema familiar, acogidas y atendidas a través del modelo de Casas Refugio en todas sus modalidades</t>
  </si>
  <si>
    <t>SUMA</t>
  </si>
  <si>
    <t>Sumatoria del número total de personas acogidas en las tres modalidades de Casa Refugio (mujeres víctimas de violencia y personas a cargo), según el reporte generado por Simisional y las matricecs internas del equipo</t>
  </si>
  <si>
    <t>N.A.</t>
  </si>
  <si>
    <t>Simisional</t>
  </si>
  <si>
    <t xml:space="preserve">Durante el mes de abril ingresaron un total de 112 personas nuevas en las Casas Refugio, de las cuales 52 fueron mujeres adultas víctimas de violencia y 60 niños, niñas, adolescentes de sus sistemas familiares dependientes. </t>
  </si>
  <si>
    <t>https://secretariadistritald-my.sharepoint.com/:x:/g/personal/cvillareal_sdmujer_gov_co/ERBdrDnjVSZPkQjrvAhsDZwB4UC-N12E0Hn59jKVi9AXzA?e=0e6SXM</t>
  </si>
  <si>
    <t xml:space="preserve">En los meses de enero a abril de 2024 ingresaron un total de 360 personas nuevas en las Casas Refugio, de las cuales 168 fueron mujeres adultas víctimas de violencia y 192 niños, niñas, adolescentes y personas de sus sistemas familiares dependientes. </t>
  </si>
  <si>
    <t>7.Número de atenciones a mujeres víctimas de violencias, a través de las Duplas de atención psicosocial</t>
  </si>
  <si>
    <t>Sumatoria del número de atenciones a mujeres víctimas de violencias, a través de las Duplas de atención psicosocial</t>
  </si>
  <si>
    <t>Sumatoria del número de atenciones efectivas a mujeres víctimas de violencias (mujeres primera atencion y seguimientos efectivos), según el reporte generado por Simisional para las Duplas de atención psicosocial</t>
  </si>
  <si>
    <t>De acuerdo con el reporte de atenciones del Simisional 2.0., durante el mes de abril, las Duplas de Atención Psicosocial realizaron un total de 128 atenciones,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</si>
  <si>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https://secretariadistritald-my.sharepoint.com/:x:/g/personal/cvillareal_sdmujer_gov_co/EXzTjy55XwtCrpSnhzEyhBUBomPTC5nqdw_kLwgv5hnV6g?e=pJUz8f</t>
  </si>
  <si>
    <t>Con corte al mes de abril de 2024, las profesionales de las Duplas de Atención Psicosocial han realizado un total de 614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</si>
  <si>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5.Número de mujeres participantes en las actividades implementadas en el marco de los Planes Locales de Seguridad para las Mujeres </t>
  </si>
  <si>
    <t xml:space="preserve">Sumatoria del número de mujeres participantes en las actividades implementadas en el marco de los Planes Locales de Seguridad para las Mujeres </t>
  </si>
  <si>
    <t>Sumatoria del número de mujeres participantes en cada una de las localidades en las actividades implementadas en el marco de los Planes Locales de Seguridad para las Mujeres, según el reporte interno del equipo Sofia Local</t>
  </si>
  <si>
    <t>Reportes equipo Sofía Local</t>
  </si>
  <si>
    <t>Durante el mes de abril se adelantaron las siguientes acciones de prevención en el marco de la implementación del Sistema Sofia en las localidades:
1.Sensibilización sobre el derecho de las mujeres a una vida libre de violencias con adolescentes, mujeres rurales y campesinas, madres comunitarias, mujeres cuidadoras y mujeres que realizan ASP.
2.Participación en el COLMYG y CLM donde se socializaron y concertaron acciones para la implementación del Sistema Sofia en las localidades.
3.Jornadas de difusión de la Ruta de atención a mujeres víctimas de violencias y el riesgo de feminicidio, y la oferta local.
4.Jornadas Territoriales de Prevención de Violencias en UPZ priorizadas por cifras de delitos de alto impacto contra las mujeres. 
5.Talleres y recorridos en espacio público con ciudadanas para la prevención acoso callejero, cartografía social y prevención de las VBG.
6.Jornadas de sensibilización con las IES Manuela Beltrán, Santo Tomas, SENA, UAN y Minuto de Dios.  
7. Jornadas de sensibilización con las IED San Carlos y Ciudadela de Bosa. 
8.Mesas de trabajo de los Planes Locales de Seguridad para las Mujeres. 
9.Pre-Encuentro ciudadanas Mesa de Mujeres y Encuentros Ciudadanos – Formulación PDL
10. Encuentros Comunitarios convocados por la MEBOG</t>
  </si>
  <si>
    <t>https://secretariadistritald-my.sharepoint.com/:f:/g/personal/cvillareal_sdmujer_gov_co/EnS2pkO0KWhLmRJftr0_-DEBzaTibUX13uI5l0ELvB_NCg?e=HeAQby</t>
  </si>
  <si>
    <t>2.Atenciones efectivas a través de la Línea Púrpura Distrital</t>
  </si>
  <si>
    <t>Sumatoria del número de atenciones efectivas a través de la Línea Púrpura Distrital</t>
  </si>
  <si>
    <t>Número total de atenciones de acuerdo con el consolidado por tipo de llamada, según el reporte generado por Simisional para la Línea Púrpura Distrital</t>
  </si>
  <si>
    <t xml:space="preserve">Durante el mes de abril  se realizaron 3.722 atenciones efectivas a través de la Línea Púrpura Distrital "Mujeres que Escuchan Mujeres", de las cuales 2.334 fueron primeras atenciones y  1.388  seguimientos telefónicos. </t>
  </si>
  <si>
    <t>https://secretariadistritald-my.sharepoint.com/:x:/g/personal/cvillareal_sdmujer_gov_co/ETv-7PLCVbNAt6sledWzlZ8BDljxwoGwdiZVDdcH9wnrvg?e=1l4Wwe</t>
  </si>
  <si>
    <r>
      <rPr>
        <sz val="11"/>
        <rFont val="Times New Roman"/>
        <family val="1"/>
      </rPr>
      <t>Con corte al mes de  abril  se realizaron 14.001  atenciones efectivas a través de la Línea Púrpura Distrital "Mujeres que Escuchan Mujeres", de las cuales  8.923 fueron primeras atenciones y 5.078 seguimientos telefónicos</t>
    </r>
    <r>
      <rPr>
        <sz val="11"/>
        <color rgb="FFFF0000"/>
        <rFont val="Times New Roman"/>
        <family val="1"/>
      </rPr>
      <t xml:space="preserve">. </t>
    </r>
  </si>
  <si>
    <t>4.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</si>
  <si>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</si>
  <si>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Sumatoria número total de casos de mujeres en riesgo de feminicidio con seguimientos socio jurídico y psicosocial realizados; según el reporte generado por el equipo SAAT</t>
  </si>
  <si>
    <t>Reportes equipo Sistema articulado de alertas tempranas -SAAT- para la prevención del riesgo de feminicidio en Bogotá</t>
  </si>
  <si>
    <t>En abril, en el marco de la estrategia de prevención del riesgo de feminicidio, el Sistema Articulado de Alertas Tempranas-SAAT hizo seguimiento socio jurídico y psicosocial a 182 casos de mujeres en riesgo de feminicidio, según remisiones externas del Instituto Nacional de Medicina Legal y Ciencias Forenses, y remisiones internas de equipos de atención de la Secretaría Distrital de la Mujer. Así mismo, se articularon 5 escenarios de coordinación interinstitucional para la prevención del feminicidio en la ciudad.</t>
  </si>
  <si>
    <t>https://secretariadistritald-my.sharepoint.com/:f:/g/personal/cvillareal_sdmujer_gov_co/EojJRHWNuE5IpV9FuicVm1QBgSQgU1ersNElZVDWNYu4Dg?e=0lrkpr</t>
  </si>
  <si>
    <t xml:space="preserve">En el periodo no se registró el seguimiento de 17 casos de mujeres valoradas en riesgo por el INMLCF. </t>
  </si>
  <si>
    <t>Como alternativa de solución se reportará en el próximo periodo, los casos pendientes de registro.</t>
  </si>
  <si>
    <t>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</si>
  <si>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</si>
  <si>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Sumatoria del número de orientaciones sociojurídicas (asesorías y orientaciones) brindadas por el equipo de la Estrategia intersectorial para la prevención y atención a víctimas de violencia de género con énfasis en violencia sexual y feminicidio, según el reporte generado por Simisional</t>
  </si>
  <si>
    <t>https://secretariadistritald-my.sharepoint.com/:f:/g/personal/cvillareal_sdmujer_gov_co/Esuneq3J33NEhyHe3bJ4Rx4Bj17tT_t1TgAo6FpGTrh3hw?e=ZMWye6</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</si>
  <si>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</si>
  <si>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</si>
  <si>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</si>
  <si>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A DEMANDA</t>
  </si>
  <si>
    <t>Sumatoria del número de atenciones por tipo de intervención (Orientación en rutas de atención, Atención psicosocial y Orientación Sociojurídica) brindadas a las mujeres a través de la Línea Púrpura Distrital "Mujeres que escuchan mujeres", según el reporte generado por Simisional</t>
  </si>
  <si>
    <t xml:space="preserve">Durante el mes de abril se realizaron 1.540 intervenciones de las cuales 596 fueron orientaciones sobre la ruta de atención, 689 atenciones psicosociales y 255 orientaciones sociojuridicas a mujeres de acuerdo con las necesidades y demandas de las mujeres, así como los hechos victimizantes. </t>
  </si>
  <si>
    <t>https://secretariadistritald-my.sharepoint.com/:x:/g/personal/cvillareal_sdmujer_gov_co/EYnmqMiphe1DmRy67Fp5bAQBBQRJy6J7lVGo5jWCKNSR6A?e=wmlgLf</t>
  </si>
  <si>
    <t>Con corte al mes de abril se realizaron 6.834 intervenciones de las cuales 2.863 fueron orientaciones sobre la ruta de atención, 3.204 atenciones psicosociales y 767 orientaciones sociojuridicas a mujeres de acuerdo con las necesidades y demandas de las mujeres, así como los hechos victimizantes.</t>
  </si>
  <si>
    <t>2. Número de incidentes contestados, analizados o gestionados</t>
  </si>
  <si>
    <t>Sumatoria del número de incidentes analizados o gestionados</t>
  </si>
  <si>
    <t>Sumatoria del número de incidentes que fueron contestados, analizados o gestionados por la AgenciaMuj de los códigos de tipificación priorizados,  según el reporte generado por Simisional</t>
  </si>
  <si>
    <t xml:space="preserve">Durante el mes de abril fueron contestados, analizados o gestionados 907 incidentes recepcionados  (2 registros fueron asignado por error al equipo) por la AgenciaMuj de los códigos de tipificación priorizados. </t>
  </si>
  <si>
    <t xml:space="preserve">Con corte al mes de abril fueron contestados, analizados o gestionados 3.512 incidentes recepcionados  (2 registros fueron asignado por error al equipo) por la AgenciaMuj de los códigos de tipificación priorizados. </t>
  </si>
  <si>
    <t>2. Número de incidentes direccionados para atención postemergencia</t>
  </si>
  <si>
    <t>Sumatoria del número de incidentes direccionados para atención postemergencia</t>
  </si>
  <si>
    <t>Sumatoria del número de incidentes direccionados para atención atención post-evento y en emergencia a otros equipos de la Entidad por la AgenciaMuj, según el reporte generado por Simisional</t>
  </si>
  <si>
    <t>Durante el mes abril de los 907 incidentes contestados, gestionados y analizados  (2 registros fueron asignado por error al equipo) por la AgenciaMuj, 648 fueron direccionados a equipos de la Secretaría Distrital de la Mujer para atención post-evento (310 direccionados específicamente a la Línea Púrpura Distrital)  y en urgencia-emergencia a través de la móvil mujer, recurso de despacho de la AgenciaMuj.</t>
  </si>
  <si>
    <t xml:space="preserve">Con corte al mes de abril de los 3.512 incidentes contestados, gestionados y analizados  (2 registros fueron asignado por error al equipo) por la AgenciaMuj, 2.481 fueron direccionados a equipos de la Secretaría Distrital de la Mujer para atención post-evento (1.292 direccionados específicamente a la Línea Púrpura Distrital)  y en urgencia-emergencia a través de la móvil mujer, recurso de despacho de la AgenciaMuj. </t>
  </si>
  <si>
    <t xml:space="preserve">3. Número de casos recepcionados y gestionados </t>
  </si>
  <si>
    <t xml:space="preserve">Sumatoria del número  de casos recepcionados y gestionados </t>
  </si>
  <si>
    <t xml:space="preserve">Sumatoria del número de casos recepcionados y gestionados con código de tipificación priorizado para la atención en urgencia/emergencia a través de la móvil mujer </t>
  </si>
  <si>
    <t>Durante el mes de abril se recepcionaron y gestionaron 126 incidentes con código de tipificación 204-Tentativa de Feminicidio priorizado para la atención en urgencia/emergencia a través de la móvil mujer de la AgenciaMuj bajo un esquema de duplas psico jurídicas.</t>
  </si>
  <si>
    <t>https://secretariadistritald-my.sharepoint.com/:x:/g/personal/cvillareal_sdmujer_gov_co/EQ9S179e1BVCqkiNNADkyN4BV9ijT_o9E0SVj1uJkd7eLw?e=CW0EDI</t>
  </si>
  <si>
    <t>Con corte al mes de abril de 2024 se recepcionaron y gestionaron 880 incidentes con código de tipificación 204-Tentativa de Feminicidio priorizado para la atención en urgencia/emergencia a través de la móvil mujer de la AgenciaMuj bajo un esquema de duplas psico jurídicas.</t>
  </si>
  <si>
    <t>3. Número total de orientaciones psico-jurídicas efectivas</t>
  </si>
  <si>
    <t>Sumatoria del número total de orientaciones psico-jurídicas efectivas</t>
  </si>
  <si>
    <t>Sumatoria del número total de orientaciones psico-jurídicas efectivas brindadas por la móvil mujer (incluye el estado "Derivado a otras estrategias"), según el reporte generado por Simisional y la matriz interna del equipo</t>
  </si>
  <si>
    <t>Durante el mes de  abril  se realizaron 80 orientaciones psico-jurídicas efectivas (incluye el estado Derivado a otras estrategias) por parte de la móvil mujer de la AgenciaMuj</t>
  </si>
  <si>
    <t>Con corte al mes de abril de 2024 se realizaron 427 orientaciones psico-jurídicas efectivas (incluye el estado Derivado a otras estrategias) por parte de la móvil mujer de la AgenciaMuj</t>
  </si>
  <si>
    <t>3. Número de casos gestionados con intento fallido de contacto</t>
  </si>
  <si>
    <t>Sumatoria del número de casos gestionados con intento fallido de contacto</t>
  </si>
  <si>
    <t>Sumatoria del número de casos gestionados con intento fallido de contacto por parte de la móvil mujer (Incluye estado desplazamiento fallido, rechaza atención o contacto inicial fallido, contacto inicial fallido alertante), según el reporte generado por Simisional y la matriz interna del equipo</t>
  </si>
  <si>
    <t>Durante el mes de abril se gestionaron 46 incidentes como intento fallido de contacto (por desplazamiento fallido, rechaza atención o contacto inicial fallido, contacto inicial fallido alertante), en el marco de la atención de la móvil mujer de la AgenciaMuj</t>
  </si>
  <si>
    <t>Con corte al mes de abril se gestionaron 453 incidentes como intento fallido de contacto (por desplazamiento fallido, rechaza atención o contacto inicial fallido, contacto inicial fallido alertante), en el marco de la atención de la móvil mujer de la AgenciaMuj</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</si>
  <si>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</si>
  <si>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</si>
  <si>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</si>
  <si>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Sumatoria del número de seguimientos efectivos a mujeres realizados por la LPD, tomando solamente Bogotá y alertantes, según el reporte generado por Simisional</t>
  </si>
  <si>
    <t>Durante el mes de abril se realizaron un total de 1.112 seguimientos efectivos (un registro fue asignado por error al equipo), de los cuales 864 son de Bogota y 247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</si>
  <si>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abril se realizaron un total de 3.995 seguimientos efectivos (un registro fue asignado por error al equipo), de los cuales 3.652 son de Bogotá y 342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</si>
  <si>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4. Número de seguimientos a llamadas desde la LPD realizados</t>
  </si>
  <si>
    <t>Sumatoria del número de seguimientos a llamadas desde la LPD realizados</t>
  </si>
  <si>
    <t>Sumatoria del número de seguimientos a llamadas realizados desde la LPD, según el reporte generado por Simisional</t>
  </si>
  <si>
    <t>Durante el mes de abril se realizaron un total de 1.388 seguimientos (efctivos + fallidos) a mujeres desde la Línea Púrpura Distrital.</t>
  </si>
  <si>
    <t>Con corte al mes de abril se realizaron un total de 3.526 seguimientos (efectivos + fallidos) a mujeres desde la Línea Púrpura Distrital.</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</si>
  <si>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</si>
  <si>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</si>
  <si>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</si>
  <si>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Sumatoria del número de reuniones de supervisión administrativa, financiera y contable realizados con los operadores de Casa Refugio por parte del equipo de la Entidad</t>
  </si>
  <si>
    <t>Reportes equipo Casa Refugio</t>
  </si>
  <si>
    <t>Durante el mes de abril se llevaron a cabo 70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</si>
  <si>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6. Número de reuniones de supervisión técnica con los operadores de Casa Refugio</t>
  </si>
  <si>
    <t>Sumatoria del número de reuniones de supervisión técnica con los operadores de Casa Refugio</t>
  </si>
  <si>
    <t>Sumatoria del número de reuniones de supervisión técnica ( jurídica, primeros auxilios, nutrición, pedagogía, trabajo social, psicología, actividades de revisión del proceso de atención, etc) realizadas con los operadores de Casa Refugio por parte del equipo de la Entidad</t>
  </si>
  <si>
    <t>Durante el mes de abril se realizaron 50 reuniones de supervisión técnica en las 6 Casas Refugio que operaron durante el mes, las cuales estuvieron relacionadas  con la supervisión general de las áreas de atención de primeros auxilios, jurídica, trabajo social, nutrición, pedagogía y psicología, sí como actividades de revisión del proceso de atención que se brinda a las mujeres acogidas.</t>
  </si>
  <si>
    <t>En los meses de enero a abril de 2024 se realizaron 150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</si>
  <si>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</si>
  <si>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</si>
  <si>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</si>
  <si>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Sumatoria del número total de solicitudes de cupo recibidas para acogida en Casa Refugio, según el reporte generado por Simisional</t>
  </si>
  <si>
    <t>Durante el mes de abril se recibieron 61 solicitudes de cupo en el correo institucional de Casas Refugio, reportadas por los equipos de atención de la Secretaría Distrital de la Mujer y por las demás entidades que remiten mujeres victimas de violencia.</t>
  </si>
  <si>
    <t>En los meses de enero a abril de 2024 se recibieron 203 solicitudes de cupo en el correo institucional de Casas Refugio, reportadas por los equipos de atención de la Secretaría Distrital de la Mujer y por las demás entidades que remiten mujeres victimas de violencia.</t>
  </si>
  <si>
    <t>7. Número de solicitudes de cupo tramitadas que cumplieron criterios de ingreso a Casa Refugio</t>
  </si>
  <si>
    <t>Sumatoria del número de solicitudes de cupo tramitadas que cumplieron criterios de ingreso a Casa Refugio</t>
  </si>
  <si>
    <t>Sumatoria del número de solicitudes de cupo tramitadas que cumplieron criterios de ingreso a Casa Refugio (Estado Asignado y Egresada), según el reporte generado por Simisional</t>
  </si>
  <si>
    <t xml:space="preserve">Durante el mes de abril se aceptaron y se realizaron los trámites de ingreso para 51 solicitudes de cupo de mujeres víctimas de violencia que fueron recibidas en el correo institucional de Casas Refugio, al evidenciar que cumplían con los criterios de ingreso. </t>
  </si>
  <si>
    <t>En los meses de enero a abril de 2024 se aceptaron y se realizaron los trámites de ingreso para 164 solicitudes de cupo de mujeres víctimas de violencia que fueron recibidas en el correo institucional de Casas Refugio, al evidenciar que cumplían con los criterios de ingreso.</t>
  </si>
  <si>
    <t>8. Número de personas acogidas en la modalidad tradicional de Casa  Refugio que cumplen criterios de ingreso</t>
  </si>
  <si>
    <t>Sumatoria del número de personas  acogidas en la modalidad tradicional de Casa  Refugio que cumplen criterios de ingreso</t>
  </si>
  <si>
    <t>Sumatoria del número total de personas acogidas en la modalidad tradicional de Casa Refugio (mujeres víctimas de violencia y personas a cargo), según el reporte generadon por Simisional y las matricecs internas del equipo</t>
  </si>
  <si>
    <t>En el mes de abril se acogieron un total de 75 personas nuevas en la Modalidad Tradicional de las Casas Refugio, de las cuales 33 fueron mujeres adultas víctimas de violencia y 42 niños, niñas y adolescentes.</t>
  </si>
  <si>
    <t>En los meses de enero a abril de 2024 se acogieron un total de 231 personas nuevas en la Modalidad Tradicional de las Casas Refugio, de las cuales 184 fueron mujeres adultas víctimas de violencia y 127 niños, niñas, adolescentes y personas de su sistema familiar dependiente.</t>
  </si>
  <si>
    <t>8. Número de personas acogidas en la modalidad intermedia de Casa  Refugio que cumplen criterios de ingreso</t>
  </si>
  <si>
    <t>Sumatoria del número de personas  acogidas en la modalidad intermedia de Casa  Refugio que cumplen criterios de ingreso</t>
  </si>
  <si>
    <t>Sumatoria del número de personas  acogidas en la modalidad intermedia de Casa Refugio  (mujeres víctimas de violencia y personas a cargo), según el reporte generadon por Simisional y las matricecs internas del equipo</t>
  </si>
  <si>
    <t>En el mes de abril se acogieron un total de 33 personas nuevas en la Modalidad Intermedia de las Casas Refugio, de las cuales 16 fueron mujeres adultas víctimas de violencia y 17 niños, niñas y adolescentes.</t>
  </si>
  <si>
    <t>En los meses de enero a abril de 2024 se acogieron un total de 95 personas nuevas en la Modalidad Intermedia de las Casas Refugio, de las cuales 49 fueron mujeres adultas víctimas de violencia y 46 niños, niñas y adolescentes. La operación de la Casa Refugio de Modalidad Intermedia corresponde a la ampliación de la oferta entre el año 2021 y el 2024.</t>
  </si>
  <si>
    <t>8. Número de personas acogidas en la modalidad rural de Casa  Refugio que cumplen criterios de ingreso</t>
  </si>
  <si>
    <t>Sumatoria del número de personas  acogidas en la modalidad rural de Casa  Refugio que cumplen criterios de ingreso</t>
  </si>
  <si>
    <t>Sumatoria del número de personas  acogidas en la modalidad rural de Casa Refugio  (mujeres víctimas de violencia y personas a cargo), según el reporte generadon por Simisional y las matricecs internas del equipo</t>
  </si>
  <si>
    <t xml:space="preserve">En el mes de abril se acogieron un total de 4 personas nuevas en la Modalidad Rural de las Casas Refugio, de las cuales 3 fueron mujeres adultas víctimas de violencia y 1 niños, niñas y adolescentes. </t>
  </si>
  <si>
    <t>En los meses de enero a abril de 2024 se acogieron un total de 34 personas nuevas en la Modalidad Rural de las Casas Refugio, de las cuales 15 fueron mujeres adultas víctimas de violencia y 19 niños, niñas y adolescentes. La operación de la Casa Rerugio de Modalidad Rural corresponde a la ampliación de la oferta entre el año 2021 y el 2024.</t>
  </si>
  <si>
    <t>8. Número total de personas acogidas en las tres modalidades de Casa Refugio</t>
  </si>
  <si>
    <t>Sumatoria del número total de personas acogidas en las tres modalidades de Casa Refugio</t>
  </si>
  <si>
    <t>Sumatoria del número total de personas acogidas en las tres modalidades de Casa Refugio (mujeres víctimas de violencia y personas a cargo), según el reporte generadon por Simisional y las matricecs internas del equipo</t>
  </si>
  <si>
    <t xml:space="preserve">Durante el mes de abril ingresaron un total de 112 personas nuevas en las Casas Refugio, de las cuales 52 fueron mujeres adultas víctimas de violencia y 60 niños, niñas, adolescentes. </t>
  </si>
  <si>
    <t xml:space="preserve">En los meses de enero a abril de 2024 ingresaron un total de 360 personas nuevas en las Casas Refugio, de las cuales de las cuales 168 fueron mujeres adultas víctimas de violencia y 192 niños, niñas, adolescentes y personas de sus sistemas familiares dependientes. </t>
  </si>
  <si>
    <t>5. Fortalecer los 4 componentes del Sistema SOFIA</t>
  </si>
  <si>
    <t xml:space="preserve">9. Número de servidores (as) sensibilizados </t>
  </si>
  <si>
    <t>Sumatoria del número de servidores (as) sensibilizados</t>
  </si>
  <si>
    <t>Sumatoria del número de servidores (as) con diferentes modalidades de vinculación, sensibilizados en el reconocimiento y garantía del derecho de las mujeres a una vida libre de violencias, según el reporte interno del equipo Sofia Distrital</t>
  </si>
  <si>
    <t>Reportes equipo Sofía Distrital</t>
  </si>
  <si>
    <t>En abril a través del curso virtual "El derecho de las mujeres a una vida libre de violencias: Herramientas prácticas", se capacitaron  209 servidores(as) y a través de los 4 módulos y las 9 unidades temáticas dispuestas. Así mismo, a partir de las jornadas de sensibilización sobre el derecho de las mujeres a una vida libre de violencia realizadas por los equipos de la Dirección de Eliminación de Violencias se logró la participación de 438 servidores/as, para un total de 647servidores (as).</t>
  </si>
  <si>
    <t>Con corte al mes de abril se fortalecieron las capacidades de 1132 servidores(as).</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</si>
  <si>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</si>
  <si>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</si>
  <si>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Sumatoria del número de sesiones de espacios de articulación y coordinación de acciones estratégicas para la prevención, atención y sanción de las violencias contra las mujeres, acompañados o con desarrollo de secretaría técnica por parte del equipo de la Dirección de Eliminación de Violencias, según el reporte interno del equipo Sofia Distrital</t>
  </si>
  <si>
    <t>11. Número de asistencias técnicas realizadas</t>
  </si>
  <si>
    <t>Sumatoria del número de asistencias técnicas realizadas</t>
  </si>
  <si>
    <t>Sumatoria del número de asistencias técnicas para el desarrollo de acciones de fortalecimiento de los componentes del Sistema SOFIA realizadas, según el reporte interno del equipo Sofia Distrital</t>
  </si>
  <si>
    <t xml:space="preserve">En abril en el marco de la asistencia técnica para el fortalecimiento de los componentes del Sistema SOFIA se llevó a cabo reunión con Transmilenio con el fin de revisar los resultados del Piloto Duplas Psicojurídicas y TransMilenio, evaluando el número de  casos reportados por TransMilenio y atendidos por las Duplas, la articulación entre los equipos y las jornadas de sensibilización.
De igual manera, se realizaron 4 asistencias técnicas, siendo estas:
3 de abril. Fortalecimiento técnico sobre sobre Ataques con Agentes Químicos y trata de personas dirigido al equipo Enlaces SOFIA local
26 de abril. Fortalecimiento técnico en el marco de Consejo Local de Seguridad para las mujeres de Usme, participaron: Policía- Comisaría de Familia- Alcaldía Local Usme- Subred Sur 
15 de abril: Sensibilización y fortalecimiento a la Fundación Natalia Ponce de León sobre ataques con agentes químicos
21 de abril: Sensibilización Estudiantes maestría en salud sexual y reproductiva de la Universidad del Bosque
Dando alcance al reporte de meses anteriores, se realizaron 2 asistencias técnicas que no habían sido reportadas, tales como:
14 de marzo. Fortalecimiento técnico sobre Ataques con Agentes Químico a equipo de abogadas de las Casas Refugio
6 de marzo: Sensibilización grupo de gestión humana Empresa Compass Group 
</t>
  </si>
  <si>
    <t>Con corte al mes de abril se realizaron 10 asistencias técnicas para el desarrollo de acciones de fortalecimiento de los componentes del Sistema SOFIA</t>
  </si>
  <si>
    <t>6. Implementar una estrategia de Prevención de Riesgo de feminicidio</t>
  </si>
  <si>
    <t xml:space="preserve">12. Número de mujeres en riesgo de feminicidio con seguimiento jurídico y/o psicosocial 	</t>
  </si>
  <si>
    <t xml:space="preserve">Sumatoria del número de mujeres en riesgo de feminicidio con seguimiento jurídico y/o psicosocial </t>
  </si>
  <si>
    <t xml:space="preserve">Como alternativa de solución se reiterará a las coordinaciones de los equipos la importancia de registrar en instrumentos SAAT las atenciones y seguimientos de todos los casos asignados. </t>
  </si>
  <si>
    <t>13.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</si>
  <si>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</si>
  <si>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Sumatoria del número de sesiones y/o espacios de articulación interinstitucional a nivel distrital y local realizados en el marco del Sistema Articulado de Alertas Tempranas, según  el reporte interno del equipo SAAT</t>
  </si>
  <si>
    <t>En abril, en el marco de la estrategia de prevención del riesgo de feminicidio, desde el Sistema Articulado de Alertas Tempranas-SAAT se articularon 5 espacios de coordinación interinstitucional para la prevención del feminicidio en el marco de las mesas técnicas de seguimiento a mujeres en riesgo de feminicidio de los Consejos Locales de Seguridad de las Mujeres</t>
  </si>
  <si>
    <t>Entre enero y abril 2024, se articularon 17 escenarios de coordinación interinstitucional para la prevención del feminicidio en el marco de los Consejos Distritales de Seguridad a nivel local y distrital.</t>
  </si>
  <si>
    <t>14.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</si>
  <si>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</si>
  <si>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Sumatoria del número de orientaciones sociojurídicas (asesorías y orientaciones) y seguimientos realizados por el equipo de la Estrategia intersectorial para la prevención y atención a víctimas de violencia de género con énfasis en violencia sexual y feminicidio, según el reporte generado por Simisional</t>
  </si>
  <si>
    <t>15. Número de sesiones/espacios de trabajo realizados con el sector salud.</t>
  </si>
  <si>
    <t>Sumatoria del número de sesiones/espacios de trabajo realizados con el sector salud.</t>
  </si>
  <si>
    <t>Sumatoria del número de sesiones/espacios de trabajo realizados por el equipo de la Estrategia intersectorial para la prevención y atención a víctimas de violencia de género con énfasis en violencia sexual y feminicidio, orientadas al fortalecimiento de las capacidades en el sector salud para la  ualificación de la atención brindada a las ciudadanas víctimas de VBG, según reporte interno del equipo de la Estrategia</t>
  </si>
  <si>
    <t>Reportes equipo Estrategia intersectorial para la prevención y atención de las violencias contra las mujeres con énfasis en violencia sexual y feminicidio</t>
  </si>
  <si>
    <t>En el  mes de abril se llevaron a cabo 13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t>
  </si>
  <si>
    <t>7. Dinamizar 20 consejos Locales de seguridad para las mujeres y sus respectivos planes locales de seguridad</t>
  </si>
  <si>
    <t xml:space="preserve">16. Número de Consejos Locales de Seguridad para las Mujeres realizados </t>
  </si>
  <si>
    <t xml:space="preserve">Sumatoria del número de Consejos Locales de Seguridad para las Mujeres realizados </t>
  </si>
  <si>
    <t>Sumatoria del número de Consejos Locales de Seguridad para las Mujeres realizados, según el reporte interno del equipo Sofia Local</t>
  </si>
  <si>
    <t xml:space="preserve">En el mes de abril se realizaron las primeras sesiones de los Consejos Locales de Seguridad para las Mujeres en 14 localidades: Usaquén, Santa Fe, San Cristóbal, Usme, Tunjuelito, Bosa, Kennedy, Suba, Barrios Unidos, Teusaquillo, Puente Aranda, La Candelaria, Rafael Uribe U., y Ciudad B.    </t>
  </si>
  <si>
    <t xml:space="preserve">Con corte al mes de abril se realizaron las primeras sesiones de los Consejos Locales de Seguridad para las Mujeres en 17 localidades: Chapinero, Los Mártires y Antonio Nariño, Usaquén, Santa Fe, San Cristóbal, Usme, Tunjuelito, Bosa, Kennedy, Suba, Barrios Unidos, Teusaquillo, Puente Aranda, La Candelaria, Rafael Uribe U., y Ciudad B.    </t>
  </si>
  <si>
    <t>17.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</si>
  <si>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</si>
  <si>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Sumatoria del número de Mesas Técnicas realizadas con entidades locales y organizaciones de mujeres para  el diseño, implementación y seguimiento de las acciones de los Planes Locales de Seguridad para las Mujeres, según el reporte interno del equipo Sofia Local</t>
  </si>
  <si>
    <t>En abril se realizaron 16 encuentros con las entidades locales para la retroalimentación de los compromisos y estrategias de prevención de violencias contra las mujeres de los Planes Locales de Seguridad para las Mujeres de: Usaquén, Chapinero, San Cristóbal, Usme, Tunjuelito, Bosa, Santa Fe, Kennedy, Engativá, Suba, Teusaquillo, Los Mártires, Antonio N., Puente A., La Candelaria y RUU</t>
  </si>
  <si>
    <t xml:space="preserve">Con corte al mes de abril se han realizado  37 encuentros con las entidades locales para la retroalimentación de los compromisos y estrategias de prevención de violencias contra las mujeres de los Planes Locales de Seguridad para las Mujeres en las 20 localidades de Bogotá. </t>
  </si>
  <si>
    <t>18. Número de actividades de prevención de violencias realizadas en las localidades de Bogotá</t>
  </si>
  <si>
    <t>Sumatoria del número de actividades de prevención de violencias realizadas en las localidades de Bogotá</t>
  </si>
  <si>
    <t>Sumatoria del número de actividades de prevención de violencias contra las mujeres tanto en el espacio público como en el espacio privado, y para la prevención del delito de feminicidio realizadas en las  localidades de Bogotá, según el reporte interno del equipo Sofia Local</t>
  </si>
  <si>
    <t xml:space="preserve">En abril se avanzó en el desarrollo de 48 acciones de prevención de violencias contra las mujeres tanto en el espacio público como en el espacio privado, y para la prevención del delito de feminicidio en las localidades. </t>
  </si>
  <si>
    <t>https://secretariadistritald-my.sharepoint.com/:f:/g/personal/cvillareal_sdmujer_gov_co/EuNY5F5Io55OgkApk4XOQY0BcOAMHjhBbjjJl4bPObCbCA?e=7YPC5d</t>
  </si>
  <si>
    <t xml:space="preserve">Durante el primer trimestre del año se han realizado 96 acciones de prevención de violencias contra las mujeres tanto en el espacio público como en el espacio privado, y para la prevención del delito de feminicidio en las localidades. </t>
  </si>
  <si>
    <t>8. Implementar un protocolo de prevención, atención y segui-miento a casos de violencia en el transporte público</t>
  </si>
  <si>
    <t>19.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</si>
  <si>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</si>
  <si>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Sumatoria del número total de atenciones (mujeres primera atencion y seguimientos efectivos) brindadas a mujeres víctimas de violencias en el espacio y transporte público por las duplas psico-jurídicas, según el reporte generado por Simisional</t>
  </si>
  <si>
    <t xml:space="preserve"> Se brindaron 240 atenciones psico-jurídicas en dupla a mujeres víctimas de violencias en el espacio y el transporte público, de las cuales 76 fueron nuevas atenciones y 164 fueron seguimientos efectivos. Dichas atenciones incluyeron primeros acercamientos, orientaciones y seguimientos a los casos de mujeres que requirieron acompañamiento integral.</t>
  </si>
  <si>
    <t>Se brindaron 505 atenciones psico-jurídicas en dupla a mujeres víctimas de violencias en el espacio y el transporte público, de las cuales 159  fueron nuevas atenciones y 346 fueron seguimientos efectivos. Dichas atenciones incluyeron primeros acercamientos, orientaciones y seguimientos a los casos de mujeres que requirieron acompañamiento integral</t>
  </si>
  <si>
    <t xml:space="preserve">20.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</si>
  <si>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</si>
  <si>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Sumatoria del número reuniones/sesiones de preparación y acompañamiento técnico para el impulso de acciones de prevención, atención y sanción de las violencias contra las mujeres en el espacio y el transporte público, según el reporte interno del equipo Sofia Distrital</t>
  </si>
  <si>
    <t>Con corte al mes de abril se realizaron tres acciones de acompañamiento técnico para el impulso de acciones de prevención, atención y sanción de las violencias contra las mujeres en el espacio y el transporte público.</t>
  </si>
  <si>
    <t>9. Realizar 11.983 atenciones a mujeres víctimas de violencias, a través de las duplas de atención psicosocial</t>
  </si>
  <si>
    <t>21. Número de remisiones recibidas por el equipo de Duplas de atención psicosocial</t>
  </si>
  <si>
    <t>Sumatoria del número de remisiones recibidas por el equipo de Duplas de atención psicosocial</t>
  </si>
  <si>
    <t>Sumatoria del número de remisiones de casos recibidas por el equipo de Duplas de atención psicosocial, según el reporte interno del equipo de Duplas de Atención Psicosocial</t>
  </si>
  <si>
    <t>Reportes equipo Duplas</t>
  </si>
  <si>
    <t xml:space="preserve">De acuerdo con el registro en la matriz de casos nuevos, durante el mes de abril las Duplas de Atención Psicosocial iniciaron el tramite oportuno para la atención de 69 casos nuevos remitidos al total de remisiones recibidas durante el mes, garantizando la gestión para la atención a las mujeres con las que se logró contacto efectivo y quienes expresaron interés y voluntad en inciar el proceso de acompañamiento.  </t>
  </si>
  <si>
    <t>21. Número de casos nuevos atendidos de manera efectiva,  a través de las duplas de atención psicosocial</t>
  </si>
  <si>
    <t>Sumatoria del número de casos nuevos atendidos de manera efectiva,  a través de las duplas de atención psicosocial</t>
  </si>
  <si>
    <t xml:space="preserve">Sumatoria del número de casos nuevos atendidos de manera efectiva por parte de las duplas de atención psicosocial (mujeres primera atencion), según el reporte generado por Simisional para las Duplas de atención psicosocial, </t>
  </si>
  <si>
    <t xml:space="preserve">De acuerdo con el registro en la matriz de casos nuevos, durante el mes de abril las Duplas de Atención Psicosocial iniciaron proceso de acompañamiento en 69 casos nuevos. Se dio tramite oportuno al total de remisiones recibidas durante el mes, garantizando la gestión para la atención a las mujeres con las que se logró contacto efectivo y quienes expresaron interés y voluntad en inciar el proceso de acompañamiento.  </t>
  </si>
  <si>
    <t xml:space="preserve">Con corte al mes de abril a través de las Duplas de atención psicosocial, se atendieron 126 casos nuevos. </t>
  </si>
  <si>
    <t xml:space="preserve">22. Número de seguimientos realizados a través de las duplas de atención psicosocial </t>
  </si>
  <si>
    <t>Sumatoria del número de seguimientos realizados a través de las duplas de atención psicosocial</t>
  </si>
  <si>
    <t>Sumatoria del número de seguimientos realizados por parte de las duplas de atención psicosocial (seguimientos efectivos), según el reporte generado por Simisional para las Duplas de atención psicosocial</t>
  </si>
  <si>
    <t xml:space="preserve">De acuerdo con el reporte del Simisional 2.0, durante el mes de abril, las profesionales  de las Duplas de Atención Psicosocial realizaron un total de 179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t>
  </si>
  <si>
    <t>Con corte al mes de abril las profesionales de las Duplas de Atención Psicosocial realizaron un total de 554 seguimientos efectivos</t>
  </si>
  <si>
    <t>23. Número total de atenciones realizadas (primeras atenciones y seguimientos)  a través de las duplas de atención psicosocial</t>
  </si>
  <si>
    <t>Sumatoria del número total de atenciones realizadas (primeras atenciones y seguimientos)  a través de las duplas de atención psicosocial</t>
  </si>
  <si>
    <t>De acuerdo con el reporte de atenciones del Simisional 2.0., durante el mes de abril, las Duplas de Atención Psicosocial realizaron un total de 128 atenciones  y 179 seguimientos,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</si>
  <si>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Con corte al mes de abril de 2024, las profesionales de las Duplas de Atención Psicosocial han realizado un total de 793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</si>
  <si>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creciente</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</si>
  <si>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</si>
  <si>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</si>
  <si>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</si>
  <si>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</si>
  <si>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(Número de asistencias técnicas realizadas frente a acciones afirmativas  para mujeres en riesgo de feminicidio y las víctimas indirectas del delito/Número de asistencias técnicas programadas)*100, según reporte del equipo Sofia Local</t>
  </si>
  <si>
    <t>Trimestral</t>
  </si>
  <si>
    <t>GA-FO-25 Evidencia de reunión internas y externas</t>
  </si>
  <si>
    <t>N.A</t>
  </si>
  <si>
    <t>decreciente</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</si>
  <si>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</si>
  <si>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</si>
  <si>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</si>
  <si>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(Número de asistencias técnico legales realizadas por el equipo de la Estrategia intersectorial para la prevención y atención a víctimas de violencia de género con énfasis en violencia sexual y feminicidio, orientadas al fortalecimiento de las capacidades en el sector salud para la cualificación de la atención brindada a las ciudadanas víctimas de VBG/Número de asistencias técnico legales programadas)*100,  según reporte interno del equipo de la Estrategia</t>
  </si>
  <si>
    <t>constante</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</si>
  <si>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</si>
  <si>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</si>
  <si>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 xml:space="preserve">Sumatoria de acciones de sensibilización y divulgación realizadas </t>
  </si>
  <si>
    <t xml:space="preserve">Sumatoria de acciones de sensibilización y divulgación sobre las modalidades de Casa Refugio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</si>
  <si>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</si>
  <si>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</si>
  <si>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</si>
  <si>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Sumatoria de informes locales sobre la implementación de estrategias de territorialización del Sistema SOFIA</t>
  </si>
  <si>
    <t>Sumatoria de informes locales sobre la implementación de estrategias de territorialización del Sistema SOFIA elaborados por el equipo Sofia Local</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</si>
  <si>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</si>
  <si>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</si>
  <si>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</si>
  <si>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</si>
  <si>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(Número total de casos de mujeres en riesgo de feminicidio asignados para seguimiento socio jurídico y psicosocial a equipos de la SDMujer/Número total de casos de mujeres valoradas en riesgo de feminicidio por parte del INMLCF+Número total de casos de mujeres identificadas en riesgo de feminicidio por los equipos de atención de la SDMujer)*100, según los registros internos del equipo SAAT</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</si>
  <si>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</si>
  <si>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</si>
  <si>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</si>
  <si>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(Número de casos de mujeres en riesgo de feminicidio con seguimientos socio jurídico y psicosocial realizados/Número de casos de mujeres en riesgo de feminicidio asignados a los equipos para seguimientos socio jurídico y psicosocial )*100, según los registros internos del equipo SAAT</t>
  </si>
  <si>
    <t>*Incluir tantas filas sean necesarias</t>
  </si>
  <si>
    <t>ELABORÓ</t>
  </si>
  <si>
    <t>Firma:</t>
  </si>
  <si>
    <t>APROBÓ (Según aplique Gerenta de proyecto, Lider técnica y responsable de proceso)</t>
  </si>
  <si>
    <t xml:space="preserve">Firma: </t>
  </si>
  <si>
    <t>REVISÓ OFICINA ASESORA DE PLANEACIÓN</t>
  </si>
  <si>
    <t xml:space="preserve">VoBo. </t>
  </si>
  <si>
    <t>Nombre: Cristian Adrián Villarreal Rincón</t>
  </si>
  <si>
    <t>Nombre: Alexandra Quintero Benavides</t>
  </si>
  <si>
    <t>Nombre: Juliana Cortés Guerra</t>
  </si>
  <si>
    <t>Nombre:</t>
  </si>
  <si>
    <t>Nombre: Carlos Alfonso Gaitán Sánchez</t>
  </si>
  <si>
    <t>Cargo: Contratista Dirección de Eliminación de Violencias contra las mujeres y Acceso a la Justicia</t>
  </si>
  <si>
    <t>Cargo: Lideresa Proyecto</t>
  </si>
  <si>
    <t>Cargo: Gerenta Proyecto</t>
  </si>
  <si>
    <t xml:space="preserve">Cargo: </t>
  </si>
  <si>
    <t>Cargo: Jefe Oficina Asesora de Planeación</t>
  </si>
  <si>
    <t>Código: DE-FO-05</t>
  </si>
  <si>
    <t xml:space="preserve">FORMULACIÓN Y SEGUIMIENTO PLAN DE ACCIÓN </t>
  </si>
  <si>
    <t>ANEXO - TERRITORIALIZACIÓN</t>
  </si>
  <si>
    <t>Página 3 de 4</t>
  </si>
  <si>
    <t xml:space="preserve">PRGRAMACIÓN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</si>
  <si>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</si>
  <si>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</si>
  <si>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</si>
  <si>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</si>
  <si>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</si>
  <si>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</si>
  <si>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</si>
  <si>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</si>
  <si>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</si>
  <si>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</si>
  <si>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</si>
  <si>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</si>
  <si>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</si>
  <si>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</si>
  <si>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</si>
  <si>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</si>
  <si>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</si>
  <si>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</si>
  <si>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</si>
  <si>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</si>
  <si>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</si>
  <si>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</si>
  <si>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</si>
  <si>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</si>
  <si>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</si>
  <si>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</si>
  <si>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</si>
  <si>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</si>
  <si>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</si>
  <si>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</si>
  <si>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</si>
  <si>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</si>
  <si>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</si>
  <si>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</si>
  <si>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</si>
  <si>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</si>
  <si>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</si>
  <si>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</si>
  <si>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</si>
  <si>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</si>
  <si>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</si>
  <si>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</si>
  <si>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</si>
  <si>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</si>
  <si>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</si>
  <si>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</si>
  <si>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</si>
  <si>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</si>
  <si>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1. Programación presupuesto por metas
2. Programación mensual Meta 9
3. Programación mensual indicadores PDD
4. Programación magnitud cuatrienio y vigencia 2024 indicadores PMR
5. Eliminación de actividad No. 10 y ajuste de la ponderación vertical de actividades Meta 5 - Fortalecer los 4 componentes del Sistema SOFIA
6. Eliminación indicador de actividad No. 10
7. Modificación de la descripción de medición de indicadores
8. Programación de magnitud y recursos de territorialización</t>
  </si>
  <si>
    <t>1. Modificar el presupuesto programado para las metas 3 y 6 del proyecto en atención a los resultados arrojados en las labores de estructuración de costos de los procesos PAABS Nos. 501, 538 y 539, con el fin de contar con el presupuesto necesario que garantice la continuidad en la operación de las 3 modalidades de las Casas Refugio.
2. Modificar la programación mensual de la meta 9. Realizar 12.957 atenciones a mujeres víctimas de violencias, a través de las duplas de atención psicosocial, teniendo en cuenta la programación y avance de la contratación de las profesionales que confroman las duplas de atención psicosocial.
3. Modificar la programación mensual de las tres metas Plan de Desarrollo a cargo del proyecto de inversión teniendo en cuenta la vigencia de ejecución del mismo.
4. Modificar la meta cuatrienio y la meta vigencia de los indicadores PMR teniendo en cuenta la reformulación de los indicadores PMR durante 2023 y que entraron en vigencia en 2024, en la programación de los indicadores de plan de acción se deberá relacionar únicamente la vigencia 2024 en la magnitud del indicador y la programación cuatrienio, toda vez que la meta al cierre 2023 define la línea base del indicador según lineamientos de la Secretaría Distrital de Hacienda.
5. Eliminar la actividad "10.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y modificar la ponderación vertical de las actividades de la meta 5. Fortalecer los 4 componentes del Sistema SOFIA teniendo en cuenta que para la presente vigencia no se contará con la profesional enlace con el grupo de comunicaciones de la Entidad.
6. Eliminar el indicador "11. Número de acciones de divulgación y visibilización realizadas" asociado a la actividad 10, en atención a la eliminación de dicha actividad
7. Modificar la descripción de la medición de los indicadores del plan de acción, haciendo mayor claridad al respecto de la forma concreta en cómo se mide cada uno.
8. Ajustar la programación de magnitud y presupuesto de la territorialización del plan de acción, de acuerdo con lo proyectado para la meta 7. Dinamizar 20 consejos Locales de seguridad para las mujeres y sus respectivos planes locales de seguridad</t>
  </si>
  <si>
    <t>Actualización indicadores PMR</t>
  </si>
  <si>
    <t>Se modifica la numeración y descripción de los indicadores PMR del plan de acción, teniendo en cuenta la reformulación realizada durante la vigencia 2023 y que entró en vigencia a partir de la v igencia 2024.</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</si>
  <si>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</si>
  <si>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</si>
  <si>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</si>
  <si>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</si>
  <si>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</si>
  <si>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</si>
  <si>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</si>
  <si>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</si>
  <si>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</si>
  <si>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</si>
  <si>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</si>
  <si>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</si>
  <si>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</si>
  <si>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</si>
  <si>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</si>
  <si>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</si>
  <si>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</si>
  <si>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</si>
  <si>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</si>
  <si>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</si>
  <si>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</si>
  <si>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</si>
  <si>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</si>
  <si>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</si>
  <si>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</si>
  <si>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</si>
  <si>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</si>
  <si>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</si>
  <si>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</si>
  <si>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</si>
  <si>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</si>
  <si>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</si>
  <si>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</si>
  <si>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</si>
  <si>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</si>
  <si>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</si>
  <si>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</si>
  <si>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</si>
  <si>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</si>
  <si>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</si>
  <si>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</si>
  <si>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</si>
  <si>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</si>
  <si>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</si>
  <si>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</si>
  <si>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</si>
  <si>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</si>
  <si>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</si>
  <si>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</si>
  <si>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</si>
  <si>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</si>
  <si>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</si>
  <si>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</si>
  <si>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</si>
  <si>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</si>
  <si>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</si>
  <si>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</si>
  <si>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</si>
  <si>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</si>
  <si>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</si>
  <si>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</si>
  <si>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</si>
  <si>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</si>
  <si>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</si>
  <si>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</si>
  <si>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</si>
  <si>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</si>
  <si>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</si>
  <si>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</si>
  <si>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</si>
  <si>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</si>
  <si>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</si>
  <si>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</si>
  <si>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</si>
  <si>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</si>
  <si>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</si>
  <si>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</si>
  <si>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</si>
  <si>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</si>
  <si>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</si>
  <si>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</si>
  <si>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</si>
  <si>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</si>
  <si>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</si>
  <si>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</si>
  <si>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</si>
  <si>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</si>
  <si>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</si>
  <si>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</si>
  <si>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</si>
  <si>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</si>
  <si>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</si>
  <si>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</si>
  <si>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</si>
  <si>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</si>
  <si>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</si>
  <si>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</si>
  <si>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</si>
  <si>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</si>
  <si>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</si>
  <si>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</si>
  <si>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</si>
  <si>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</si>
  <si>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</si>
  <si>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</si>
  <si>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</si>
  <si>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</si>
  <si>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</si>
  <si>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</si>
  <si>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</si>
  <si>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</si>
  <si>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</si>
  <si>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</si>
  <si>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</si>
  <si>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</si>
  <si>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</si>
  <si>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</si>
  <si>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</si>
  <si>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</si>
  <si>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</si>
  <si>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</si>
  <si>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</si>
  <si>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</si>
  <si>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</si>
  <si>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</si>
  <si>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</si>
  <si>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</si>
  <si>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</si>
  <si>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</si>
  <si>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</si>
  <si>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</si>
  <si>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</si>
  <si>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</si>
  <si>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</si>
  <si>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</si>
  <si>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</si>
  <si>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</si>
  <si>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</si>
  <si>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</si>
  <si>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</si>
  <si>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</si>
  <si>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</si>
  <si>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</si>
  <si>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</si>
  <si>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</si>
  <si>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</si>
  <si>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</si>
  <si>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</si>
  <si>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</si>
  <si>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</si>
  <si>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</si>
  <si>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</si>
  <si>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</si>
  <si>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En el mes de abril se participó en 5 espacios de articulación y coordinación de acciones estratégicas para la prevención, atención y sanción de las violencias contra las mujeres en el Distrito Capital.
Se incluye en el reporte cuantitativo del mes de abril, tres (3) espacios de articulación y coordinación realizados en el mes de marzo</t>
  </si>
  <si>
    <t>Debido al proceso de migración y estabilización de datos del Simisional 2.0 y con base en la información remitida por la Dirección de Gestión del Conocimiento, el reporte para esta meta es el siguiente.
Logros: De acuerdo con el registro en la matriz de casos nuevos, durante el mes de abril las Duplas de Atención Psicosocial iniciaron proceso de acompañamiento en 69 casos. Se dio tramite oportuno al total de remisiones recibidas durante el mes, garantizando la gestión para la atención a las mujeres con las que se logró contacto efectivo y quienes expresaron interés y voluntad en inciar el proceso de acompañamiento. 
Con corte al mes de abril las Duplas de Atención Psicosocial iniciaron proceso de acompañamiento a 126 casos nuevos.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 
Retrasos y alternativas de solución: En el marco de la gestión para la atención, durante el mes de abril se presentaron situaciones de imposibilidad de contacto por primera vez con las ciudadanas remitidas, que se deben a la falta de voluntad por parte de las ciudadanas para iniciar el proceso de atención. De manera permanente las profesionales trabajan en  en el fortalecimiento de los mensajes y la comunicación a través de otros medios como mensajes de texto, WhatsApp y correo eléctronico.</t>
  </si>
  <si>
    <t>Debido al proceso de migración y estabilización de datos del Simisional 2.0 y con base en la información remitida por la Dirección de Gestión del Conocimiento, el reporte para esta meta es el siguiente.
Logros: En el mes de abril se brindaron 240 atenciones psico-jurídicas en dupla a mujeres víctimas de violencias en el espacio y el transporte público, de las cuales 76 fueron nuevas atenciones y 164 fueron seguimientos efectivos.  Dichas atenciones incluyeron primeros acercamientos, orientaciones y seguimientos a los casos de mujeres que requirieron acompañamiento integral. 
Con corte al mes de abril las  Duplas Psico-Jurídicas han realizado un total de 505 atenciones psico-jurídicas en dupla a mujeres víctimas de violencias en el espacio y el transporte público, de las cuales 159 fueron primeras atenciones y 346 seguimientos efectivos.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No se presentaron retrasos</t>
  </si>
  <si>
    <t>Con corte al mes de abril las Duplas de Atención Psicosocial han gestionado lo necesario para iniciar el proceso de acompañamiento a los 149 casos nuevos remitidos.</t>
  </si>
  <si>
    <t>Entre enero y abril de 2024 en el marco de la estrategia de prevención del riesgo de feminicidio, el Sistema Articulado de Alertas Tempranas-SAAT hizo seguimiento socio jurídico y psicosocial a 356 casos de mujeres en riesgo de feminicidio, según remisiones externas del Instituto Nacional de Medicina Legal y Ciencias Forenses, y remisiones internas de equipos de atención de la Secretaría Distrital de la Mujer. Y articuló 17 escenarios de coordinación interinstitucional para la prevención del feminicidio en la ciudad.</t>
  </si>
  <si>
    <t>En el mes de abril, en el marco de la estrategia de prevención del feminicidio (desde la Estrategia Intersectorial para la Prevención y Atención de Víctimas de Violencia de Género con Énfasis en Violencia Sexual y Feminicidio - Estrategia en Hospitales) se operó en 7 IPS en el marco de las 4 subredes públicas y 1 IPS Privada, a través de las cuales se realizaron 390 atenciones.</t>
  </si>
  <si>
    <t xml:space="preserve">Con corte al mes de abril se operó en 7 IPS en el marco de las 4 subredes públicas y 1 IPS Privada, a través de las cuales se realizaron 482 atenciones. </t>
  </si>
  <si>
    <r>
      <rPr>
        <b/>
        <sz val="11"/>
        <rFont val="Times New Roman"/>
        <family val="1"/>
      </rPr>
      <t>Logros:</t>
    </r>
    <r>
      <rPr>
        <sz val="11"/>
        <rFont val="Times New Roman"/>
        <family val="1"/>
      </rPr>
      <t xml:space="preserve">  En el mes de abril, en el marco de la estrategia de prevención del feminicidio (desde la Estrategia Intersectorial para la Prevención y Atención de Víctimas de Violencia de Género con Énfasis en Violencia Sexual y Feminicidio - Estrategia en Hospitales) se operó en 7 IPS en el marco de las 4 subredes públicas y 1 IPS Privada, a través de las cuales se realizaron 390 atenciones.
Con corte al mes de abril se operó en 7 IPS en el marco de las 4 subredes públicas y 1 IPS Privada, a través de las cuales se realizaron 482 atenciones. 
</t>
    </r>
    <r>
      <rPr>
        <b/>
        <sz val="11"/>
        <rFont val="Times New Roman"/>
        <family val="1"/>
      </rPr>
      <t>Beneficios:</t>
    </r>
    <r>
      <rPr>
        <sz val="11"/>
        <rFont val="Times New Roman"/>
        <family val="1"/>
      </rPr>
      <t xml:space="preserve"> Las mujeres que llegaron a los servicios de salud de las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r>
  </si>
  <si>
    <t>En abril, en el marco de la estrategia de prevención del riesgo de feminicidio, el Sistema Articulado de Alertas Tempranas-SAAT hizo seguimiento socio jurídico y psicosocial a 182 casos de mujeres en riesgo de feminicidio, según remisiones externas del Instituto Nacional de Medicina Legal y Ciencias Forenses, y remisiones internas de equipos de atención de la Secretaría Distrital de la Mujer. Así mismo, se articularon 5 escenarios de coordinación interinstitucional para la prevención del feminicidio en la ciudad.
Así mismo, en el marco de la estrategia de prevención del feminicidio se operó en 7 IPS en el marco de las 4 subredes públicas, a través de los cuales se realizaron 390 atenciones- Se llevaron a cabo 13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t>
  </si>
  <si>
    <t>Entre enero y abril de 2024 en el marco de la estrategia de prevención del riesgo de feminicidio, el Sistema Articulado de Alertas Tempranas-SAAT hizo seguimiento socio jurídico y psicosocial a 356 casos de mujeres en riesgo de feminicidio, según remisiones externas del Instituto Nacional de Medicina Legal y Ciencias Forenses, y remisiones internas de equipos de atención de la Secretaría Distrital de la Mujer. Y articuló 17 escenarios de coordinación interinstitucional para la prevención del feminicidio en la ciudad.
Así mismo, en el marco de la estrategia de prevención del feminicidio se operó en 7 IPS en el marco de las 4 subredes públicas, a través de los cuales se realizaron 482 atenciones . Se llevaron a cabo 19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t>
  </si>
  <si>
    <t xml:space="preserve">En abril, en el marco de la estrategia de prevención del feminicidio se operó en 7 IPS en el marco de las 4 subredes públicas y una IPS Privada, a través de los cuales se realizaron 910 atenciones de las cuales 390 corresponden a atenciones y 520 a seguimientos. </t>
  </si>
  <si>
    <t xml:space="preserve">Con corte al mes de abril, en el marco de la estrategia de prevención del feminicidio se operó en 7 IPS en el marco de las 4 subredes públicas y 1 IPS Privada, a través de los cuales se realizaron 1106 atenciones de las cuales 482  corresponden a atenciones y 624 a seguimientos. 
</t>
  </si>
  <si>
    <t xml:space="preserve">En el marco de la estrategia de prevención del riesgo de feminicidio, el Sistema Articulado de Alertas Tempranas-SAAT entre enero y abril de 2024 hizo seguimiento socio jurídico y psicosocial a 356 casos de mujeres en riesgo de feminicidio, según remisiones externas del Instituto Nacional de Medicina Legal y Ciencias Forenses, y remisiones internas de equipos de atención de la Secretaría Distrital de la Mujer. </t>
  </si>
  <si>
    <t>En abril en el marco de la asistencia técnica para el fortalecimiento de los componentes del Sistema SOFIA se llevó a cabo reunión con Transmilenio con el fin de revisar los resultados del Piloto Duplas Psicojurídicas y TransMilenio, evaluando el número de casos reportados por TransMilenio y atendidos por las Duplas, la articulación entre los equipos y las jornadas de sensibilización.</t>
  </si>
  <si>
    <t>Actualización presupuesto metas proyecto</t>
  </si>
  <si>
    <t>Se modifica el presupuesto programado de las todas las metas proyecto de inversión, dada la necesidad de garantizar la prestación del servicio de las estrategias Línea Purpura Distrital y Casa Refugio a través de la celebración de nuevos contratos de operación que deben adelantarse antes del periodo de armonización, para garantizar la atención oportuna a las ciudadanas que demandan estos servicios en el Distrito.
Ahora bien, para aquellas metas que tuvieron disminución en la programación de recursos, estas ya cuentan con todo el equipo contratado para lograr alcanzar las metas establecidas.</t>
  </si>
  <si>
    <t>Con corte al mes de abril de 2024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y asistencia técnica para el desarrollo de acciones de fortalecimiento de los componentes del Sistema SOFIA. De esta forma, para este período se realizaron acciones dirigidas al fortalecimiento de capacidades de 1.132 servidoras y servidores del Distrito, con distintas modalidades de vinculación, a través de jornadas realizadas por los equipos de la Dirección de Eliminación de Violencias y a través del Curso virtual. Se realizaron 10 espacios de articulación y coordinación y 3 asistencias técnicas para el fortalecimiento de los 4 componentes del Sistema SOFIA.
2.Entre enero y abril de 2024 en el marco de la estrategia de prevención del riesgo de feminicidio, el Sistema Articulado de Alertas Tempranas-SAAT hizo seguimiento socio jurídico y psicosocial a 356 casos de mujeres en riesgo de feminicidio, según remisiones externas del Instituto Nacional de Medicina Legal y Ciencias Forenses, y remisiones internas de equipos de atención de la Secretaría Distrital de la Mujer. Y articuló 17 escenarios de coordinación interinstitucional para la prevención del feminicidio en la ciudad.
 Así mismo,  en el marco se operó en 7 IPS en el marco de las 4 subredes públicas y 1 IPS Privada, a través de las cuales se realizaron 482 atenciones. en el marco de la estrategia de prevención del feminicidio y se llevaron a cabo  llevaron a cabo 19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
3. Con corte al mes de  abril se realizaron 37 encuentros con las entidades locales para la retroalimentación de los compromisos y estrategias de prevención de violencias contra las mujeres de los Planes Locales de Seguridad para las Mujeres 
4. Para la implementación del Protocolo de prevención, atención y sanción de las violencias contra las mujeres en el espacio y transporte público se realizaron procesos de coordinación para la articulación de estrategias interinstitucionales de prevención y atención de las violencias contra las mujeres en el espacio y el transporte público. Se brindaron 505 atenciones psico-jurídicas en dupla a mujeres víctimas de violencias en el espacio y el transporte público y se realizaron 10 acciones de asistencia técnica para el impulso de acciones de prevención, atención y sanción de las violencias contra las mujeres en el espacio y el transporte público.
5. El equipo de Duplas de Atención Psicosocial realizó entre enero y abril de 2024 un total de 614 atenciones que facilitaron el reconocimiento de los derechos de las mujeres en tanto se proporcionan herramientas para la toma de decisiones y orientación en los procesos de activación de rutas. Los seguimientos realizados permitieron la continuidad en los procesos de acompañamiento, garantizando la atención integral. El proceso de acompañamiento para la activación de rutas permitió la atención integral de las mujeres víctimas de violencias, el acceso a servicios de salud y el reconocimiento de competencias de instancias como Comisaría Familia, Fiscalía e Instituto Colombiano de Bienestar Familiar. Para las mujeres atendidas estas articulaciones permitieron acceder a medidas de protección, inicio de procesos de denuncia, entre otros.</t>
  </si>
  <si>
    <t>Con corte al mes de abril se participó en 10 espacios de articulación y coordinación de acciones estratégicas para la prevención, atención y sanción de las violencias contra las mujeres en el Distrito Capital. Se da alcance y se reportan los espacios en los que se participó en marzo (3).</t>
  </si>
  <si>
    <t>Con corte al mes de abril, en el marco de la estrategia de prevención del feminicidio (desde la Estrategia Intersectorial para la Prevención y Atención de Víctimas de Violencia de Género con Énfasis en Violencia Sexual y Feminicidio (Estrategia en hospitales), se llevaron a cabo  19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 y ley 2126 de 2021.
Se da alcance al reporte indicando que en el mes de marzo se llevaron a cabo 8 sesiones o espacios con el sector salud.</t>
  </si>
  <si>
    <t>Debido al proceso de migración y estabilización de datos del Simisional 2.0 y con base en la información remitida por la Dirección de Gestión del Conocimiento, el reporte para esta meta es el siguiente.
Logros: De acuerdo con el reporte del Simisional 2.0, durante el mes de abril, las profesionales  de las Duplas de Atención Psicosocial realizaron un total de 179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Con corte al mes de abril las profesionales de las Duplas de Atención Psicosocial realizaron un total de 554 seguimientos efectivos.
Beneficios: A través de los seguimientos se conoció la situación de las mujeres y con base en ello se determinó el plan de acción y las acciones prioritarias necesarias en cada caso.
Retrasos y alternativas de solución: En el marco de la gestión para la atención, durante el mes de abril se presentaron registros de seguimientos fallidos, que se deben al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t>
  </si>
  <si>
    <t>Con corte a abril se han adelantado las siguientes acciones de prevención en el marco de la implementación del Sistema Sofia en las localidades, en las que participaron 2971 mujeres:
•	Sensibilización sobre el derecho de las mujeres a una vida libre de violencias con ciudadanas de la Mesa de deportes urbanos y nuevas tendencias deprotivas.
•	Sensibilización sobre el derecho de las mujeres a una vida libre de violencias con ciudadanas madres comunitarias.
•	Participación en el COLMYG donde se socializaron las actividades iniciales para el la implementación del Sistema Sofia 
•	Jornada de difusión de la Ruta de atención a mujeres víctimas de violencias y el riesgo de feminicidio, y la oferta local. 
•	Sensibilización sobre el derecho de las mujeres a una vida libre de violencias con adolescentes, mujeres rurales y campesinas, mujeres trabajadoras de la plaza de mercado, vendedoras informales, mujeres Gestantes y Lactantes.
•	Participación en el COLMYG donde se socializaron y concertaron acciones para la implementación del Sistema Sofia en las localidades.
•	Jornadas de difusión de la Ruta de atención a mujeres víctimas de violencias y el riesgo de feminicidio, y la oferta local.
•	Jornadas locales de conmemoración del 8M
•	Jornadas Territoriales de Prevención de Violencias en UPZ priorizadas por cifras de delitos de alto impacto contra las mujeres. 
•	Talleres y recorridos con ciudadanas para la prevención acoso callejero, cartografía social y prevención de las VBG.
•	Jornadas de sensibilización con las IES Uniminuto, UNICAFAM, Fundación Universitaria Los Libertadores y Fundación Universitaria San Mateo
•	Jornadas de difusión de la plataforma Chatico del Plan de Desarrollo Distrital.
* Sensibilización sobre el derecho de las mujeres a una vida libre de violencias con adolescentes, mujeres rurales y campesinas, madres comunitarias, mujeres cuidadoras y mujeres que realizan ASP.
-Mesas de trabajo de los Planes Locales de Seguridad para las Mujeres. 
-.Pre-Encuentro ciudadanas Mesa de Mujeres y Encuentros Ciudadanos – Formulación PDL
1-Encuentros Comunitarios convocados por la MEBOG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</si>
</sst>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409]* #,##0.00_);_([$$-409]* \(#,##0.00\);_([$$-409]* &quot;-&quot;??_);_(@_)"/>
    <numFmt numFmtId="178" formatCode="_([$$-409]* #,##0_);_([$$-409]* \(#,##0\);_([$$-409]* &quot;-&quot;??_);_(@_)"/>
    <numFmt numFmtId="179" formatCode="_-[$$-240A]\ * #,##0_-;\-[$$-240A]\ * #,##0_-;_-[$$-240A]\ * &quot;-&quot;??_-;_-@_-"/>
    <numFmt numFmtId="180" formatCode="&quot;$&quot;\ #,##0"/>
  </numFmts>
  <fonts count="44"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sz val="10"/>
      <color theme="1"/>
      <name val="Arial"/>
      <family val="2"/>
    </font>
    <font>
      <u/>
      <sz val="11"/>
      <color theme="10"/>
      <name val="Calibri"/>
      <family val="2"/>
      <scheme val="minor"/>
    </font>
    <font>
      <sz val="9"/>
      <color theme="1"/>
      <name val="Times New Roman"/>
      <family val="1"/>
    </font>
    <font>
      <b/>
      <u/>
      <sz val="11"/>
      <name val="Times New Roman"/>
      <family val="1"/>
    </font>
    <font>
      <u/>
      <sz val="11"/>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medium">
        <color indexed="64"/>
      </right>
      <top style="medium">
        <color indexed="64"/>
      </top>
      <bottom style="thin">
        <color indexed="64"/>
      </bottom>
      <diagonal/>
    </border>
  </borders>
  <cellStyleXfs count="36">
    <xf numFmtId="0" fontId="0" fillId="0" borderId="0"/>
    <xf numFmtId="0" fontId="19" fillId="3" borderId="62" applyNumberFormat="0" applyAlignment="0" applyProtection="0"/>
    <xf numFmtId="49" fontId="21" fillId="0" borderId="0" applyFill="0" applyBorder="0" applyProtection="0">
      <alignment horizontal="left" vertical="center"/>
    </xf>
    <xf numFmtId="0" fontId="22" fillId="4" borderId="63" applyNumberFormat="0" applyFont="0" applyFill="0" applyAlignment="0"/>
    <xf numFmtId="0" fontId="22" fillId="4" borderId="64"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171" fontId="3" fillId="0" borderId="0" applyFont="0" applyFill="0" applyBorder="0" applyAlignment="0" applyProtection="0"/>
    <xf numFmtId="170" fontId="19" fillId="0" borderId="0" applyFont="0" applyFill="0" applyBorder="0" applyAlignment="0" applyProtection="0"/>
    <xf numFmtId="167" fontId="2" fillId="0" borderId="0" applyFont="0" applyFill="0" applyBorder="0" applyAlignment="0" applyProtection="0"/>
    <xf numFmtId="164" fontId="22" fillId="0" borderId="0" applyFont="0" applyFill="0" applyBorder="0" applyAlignment="0" applyProtection="0"/>
    <xf numFmtId="0" fontId="28" fillId="8" borderId="0" applyNumberFormat="0" applyBorder="0" applyAlignment="0" applyProtection="0"/>
    <xf numFmtId="0" fontId="3" fillId="0" borderId="0"/>
    <xf numFmtId="0" fontId="3" fillId="0" borderId="0"/>
    <xf numFmtId="0" fontId="22" fillId="0" borderId="0"/>
    <xf numFmtId="0" fontId="6" fillId="0" borderId="0"/>
    <xf numFmtId="0" fontId="5" fillId="0" borderId="0"/>
    <xf numFmtId="0" fontId="3" fillId="0" borderId="0"/>
    <xf numFmtId="9" fontId="19"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0" fontId="40" fillId="0" borderId="0" applyNumberFormat="0" applyFill="0" applyBorder="0" applyAlignment="0" applyProtection="0"/>
    <xf numFmtId="41" fontId="19" fillId="0" borderId="0" applyFont="0" applyFill="0" applyBorder="0" applyAlignment="0" applyProtection="0"/>
  </cellStyleXfs>
  <cellXfs count="513">
    <xf numFmtId="0" fontId="0" fillId="0" borderId="0" xfId="0"/>
    <xf numFmtId="174" fontId="19" fillId="0" borderId="0" xfId="14" applyNumberFormat="1" applyFont="1" applyBorder="1" applyAlignment="1">
      <alignment vertical="center"/>
    </xf>
    <xf numFmtId="0" fontId="0" fillId="0" borderId="0" xfId="0" applyAlignment="1">
      <alignment vertical="center"/>
    </xf>
    <xf numFmtId="0" fontId="10" fillId="9" borderId="65" xfId="22" applyFont="1" applyFill="1" applyBorder="1" applyAlignment="1">
      <alignment vertical="center" wrapText="1"/>
    </xf>
    <xf numFmtId="0" fontId="10" fillId="9" borderId="0" xfId="22" applyFont="1" applyFill="1" applyAlignment="1">
      <alignment vertical="center" wrapText="1"/>
    </xf>
    <xf numFmtId="0" fontId="12" fillId="9" borderId="0" xfId="22" applyFont="1" applyFill="1" applyAlignment="1">
      <alignment vertical="center" wrapText="1"/>
    </xf>
    <xf numFmtId="0" fontId="10" fillId="9" borderId="1" xfId="22" applyFont="1" applyFill="1" applyBorder="1" applyAlignment="1">
      <alignment vertical="center" wrapText="1"/>
    </xf>
    <xf numFmtId="0" fontId="9" fillId="9" borderId="0" xfId="22" applyFont="1" applyFill="1" applyAlignment="1">
      <alignment vertical="center" wrapText="1"/>
    </xf>
    <xf numFmtId="0" fontId="9" fillId="9" borderId="2" xfId="22" applyFont="1" applyFill="1" applyBorder="1" applyAlignment="1">
      <alignment vertical="center" wrapText="1"/>
    </xf>
    <xf numFmtId="0" fontId="10" fillId="0" borderId="0" xfId="22" applyFont="1" applyAlignment="1">
      <alignment horizontal="center" vertical="center" wrapText="1"/>
    </xf>
    <xf numFmtId="0" fontId="10" fillId="0" borderId="2" xfId="22" applyFont="1" applyBorder="1" applyAlignment="1">
      <alignment horizontal="center" vertical="center" wrapText="1"/>
    </xf>
    <xf numFmtId="0" fontId="10" fillId="9" borderId="1" xfId="22" applyFont="1" applyFill="1" applyBorder="1" applyAlignment="1">
      <alignment horizontal="center" vertical="center" wrapText="1"/>
    </xf>
    <xf numFmtId="0" fontId="10" fillId="9" borderId="66" xfId="22" applyFont="1" applyFill="1" applyBorder="1" applyAlignment="1">
      <alignment horizontal="center" vertical="center" wrapText="1"/>
    </xf>
    <xf numFmtId="0" fontId="13" fillId="9" borderId="0" xfId="22" applyFont="1" applyFill="1" applyAlignment="1">
      <alignment horizontal="center" vertical="center" wrapText="1"/>
    </xf>
    <xf numFmtId="0" fontId="10" fillId="9" borderId="0" xfId="22" applyFont="1" applyFill="1" applyAlignment="1">
      <alignment horizontal="center" vertical="center" wrapText="1"/>
    </xf>
    <xf numFmtId="0" fontId="13" fillId="0" borderId="0" xfId="22" applyFont="1" applyAlignment="1">
      <alignment horizontal="center" vertical="center" wrapText="1"/>
    </xf>
    <xf numFmtId="0" fontId="14" fillId="2" borderId="0" xfId="22" applyFont="1" applyFill="1" applyAlignment="1">
      <alignment vertical="center" wrapText="1"/>
    </xf>
    <xf numFmtId="0" fontId="31" fillId="9" borderId="1" xfId="0" applyFont="1" applyFill="1" applyBorder="1" applyAlignment="1">
      <alignment vertical="center"/>
    </xf>
    <xf numFmtId="0" fontId="31" fillId="9" borderId="0" xfId="0" applyFont="1" applyFill="1" applyAlignment="1">
      <alignment vertical="center"/>
    </xf>
    <xf numFmtId="0" fontId="31" fillId="9" borderId="2" xfId="0" applyFont="1" applyFill="1" applyBorder="1" applyAlignment="1">
      <alignment vertical="center"/>
    </xf>
    <xf numFmtId="174" fontId="0" fillId="0" borderId="0" xfId="0" applyNumberFormat="1" applyAlignment="1">
      <alignment vertical="center"/>
    </xf>
    <xf numFmtId="165" fontId="19" fillId="0" borderId="0" xfId="15" applyFont="1" applyAlignment="1">
      <alignment vertical="center"/>
    </xf>
    <xf numFmtId="0" fontId="10" fillId="0" borderId="3" xfId="22" applyFont="1" applyBorder="1" applyAlignment="1">
      <alignment horizontal="center" vertical="center" wrapText="1"/>
    </xf>
    <xf numFmtId="0" fontId="10" fillId="0" borderId="4" xfId="22" applyFont="1" applyBorder="1" applyAlignment="1">
      <alignment horizontal="left" vertical="center" wrapText="1"/>
    </xf>
    <xf numFmtId="0" fontId="10" fillId="10" borderId="5" xfId="22" applyFont="1" applyFill="1" applyBorder="1" applyAlignment="1">
      <alignment horizontal="left" vertical="center" wrapText="1"/>
    </xf>
    <xf numFmtId="165" fontId="30" fillId="0" borderId="0" xfId="15" applyFont="1" applyAlignment="1">
      <alignment vertical="center"/>
    </xf>
    <xf numFmtId="0" fontId="30" fillId="0" borderId="0" xfId="0" applyFont="1" applyAlignment="1">
      <alignment vertical="center"/>
    </xf>
    <xf numFmtId="0" fontId="10" fillId="10" borderId="6" xfId="22" applyFont="1" applyFill="1" applyBorder="1" applyAlignment="1">
      <alignment horizontal="left" vertical="center" wrapText="1"/>
    </xf>
    <xf numFmtId="9" fontId="9" fillId="10" borderId="6" xfId="28" applyFont="1" applyFill="1" applyBorder="1" applyAlignment="1" applyProtection="1">
      <alignment horizontal="center" vertical="center" wrapText="1"/>
      <protection locked="0"/>
    </xf>
    <xf numFmtId="0" fontId="10" fillId="0" borderId="6" xfId="22" applyFont="1" applyBorder="1" applyAlignment="1">
      <alignment horizontal="left" vertical="center" wrapText="1"/>
    </xf>
    <xf numFmtId="9" fontId="9" fillId="10" borderId="5" xfId="28" applyFont="1" applyFill="1" applyBorder="1" applyAlignment="1" applyProtection="1">
      <alignment horizontal="center" vertical="center" wrapText="1"/>
      <protection locked="0"/>
    </xf>
    <xf numFmtId="0" fontId="31" fillId="0" borderId="0" xfId="0" applyFont="1" applyAlignment="1">
      <alignment vertical="center"/>
    </xf>
    <xf numFmtId="0" fontId="33" fillId="10" borderId="7" xfId="0" applyFont="1" applyFill="1" applyBorder="1" applyAlignment="1">
      <alignment vertical="center"/>
    </xf>
    <xf numFmtId="0" fontId="33" fillId="10" borderId="8" xfId="0" applyFont="1" applyFill="1" applyBorder="1" applyAlignment="1">
      <alignment vertical="center"/>
    </xf>
    <xf numFmtId="0" fontId="33" fillId="10" borderId="0" xfId="0" applyFont="1" applyFill="1" applyAlignment="1">
      <alignment vertical="center"/>
    </xf>
    <xf numFmtId="0" fontId="33" fillId="10" borderId="9" xfId="0" applyFont="1" applyFill="1" applyBorder="1" applyAlignment="1">
      <alignment vertical="center"/>
    </xf>
    <xf numFmtId="0" fontId="33" fillId="10" borderId="10" xfId="0" applyFont="1" applyFill="1" applyBorder="1" applyAlignment="1">
      <alignment vertical="center"/>
    </xf>
    <xf numFmtId="0" fontId="33" fillId="10" borderId="11" xfId="0" applyFont="1" applyFill="1" applyBorder="1" applyAlignment="1">
      <alignment vertical="center"/>
    </xf>
    <xf numFmtId="0" fontId="33" fillId="10" borderId="6"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6" xfId="0" applyFont="1" applyBorder="1" applyAlignment="1">
      <alignment horizontal="center" vertical="center" wrapText="1"/>
    </xf>
    <xf numFmtId="0" fontId="31" fillId="0" borderId="6" xfId="0" applyFont="1" applyBorder="1" applyAlignment="1">
      <alignment vertical="center"/>
    </xf>
    <xf numFmtId="0" fontId="10" fillId="10" borderId="3" xfId="0" applyFont="1" applyFill="1" applyBorder="1" applyAlignment="1">
      <alignment horizontal="center" vertical="center" wrapText="1"/>
    </xf>
    <xf numFmtId="0" fontId="34" fillId="10" borderId="6" xfId="0" applyFont="1" applyFill="1" applyBorder="1" applyAlignment="1">
      <alignment horizontal="center" vertical="center"/>
    </xf>
    <xf numFmtId="0" fontId="31" fillId="0" borderId="0" xfId="0" applyFont="1" applyAlignment="1">
      <alignment horizontal="center" vertical="center"/>
    </xf>
    <xf numFmtId="0" fontId="35" fillId="0" borderId="6" xfId="0" applyFont="1" applyBorder="1" applyAlignment="1">
      <alignment vertical="center"/>
    </xf>
    <xf numFmtId="0" fontId="34" fillId="10" borderId="6" xfId="0" applyFont="1" applyFill="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41" fontId="31" fillId="0" borderId="6"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10" borderId="6" xfId="0" applyFont="1" applyFill="1" applyBorder="1" applyAlignment="1">
      <alignment vertical="center"/>
    </xf>
    <xf numFmtId="41" fontId="31" fillId="0" borderId="12" xfId="12" applyFont="1" applyFill="1" applyBorder="1" applyAlignment="1">
      <alignment vertical="center"/>
    </xf>
    <xf numFmtId="49" fontId="31" fillId="0" borderId="12" xfId="12" applyNumberFormat="1" applyFont="1" applyFill="1" applyBorder="1" applyAlignment="1">
      <alignment vertical="center"/>
    </xf>
    <xf numFmtId="49" fontId="31" fillId="0" borderId="6" xfId="12" applyNumberFormat="1" applyFont="1" applyFill="1" applyBorder="1" applyAlignment="1">
      <alignment vertical="center"/>
    </xf>
    <xf numFmtId="0" fontId="31" fillId="0" borderId="0" xfId="0" applyFont="1" applyAlignment="1">
      <alignment horizontal="left" vertical="center"/>
    </xf>
    <xf numFmtId="0" fontId="15" fillId="9" borderId="0" xfId="0" applyFont="1" applyFill="1" applyAlignment="1">
      <alignment vertical="center"/>
    </xf>
    <xf numFmtId="0" fontId="15" fillId="9" borderId="0" xfId="0" applyFont="1" applyFill="1" applyAlignment="1">
      <alignment horizontal="center" vertical="center"/>
    </xf>
    <xf numFmtId="49" fontId="10" fillId="10" borderId="3" xfId="0" applyNumberFormat="1" applyFont="1" applyFill="1" applyBorder="1" applyAlignment="1">
      <alignment horizontal="center" vertical="center" wrapText="1"/>
    </xf>
    <xf numFmtId="0" fontId="15" fillId="0" borderId="6" xfId="0" applyFont="1" applyBorder="1" applyAlignment="1">
      <alignment vertical="center"/>
    </xf>
    <xf numFmtId="0" fontId="11" fillId="11" borderId="6" xfId="0" applyFont="1" applyFill="1" applyBorder="1" applyAlignment="1">
      <alignment horizontal="center" vertical="center"/>
    </xf>
    <xf numFmtId="0" fontId="11" fillId="0" borderId="6" xfId="0" applyFont="1" applyBorder="1" applyAlignment="1">
      <alignment vertical="center"/>
    </xf>
    <xf numFmtId="0" fontId="11" fillId="0" borderId="6" xfId="0" applyFont="1" applyBorder="1" applyAlignment="1">
      <alignment vertical="center" wrapText="1"/>
    </xf>
    <xf numFmtId="0" fontId="11" fillId="11" borderId="6" xfId="0" applyFont="1" applyFill="1" applyBorder="1" applyAlignment="1">
      <alignment horizontal="left" vertical="center"/>
    </xf>
    <xf numFmtId="0" fontId="10" fillId="10" borderId="6" xfId="0" applyFont="1" applyFill="1" applyBorder="1" applyAlignment="1">
      <alignment horizontal="left" vertical="center" wrapText="1"/>
    </xf>
    <xf numFmtId="0" fontId="10" fillId="10" borderId="6" xfId="0" applyFont="1" applyFill="1" applyBorder="1" applyAlignment="1">
      <alignment vertical="center" wrapText="1"/>
    </xf>
    <xf numFmtId="175" fontId="11" fillId="11" borderId="6" xfId="15" applyNumberFormat="1" applyFont="1" applyFill="1" applyBorder="1" applyAlignment="1">
      <alignment horizontal="center" vertical="center"/>
    </xf>
    <xf numFmtId="175" fontId="11" fillId="11" borderId="6" xfId="0" applyNumberFormat="1" applyFont="1" applyFill="1" applyBorder="1" applyAlignment="1">
      <alignment horizontal="center" vertical="center"/>
    </xf>
    <xf numFmtId="9" fontId="10" fillId="10" borderId="5" xfId="28" applyFont="1" applyFill="1" applyBorder="1" applyAlignment="1" applyProtection="1">
      <alignment horizontal="center" vertical="center" wrapText="1"/>
    </xf>
    <xf numFmtId="0" fontId="36" fillId="0" borderId="0" xfId="0" applyFont="1" applyAlignment="1">
      <alignment horizontal="center" vertical="center"/>
    </xf>
    <xf numFmtId="0" fontId="30" fillId="0" borderId="0" xfId="0" applyFont="1" applyAlignment="1">
      <alignment horizontal="center" vertical="center" wrapText="1"/>
    </xf>
    <xf numFmtId="0" fontId="0" fillId="0" borderId="0" xfId="0" applyAlignment="1">
      <alignment horizontal="center" vertical="center"/>
    </xf>
    <xf numFmtId="0" fontId="10" fillId="0" borderId="1" xfId="22" applyFont="1" applyBorder="1" applyAlignment="1">
      <alignment vertical="center" wrapText="1"/>
    </xf>
    <xf numFmtId="0" fontId="10" fillId="0" borderId="0" xfId="22" applyFont="1" applyAlignment="1">
      <alignment vertical="center" wrapText="1"/>
    </xf>
    <xf numFmtId="0" fontId="12" fillId="0" borderId="0" xfId="22" applyFont="1" applyAlignment="1">
      <alignment vertical="center" wrapText="1"/>
    </xf>
    <xf numFmtId="0" fontId="9" fillId="0" borderId="0" xfId="22" applyFont="1" applyAlignment="1">
      <alignment vertical="center" wrapText="1"/>
    </xf>
    <xf numFmtId="0" fontId="9" fillId="0" borderId="2" xfId="22" applyFont="1" applyBorder="1" applyAlignment="1">
      <alignment vertical="center" wrapText="1"/>
    </xf>
    <xf numFmtId="172" fontId="19" fillId="0" borderId="6" xfId="10" applyNumberFormat="1" applyFont="1" applyBorder="1" applyAlignment="1">
      <alignment vertical="center"/>
    </xf>
    <xf numFmtId="172" fontId="19" fillId="0" borderId="4" xfId="10" applyNumberFormat="1" applyFont="1" applyBorder="1" applyAlignment="1">
      <alignment vertical="center"/>
    </xf>
    <xf numFmtId="172" fontId="19" fillId="0" borderId="12" xfId="10" applyNumberFormat="1" applyFont="1" applyBorder="1" applyAlignment="1">
      <alignment vertical="center"/>
    </xf>
    <xf numFmtId="172" fontId="19" fillId="0" borderId="15" xfId="10" applyNumberFormat="1" applyFont="1" applyBorder="1" applyAlignment="1">
      <alignment vertical="center"/>
    </xf>
    <xf numFmtId="9" fontId="19" fillId="0" borderId="16" xfId="28" applyFont="1" applyBorder="1" applyAlignment="1">
      <alignment vertical="center"/>
    </xf>
    <xf numFmtId="0" fontId="4" fillId="10" borderId="3" xfId="0" applyFont="1" applyFill="1" applyBorder="1" applyAlignment="1">
      <alignment horizontal="center" vertical="center" wrapText="1"/>
    </xf>
    <xf numFmtId="49" fontId="4" fillId="10" borderId="3" xfId="0" applyNumberFormat="1"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4" xfId="0" applyFont="1" applyFill="1" applyBorder="1" applyAlignment="1">
      <alignment horizontal="center" vertical="center" wrapText="1"/>
    </xf>
    <xf numFmtId="175" fontId="11" fillId="0" borderId="6" xfId="15" applyNumberFormat="1" applyFont="1" applyFill="1" applyBorder="1" applyAlignment="1">
      <alignment horizontal="center" vertical="center"/>
    </xf>
    <xf numFmtId="0" fontId="15" fillId="12" borderId="6" xfId="0" applyFont="1" applyFill="1" applyBorder="1" applyAlignment="1">
      <alignment horizontal="center" vertical="center"/>
    </xf>
    <xf numFmtId="0" fontId="11" fillId="12" borderId="6" xfId="0" applyFont="1" applyFill="1" applyBorder="1" applyAlignment="1">
      <alignment horizontal="center" vertical="center"/>
    </xf>
    <xf numFmtId="9" fontId="19" fillId="0" borderId="12" xfId="28" applyFont="1" applyBorder="1" applyAlignment="1">
      <alignment vertical="center"/>
    </xf>
    <xf numFmtId="0" fontId="10" fillId="10" borderId="12" xfId="0" applyFont="1" applyFill="1" applyBorder="1" applyAlignment="1">
      <alignment horizontal="center" vertical="center" wrapText="1"/>
    </xf>
    <xf numFmtId="9" fontId="33" fillId="10" borderId="6" xfId="28" applyFont="1" applyFill="1" applyBorder="1" applyAlignment="1">
      <alignment horizontal="center" vertical="center" wrapText="1"/>
    </xf>
    <xf numFmtId="9" fontId="31" fillId="0" borderId="0" xfId="28" applyFont="1" applyAlignment="1">
      <alignment vertical="center"/>
    </xf>
    <xf numFmtId="176" fontId="15" fillId="0" borderId="6" xfId="14" applyNumberFormat="1" applyFont="1" applyBorder="1" applyAlignment="1">
      <alignment vertical="center"/>
    </xf>
    <xf numFmtId="176" fontId="11" fillId="11" borderId="6" xfId="14" applyNumberFormat="1" applyFont="1" applyFill="1" applyBorder="1" applyAlignment="1">
      <alignment horizontal="center" vertical="center"/>
    </xf>
    <xf numFmtId="0" fontId="10" fillId="13" borderId="6" xfId="22" applyFont="1" applyFill="1" applyBorder="1" applyAlignment="1">
      <alignment horizontal="center" vertical="center" wrapText="1"/>
    </xf>
    <xf numFmtId="0" fontId="10" fillId="9" borderId="67" xfId="22" applyFont="1" applyFill="1" applyBorder="1" applyAlignment="1">
      <alignment vertical="center" wrapText="1"/>
    </xf>
    <xf numFmtId="0" fontId="10" fillId="9" borderId="68" xfId="22" applyFont="1" applyFill="1" applyBorder="1" applyAlignment="1">
      <alignment vertical="center" wrapText="1"/>
    </xf>
    <xf numFmtId="0" fontId="10" fillId="13" borderId="18" xfId="22" applyFont="1" applyFill="1" applyBorder="1" applyAlignment="1">
      <alignment horizontal="center" vertical="center" wrapText="1"/>
    </xf>
    <xf numFmtId="0" fontId="10" fillId="13" borderId="19" xfId="22" applyFont="1" applyFill="1" applyBorder="1" applyAlignment="1">
      <alignment horizontal="center" vertical="center" wrapText="1"/>
    </xf>
    <xf numFmtId="172" fontId="19" fillId="0" borderId="21" xfId="10" applyNumberFormat="1" applyFont="1" applyBorder="1" applyAlignment="1">
      <alignment vertical="center"/>
    </xf>
    <xf numFmtId="172" fontId="19" fillId="0" borderId="22" xfId="10" applyNumberFormat="1" applyFont="1" applyBorder="1" applyAlignment="1">
      <alignment vertical="center"/>
    </xf>
    <xf numFmtId="172" fontId="19" fillId="0" borderId="16" xfId="10" applyNumberFormat="1" applyFont="1" applyBorder="1" applyAlignment="1">
      <alignment vertical="center"/>
    </xf>
    <xf numFmtId="0" fontId="9" fillId="0" borderId="23" xfId="22" applyFont="1" applyBorder="1" applyAlignment="1">
      <alignment horizontal="left" vertical="center" wrapText="1"/>
    </xf>
    <xf numFmtId="168" fontId="10" fillId="0" borderId="5" xfId="11" applyFont="1" applyFill="1" applyBorder="1" applyAlignment="1" applyProtection="1">
      <alignment horizontal="center" vertical="center" wrapText="1"/>
    </xf>
    <xf numFmtId="9" fontId="10" fillId="0" borderId="6" xfId="22" applyNumberFormat="1" applyFont="1" applyBorder="1" applyAlignment="1">
      <alignment horizontal="center" vertical="center" wrapText="1"/>
    </xf>
    <xf numFmtId="9" fontId="10" fillId="0" borderId="5" xfId="22" applyNumberFormat="1" applyFont="1" applyBorder="1" applyAlignment="1">
      <alignment horizontal="center" vertical="center" wrapText="1"/>
    </xf>
    <xf numFmtId="0" fontId="10" fillId="13" borderId="24" xfId="22" applyFont="1" applyFill="1" applyBorder="1" applyAlignment="1">
      <alignment horizontal="center" vertical="center" wrapText="1"/>
    </xf>
    <xf numFmtId="0" fontId="10" fillId="13" borderId="25" xfId="22" applyFont="1" applyFill="1" applyBorder="1" applyAlignment="1">
      <alignment horizontal="center" vertical="center" wrapText="1"/>
    </xf>
    <xf numFmtId="0" fontId="10" fillId="13" borderId="26" xfId="22" applyFont="1" applyFill="1" applyBorder="1" applyAlignment="1">
      <alignment horizontal="center" vertical="center" wrapText="1"/>
    </xf>
    <xf numFmtId="172" fontId="19" fillId="0" borderId="5" xfId="10" applyNumberFormat="1" applyFont="1" applyBorder="1" applyAlignment="1">
      <alignment vertical="center"/>
    </xf>
    <xf numFmtId="9" fontId="19" fillId="0" borderId="28" xfId="28" applyFont="1" applyBorder="1" applyAlignment="1">
      <alignment vertical="center"/>
    </xf>
    <xf numFmtId="0" fontId="9" fillId="0" borderId="1" xfId="22" applyFont="1" applyBorder="1" applyAlignment="1">
      <alignment horizontal="left" vertical="center" wrapText="1"/>
    </xf>
    <xf numFmtId="3" fontId="10" fillId="0" borderId="0" xfId="22" applyNumberFormat="1" applyFont="1" applyAlignment="1">
      <alignment horizontal="center" vertical="center" wrapText="1"/>
    </xf>
    <xf numFmtId="168" fontId="10" fillId="0" borderId="0" xfId="11" applyFont="1" applyFill="1" applyBorder="1" applyAlignment="1" applyProtection="1">
      <alignment horizontal="center" vertical="center" wrapText="1"/>
    </xf>
    <xf numFmtId="0" fontId="32" fillId="0" borderId="0" xfId="22" applyFont="1" applyAlignment="1">
      <alignment horizontal="center" vertical="center" wrapText="1"/>
    </xf>
    <xf numFmtId="0" fontId="32" fillId="0" borderId="2" xfId="22" applyFont="1" applyBorder="1" applyAlignment="1">
      <alignment horizontal="center"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15" xfId="0" applyFont="1" applyBorder="1" applyAlignment="1">
      <alignment horizontal="center" vertical="center"/>
    </xf>
    <xf numFmtId="0" fontId="16" fillId="0" borderId="22" xfId="0" applyFont="1" applyBorder="1" applyAlignment="1">
      <alignment horizontal="left" vertical="center" wrapText="1"/>
    </xf>
    <xf numFmtId="0" fontId="16"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10" fillId="13" borderId="23" xfId="22" applyFont="1" applyFill="1" applyBorder="1" applyAlignment="1">
      <alignment horizontal="center" vertical="center" wrapText="1"/>
    </xf>
    <xf numFmtId="0" fontId="10" fillId="13" borderId="5" xfId="22" applyFont="1" applyFill="1" applyBorder="1" applyAlignment="1">
      <alignment horizontal="center" vertical="center" wrapText="1"/>
    </xf>
    <xf numFmtId="0" fontId="10" fillId="13" borderId="20" xfId="22" applyFont="1" applyFill="1" applyBorder="1" applyAlignment="1">
      <alignment vertical="center" wrapText="1"/>
    </xf>
    <xf numFmtId="0" fontId="10" fillId="13" borderId="13" xfId="22" applyFont="1" applyFill="1" applyBorder="1" applyAlignment="1">
      <alignment vertical="center" wrapText="1"/>
    </xf>
    <xf numFmtId="0" fontId="10" fillId="13" borderId="23" xfId="22" applyFont="1" applyFill="1" applyBorder="1" applyAlignment="1">
      <alignment vertical="center" wrapText="1"/>
    </xf>
    <xf numFmtId="0" fontId="10" fillId="13" borderId="31" xfId="22" applyFont="1" applyFill="1" applyBorder="1" applyAlignment="1">
      <alignment horizontal="center" vertical="center" wrapText="1"/>
    </xf>
    <xf numFmtId="0" fontId="10" fillId="12" borderId="0" xfId="22" applyFont="1" applyFill="1" applyAlignment="1">
      <alignment vertical="center" wrapText="1"/>
    </xf>
    <xf numFmtId="0" fontId="15" fillId="0" borderId="6" xfId="0" applyFont="1" applyBorder="1" applyAlignment="1">
      <alignment horizontal="center" vertical="center" wrapText="1"/>
    </xf>
    <xf numFmtId="9" fontId="10" fillId="0" borderId="3" xfId="28" applyFont="1" applyFill="1" applyBorder="1" applyAlignment="1" applyProtection="1">
      <alignment horizontal="center" vertical="center" wrapText="1"/>
    </xf>
    <xf numFmtId="1" fontId="10" fillId="10" borderId="5" xfId="28" applyNumberFormat="1" applyFont="1" applyFill="1" applyBorder="1" applyAlignment="1" applyProtection="1">
      <alignment horizontal="center" vertical="center" wrapText="1"/>
    </xf>
    <xf numFmtId="9" fontId="0" fillId="0" borderId="0" xfId="28" applyFont="1"/>
    <xf numFmtId="9" fontId="10" fillId="0" borderId="3" xfId="22" applyNumberFormat="1" applyFont="1" applyBorder="1" applyAlignment="1">
      <alignment horizontal="center" vertical="center" wrapText="1"/>
    </xf>
    <xf numFmtId="0" fontId="10" fillId="0" borderId="5" xfId="22" applyFont="1" applyBorder="1" applyAlignment="1">
      <alignment horizontal="center" vertical="center" wrapText="1"/>
    </xf>
    <xf numFmtId="172" fontId="19" fillId="0" borderId="20" xfId="10" applyNumberFormat="1" applyFont="1" applyFill="1" applyBorder="1" applyAlignment="1">
      <alignment vertical="center"/>
    </xf>
    <xf numFmtId="172" fontId="19" fillId="0" borderId="21" xfId="10" applyNumberFormat="1" applyFont="1" applyFill="1" applyBorder="1" applyAlignment="1">
      <alignment vertical="center"/>
    </xf>
    <xf numFmtId="172" fontId="19" fillId="0" borderId="13" xfId="10" applyNumberFormat="1" applyFont="1" applyFill="1" applyBorder="1" applyAlignment="1">
      <alignment vertical="center"/>
    </xf>
    <xf numFmtId="172" fontId="19" fillId="0" borderId="6" xfId="10" applyNumberFormat="1" applyFont="1" applyFill="1" applyBorder="1" applyAlignment="1">
      <alignment vertical="center"/>
    </xf>
    <xf numFmtId="172" fontId="19" fillId="0" borderId="23" xfId="10" applyNumberFormat="1" applyFont="1" applyFill="1" applyBorder="1" applyAlignment="1">
      <alignment vertical="center"/>
    </xf>
    <xf numFmtId="172" fontId="19" fillId="0" borderId="5" xfId="10" applyNumberFormat="1" applyFont="1" applyFill="1" applyBorder="1" applyAlignment="1">
      <alignment vertical="center"/>
    </xf>
    <xf numFmtId="172" fontId="19" fillId="0" borderId="14" xfId="10" applyNumberFormat="1" applyFont="1" applyFill="1" applyBorder="1" applyAlignment="1">
      <alignment vertical="center"/>
    </xf>
    <xf numFmtId="172" fontId="19" fillId="0" borderId="4" xfId="10" applyNumberFormat="1" applyFont="1" applyFill="1" applyBorder="1" applyAlignment="1">
      <alignment vertical="center"/>
    </xf>
    <xf numFmtId="3" fontId="10" fillId="0" borderId="1" xfId="22" applyNumberFormat="1" applyFont="1" applyBorder="1" applyAlignment="1">
      <alignment vertical="center" wrapText="1"/>
    </xf>
    <xf numFmtId="172" fontId="39" fillId="0" borderId="6" xfId="10" applyNumberFormat="1" applyFont="1" applyFill="1" applyBorder="1" applyAlignment="1">
      <alignment horizontal="right" vertical="center"/>
    </xf>
    <xf numFmtId="172" fontId="10" fillId="0" borderId="1" xfId="22" applyNumberFormat="1" applyFont="1" applyBorder="1" applyAlignment="1">
      <alignment vertical="center" wrapText="1"/>
    </xf>
    <xf numFmtId="9" fontId="10" fillId="0" borderId="3" xfId="28" applyFont="1" applyBorder="1" applyAlignment="1">
      <alignment horizontal="center" vertical="center" wrapText="1"/>
    </xf>
    <xf numFmtId="9" fontId="31" fillId="0" borderId="6" xfId="28" applyFont="1" applyFill="1" applyBorder="1" applyAlignment="1">
      <alignment vertical="center" wrapText="1"/>
    </xf>
    <xf numFmtId="172" fontId="10" fillId="0" borderId="3" xfId="10" applyNumberFormat="1" applyFont="1" applyBorder="1" applyAlignment="1">
      <alignment horizontal="center" vertical="center" wrapText="1"/>
    </xf>
    <xf numFmtId="172" fontId="10" fillId="0" borderId="3" xfId="10" applyNumberFormat="1" applyFont="1" applyFill="1" applyBorder="1" applyAlignment="1" applyProtection="1">
      <alignment horizontal="center" vertical="center" wrapText="1"/>
    </xf>
    <xf numFmtId="172" fontId="10" fillId="10" borderId="5" xfId="10" applyNumberFormat="1" applyFont="1" applyFill="1" applyBorder="1" applyAlignment="1" applyProtection="1">
      <alignment vertical="center" wrapText="1"/>
    </xf>
    <xf numFmtId="9" fontId="9" fillId="10" borderId="5" xfId="30" applyFont="1" applyFill="1" applyBorder="1" applyAlignment="1" applyProtection="1">
      <alignment horizontal="center" vertical="center" wrapText="1"/>
    </xf>
    <xf numFmtId="173" fontId="10" fillId="10" borderId="5" xfId="28" applyNumberFormat="1" applyFont="1" applyFill="1" applyBorder="1" applyAlignment="1" applyProtection="1">
      <alignment horizontal="center" vertical="center" wrapText="1"/>
    </xf>
    <xf numFmtId="172" fontId="9" fillId="10" borderId="5" xfId="10" applyNumberFormat="1" applyFont="1" applyFill="1" applyBorder="1" applyAlignment="1" applyProtection="1">
      <alignment vertical="center" wrapText="1"/>
    </xf>
    <xf numFmtId="172" fontId="9" fillId="10" borderId="5" xfId="10" applyNumberFormat="1" applyFont="1" applyFill="1" applyBorder="1" applyAlignment="1" applyProtection="1">
      <alignment horizontal="center" vertical="center" wrapText="1"/>
    </xf>
    <xf numFmtId="9" fontId="10" fillId="0" borderId="4" xfId="28" applyFont="1" applyFill="1" applyBorder="1" applyAlignment="1" applyProtection="1">
      <alignment horizontal="center" vertical="center" wrapText="1"/>
      <protection locked="0"/>
    </xf>
    <xf numFmtId="0" fontId="0" fillId="0" borderId="0" xfId="0" applyAlignment="1">
      <alignment horizontal="left" vertical="center"/>
    </xf>
    <xf numFmtId="0" fontId="30" fillId="0" borderId="0" xfId="0" applyFont="1" applyAlignment="1">
      <alignment horizontal="left" vertical="center"/>
    </xf>
    <xf numFmtId="172" fontId="10" fillId="10" borderId="5" xfId="10" applyNumberFormat="1" applyFont="1" applyFill="1" applyBorder="1" applyAlignment="1" applyProtection="1">
      <alignment horizontal="center" vertical="center" wrapText="1"/>
    </xf>
    <xf numFmtId="169" fontId="9" fillId="10" borderId="5" xfId="10" applyFont="1" applyFill="1" applyBorder="1" applyAlignment="1" applyProtection="1">
      <alignment vertical="center" wrapText="1"/>
    </xf>
    <xf numFmtId="9" fontId="10" fillId="0" borderId="15" xfId="22" applyNumberFormat="1" applyFont="1" applyBorder="1" applyAlignment="1">
      <alignment horizontal="center" vertical="center" wrapText="1"/>
    </xf>
    <xf numFmtId="173" fontId="10" fillId="0" borderId="12" xfId="22" applyNumberFormat="1" applyFont="1" applyBorder="1" applyAlignment="1">
      <alignment horizontal="center" vertical="center" wrapText="1"/>
    </xf>
    <xf numFmtId="9" fontId="10" fillId="0" borderId="12" xfId="22" applyNumberFormat="1" applyFont="1" applyBorder="1" applyAlignment="1">
      <alignment horizontal="center" vertical="center" wrapText="1"/>
    </xf>
    <xf numFmtId="9" fontId="9" fillId="10" borderId="12" xfId="28" applyFont="1" applyFill="1" applyBorder="1" applyAlignment="1" applyProtection="1">
      <alignment horizontal="center" vertical="center" wrapText="1"/>
      <protection locked="0"/>
    </xf>
    <xf numFmtId="9" fontId="9" fillId="10" borderId="27" xfId="28" applyFont="1" applyFill="1" applyBorder="1" applyAlignment="1" applyProtection="1">
      <alignment horizontal="center" vertical="center" wrapText="1"/>
      <protection locked="0"/>
    </xf>
    <xf numFmtId="173" fontId="10" fillId="0" borderId="5" xfId="22" applyNumberFormat="1" applyFont="1" applyBorder="1" applyAlignment="1">
      <alignment horizontal="center" vertical="center" wrapText="1"/>
    </xf>
    <xf numFmtId="172" fontId="39" fillId="0" borderId="39" xfId="10" applyNumberFormat="1" applyFont="1" applyFill="1" applyBorder="1" applyAlignment="1">
      <alignment horizontal="right" vertical="center"/>
    </xf>
    <xf numFmtId="0" fontId="10" fillId="13" borderId="69" xfId="22" applyFont="1" applyFill="1" applyBorder="1" applyAlignment="1">
      <alignment vertical="center" wrapText="1"/>
    </xf>
    <xf numFmtId="168" fontId="31" fillId="0" borderId="6" xfId="11" applyFont="1" applyFill="1" applyBorder="1" applyAlignment="1">
      <alignment horizontal="center" vertical="center" wrapText="1"/>
    </xf>
    <xf numFmtId="177" fontId="15" fillId="0" borderId="6" xfId="0" applyNumberFormat="1" applyFont="1" applyBorder="1" applyAlignment="1">
      <alignment vertical="center"/>
    </xf>
    <xf numFmtId="178" fontId="15" fillId="0" borderId="6" xfId="14" applyNumberFormat="1" applyFont="1" applyFill="1" applyBorder="1" applyAlignment="1">
      <alignment vertical="center"/>
    </xf>
    <xf numFmtId="14" fontId="41" fillId="0" borderId="14" xfId="0" applyNumberFormat="1" applyFont="1" applyBorder="1" applyAlignment="1">
      <alignment vertical="center"/>
    </xf>
    <xf numFmtId="0" fontId="41" fillId="0" borderId="4" xfId="0" applyFont="1" applyBorder="1" applyAlignment="1">
      <alignment vertical="center" wrapText="1"/>
    </xf>
    <xf numFmtId="179" fontId="11" fillId="11" borderId="6" xfId="15" applyNumberFormat="1" applyFont="1" applyFill="1" applyBorder="1" applyAlignment="1">
      <alignment horizontal="center" vertical="center"/>
    </xf>
    <xf numFmtId="180" fontId="11" fillId="11" borderId="6" xfId="14" applyNumberFormat="1" applyFont="1" applyFill="1" applyBorder="1" applyAlignment="1">
      <alignment horizontal="center" vertical="center"/>
    </xf>
    <xf numFmtId="9" fontId="19" fillId="0" borderId="27" xfId="28" applyFont="1" applyBorder="1" applyAlignment="1">
      <alignment vertical="center"/>
    </xf>
    <xf numFmtId="172" fontId="0" fillId="0" borderId="0" xfId="0" applyNumberFormat="1" applyAlignment="1">
      <alignment vertical="center"/>
    </xf>
    <xf numFmtId="0" fontId="10" fillId="0" borderId="3" xfId="22" applyFont="1" applyBorder="1" applyAlignment="1">
      <alignment horizontal="right" vertical="center" wrapText="1"/>
    </xf>
    <xf numFmtId="180" fontId="15" fillId="0" borderId="6" xfId="14" applyNumberFormat="1" applyFont="1" applyBorder="1" applyAlignment="1">
      <alignment vertical="center"/>
    </xf>
    <xf numFmtId="0" fontId="40" fillId="0" borderId="6" xfId="34" applyNumberFormat="1" applyFill="1" applyBorder="1" applyAlignment="1">
      <alignment vertical="center" wrapText="1"/>
    </xf>
    <xf numFmtId="0" fontId="31" fillId="0" borderId="6" xfId="0" applyFont="1" applyBorder="1" applyAlignment="1">
      <alignment vertical="center" wrapText="1"/>
    </xf>
    <xf numFmtId="9" fontId="9" fillId="0" borderId="6" xfId="28" applyFont="1" applyFill="1" applyBorder="1" applyAlignment="1">
      <alignment vertical="center" wrapText="1"/>
    </xf>
    <xf numFmtId="0" fontId="40" fillId="0" borderId="6" xfId="34" applyFill="1" applyBorder="1" applyAlignment="1">
      <alignment vertical="center" wrapText="1"/>
    </xf>
    <xf numFmtId="0" fontId="35" fillId="0" borderId="6" xfId="0" applyFont="1" applyBorder="1" applyAlignment="1">
      <alignment vertical="center" wrapText="1"/>
    </xf>
    <xf numFmtId="9" fontId="35" fillId="0" borderId="6" xfId="28" applyFont="1" applyFill="1" applyBorder="1" applyAlignment="1">
      <alignment vertical="center" wrapText="1"/>
    </xf>
    <xf numFmtId="0" fontId="31" fillId="0" borderId="6" xfId="0" applyFont="1" applyBorder="1" applyAlignment="1">
      <alignment horizontal="left" vertical="center" wrapText="1"/>
    </xf>
    <xf numFmtId="9" fontId="31" fillId="0" borderId="6" xfId="28" applyFont="1" applyFill="1" applyBorder="1" applyAlignment="1">
      <alignment horizontal="center" vertical="center" wrapText="1"/>
    </xf>
    <xf numFmtId="0" fontId="31" fillId="0" borderId="0" xfId="0" applyFont="1" applyAlignment="1">
      <alignment vertical="center" wrapText="1"/>
    </xf>
    <xf numFmtId="0" fontId="40" fillId="0" borderId="0" xfId="34" applyFill="1" applyAlignment="1">
      <alignment vertical="center" wrapText="1"/>
    </xf>
    <xf numFmtId="9" fontId="31" fillId="0" borderId="6" xfId="0" applyNumberFormat="1" applyFont="1" applyBorder="1" applyAlignment="1">
      <alignment vertical="center" wrapText="1"/>
    </xf>
    <xf numFmtId="0" fontId="32" fillId="0" borderId="6" xfId="28" applyNumberFormat="1" applyFont="1" applyFill="1" applyBorder="1" applyAlignment="1">
      <alignment vertical="center" wrapText="1"/>
    </xf>
    <xf numFmtId="172" fontId="19" fillId="9" borderId="21" xfId="10" applyNumberFormat="1" applyFont="1" applyFill="1" applyBorder="1" applyAlignment="1">
      <alignment vertical="center"/>
    </xf>
    <xf numFmtId="172" fontId="19" fillId="9" borderId="6" xfId="10" applyNumberFormat="1" applyFont="1" applyFill="1" applyBorder="1" applyAlignment="1">
      <alignment vertical="center"/>
    </xf>
    <xf numFmtId="172" fontId="26" fillId="0" borderId="6" xfId="10" applyNumberFormat="1" applyFont="1" applyFill="1" applyBorder="1" applyAlignment="1">
      <alignment vertical="center"/>
    </xf>
    <xf numFmtId="0" fontId="9" fillId="0" borderId="6" xfId="28" applyNumberFormat="1" applyFont="1" applyFill="1" applyBorder="1" applyAlignment="1">
      <alignment vertical="center" wrapText="1"/>
    </xf>
    <xf numFmtId="0" fontId="9" fillId="0" borderId="6" xfId="0" applyFont="1" applyBorder="1" applyAlignment="1">
      <alignment vertical="center" wrapText="1"/>
    </xf>
    <xf numFmtId="9" fontId="9" fillId="9" borderId="6" xfId="28" applyFont="1" applyFill="1" applyBorder="1" applyAlignment="1">
      <alignment vertical="center" wrapText="1"/>
    </xf>
    <xf numFmtId="0" fontId="40" fillId="9" borderId="6" xfId="34" applyNumberFormat="1" applyFill="1" applyBorder="1" applyAlignment="1">
      <alignment vertical="center" wrapText="1"/>
    </xf>
    <xf numFmtId="0" fontId="9" fillId="9" borderId="6" xfId="0" applyFont="1" applyFill="1" applyBorder="1" applyAlignment="1">
      <alignment vertical="center" wrapText="1"/>
    </xf>
    <xf numFmtId="0" fontId="40" fillId="9" borderId="6" xfId="34" applyFill="1" applyBorder="1" applyAlignment="1">
      <alignment vertical="center" wrapText="1"/>
    </xf>
    <xf numFmtId="0" fontId="9" fillId="9" borderId="6" xfId="28" applyNumberFormat="1" applyFont="1" applyFill="1" applyBorder="1" applyAlignment="1">
      <alignment vertical="center" wrapText="1"/>
    </xf>
    <xf numFmtId="9" fontId="40" fillId="9" borderId="6" xfId="34" applyNumberFormat="1" applyFill="1" applyBorder="1" applyAlignment="1">
      <alignment vertical="center" wrapText="1"/>
    </xf>
    <xf numFmtId="172" fontId="0" fillId="0" borderId="6" xfId="10" applyNumberFormat="1" applyFont="1" applyFill="1" applyBorder="1" applyAlignment="1">
      <alignment vertical="center"/>
    </xf>
    <xf numFmtId="9" fontId="19" fillId="0" borderId="6" xfId="28" applyFont="1" applyFill="1" applyBorder="1" applyAlignment="1">
      <alignment vertical="center"/>
    </xf>
    <xf numFmtId="9" fontId="19" fillId="0" borderId="16" xfId="28" applyFont="1" applyFill="1" applyBorder="1" applyAlignment="1">
      <alignment vertical="center"/>
    </xf>
    <xf numFmtId="172" fontId="19" fillId="0" borderId="16" xfId="10" applyNumberFormat="1" applyFont="1" applyFill="1" applyBorder="1" applyAlignment="1">
      <alignment vertical="center"/>
    </xf>
    <xf numFmtId="9" fontId="19" fillId="0" borderId="5" xfId="28" applyFont="1" applyFill="1" applyBorder="1" applyAlignment="1">
      <alignment vertical="center"/>
    </xf>
    <xf numFmtId="9" fontId="19" fillId="0" borderId="28" xfId="28" applyFont="1" applyFill="1" applyBorder="1" applyAlignment="1">
      <alignment vertical="center"/>
    </xf>
    <xf numFmtId="0" fontId="31" fillId="9" borderId="6" xfId="0" applyFont="1" applyFill="1" applyBorder="1" applyAlignment="1">
      <alignment vertical="center" wrapText="1"/>
    </xf>
    <xf numFmtId="172" fontId="1" fillId="0" borderId="6" xfId="10" applyNumberFormat="1" applyFont="1" applyFill="1" applyBorder="1" applyAlignment="1">
      <alignment horizontal="right" vertical="center"/>
    </xf>
    <xf numFmtId="0" fontId="35" fillId="9" borderId="6" xfId="0" applyFont="1" applyFill="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168" fontId="9" fillId="0" borderId="6" xfId="11" applyFont="1" applyFill="1" applyBorder="1" applyAlignment="1">
      <alignment horizontal="center" vertical="center" wrapText="1"/>
    </xf>
    <xf numFmtId="0" fontId="43" fillId="0" borderId="6" xfId="34" applyNumberFormat="1" applyFont="1" applyFill="1" applyBorder="1" applyAlignment="1">
      <alignment vertical="center" wrapText="1"/>
    </xf>
    <xf numFmtId="174" fontId="19" fillId="0" borderId="0" xfId="14" applyNumberFormat="1" applyFont="1" applyFill="1" applyBorder="1" applyAlignment="1">
      <alignment vertical="center"/>
    </xf>
    <xf numFmtId="0" fontId="9" fillId="0" borderId="35"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47" xfId="22" applyFont="1" applyBorder="1" applyAlignment="1">
      <alignment horizontal="center" vertical="center" wrapText="1"/>
    </xf>
    <xf numFmtId="0" fontId="10" fillId="0" borderId="24" xfId="22" applyFont="1" applyBorder="1" applyAlignment="1">
      <alignment horizontal="center" vertical="center"/>
    </xf>
    <xf numFmtId="0" fontId="10" fillId="0" borderId="25" xfId="22" applyFont="1" applyBorder="1" applyAlignment="1">
      <alignment horizontal="center" vertical="center"/>
    </xf>
    <xf numFmtId="0" fontId="10" fillId="0" borderId="26" xfId="22" applyFont="1" applyBorder="1" applyAlignment="1">
      <alignment horizontal="center" vertical="center"/>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0" fillId="0" borderId="20" xfId="22" applyFont="1" applyBorder="1" applyAlignment="1">
      <alignment horizontal="center" vertical="center" wrapText="1"/>
    </xf>
    <xf numFmtId="0" fontId="10" fillId="0" borderId="21" xfId="22" applyFont="1" applyBorder="1" applyAlignment="1">
      <alignment horizontal="center" vertical="center" wrapText="1"/>
    </xf>
    <xf numFmtId="0" fontId="10" fillId="0" borderId="22" xfId="22" applyFont="1" applyBorder="1" applyAlignment="1">
      <alignment horizontal="center" vertical="center" wrapText="1"/>
    </xf>
    <xf numFmtId="0" fontId="10" fillId="0" borderId="23" xfId="22" applyFont="1" applyBorder="1" applyAlignment="1">
      <alignment horizontal="center" vertical="center" wrapText="1"/>
    </xf>
    <xf numFmtId="0" fontId="10" fillId="0" borderId="5" xfId="22" applyFont="1" applyBorder="1" applyAlignment="1">
      <alignment horizontal="center" vertical="center" wrapText="1"/>
    </xf>
    <xf numFmtId="0" fontId="10" fillId="0" borderId="28" xfId="22" applyFont="1" applyBorder="1" applyAlignment="1">
      <alignment horizontal="center"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10" fillId="13" borderId="35" xfId="22" applyFont="1" applyFill="1" applyBorder="1" applyAlignment="1">
      <alignment horizontal="left" vertical="center" wrapText="1"/>
    </xf>
    <xf numFmtId="0" fontId="10" fillId="13" borderId="37" xfId="22" applyFont="1" applyFill="1" applyBorder="1" applyAlignment="1">
      <alignment horizontal="left" vertical="center" wrapText="1"/>
    </xf>
    <xf numFmtId="0" fontId="10" fillId="13" borderId="1" xfId="22" applyFont="1" applyFill="1" applyBorder="1" applyAlignment="1">
      <alignment horizontal="left" vertical="center" wrapText="1"/>
    </xf>
    <xf numFmtId="0" fontId="10" fillId="13" borderId="2" xfId="22" applyFont="1" applyFill="1" applyBorder="1" applyAlignment="1">
      <alignment horizontal="left" vertical="center" wrapText="1"/>
    </xf>
    <xf numFmtId="0" fontId="10" fillId="13" borderId="47" xfId="22" applyFont="1" applyFill="1" applyBorder="1" applyAlignment="1">
      <alignment horizontal="left" vertical="center" wrapText="1"/>
    </xf>
    <xf numFmtId="0" fontId="10" fillId="13" borderId="48" xfId="22" applyFont="1" applyFill="1" applyBorder="1" applyAlignment="1">
      <alignment horizontal="left" vertical="center" wrapText="1"/>
    </xf>
    <xf numFmtId="0" fontId="10" fillId="0" borderId="35" xfId="22" applyFont="1" applyBorder="1" applyAlignment="1">
      <alignment horizontal="center" vertical="center" wrapText="1"/>
    </xf>
    <xf numFmtId="0" fontId="10" fillId="0" borderId="36" xfId="22" applyFont="1" applyBorder="1" applyAlignment="1">
      <alignment horizontal="center" vertical="center" wrapText="1"/>
    </xf>
    <xf numFmtId="0" fontId="10" fillId="0" borderId="37" xfId="22" applyFont="1" applyBorder="1" applyAlignment="1">
      <alignment horizontal="center" vertical="center" wrapText="1"/>
    </xf>
    <xf numFmtId="0" fontId="10" fillId="0" borderId="1" xfId="22" applyFont="1" applyBorder="1" applyAlignment="1">
      <alignment horizontal="center" vertical="center" wrapText="1"/>
    </xf>
    <xf numFmtId="0" fontId="10" fillId="0" borderId="0" xfId="22" applyFont="1" applyAlignment="1">
      <alignment horizontal="center" vertical="center" wrapText="1"/>
    </xf>
    <xf numFmtId="0" fontId="10" fillId="0" borderId="2" xfId="22" applyFont="1" applyBorder="1" applyAlignment="1">
      <alignment horizontal="center" vertical="center" wrapText="1"/>
    </xf>
    <xf numFmtId="0" fontId="10" fillId="0" borderId="47" xfId="22" applyFont="1" applyBorder="1" applyAlignment="1">
      <alignment horizontal="center" vertical="center" wrapText="1"/>
    </xf>
    <xf numFmtId="0" fontId="10" fillId="0" borderId="45" xfId="22" applyFont="1" applyBorder="1" applyAlignment="1">
      <alignment horizontal="center" vertical="center" wrapText="1"/>
    </xf>
    <xf numFmtId="0" fontId="10" fillId="0" borderId="48" xfId="22" applyFont="1" applyBorder="1" applyAlignment="1">
      <alignment horizontal="center" vertical="center" wrapText="1"/>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10" fillId="13" borderId="36" xfId="22" applyFont="1" applyFill="1" applyBorder="1" applyAlignment="1">
      <alignment horizontal="left" vertical="center" wrapText="1"/>
    </xf>
    <xf numFmtId="0" fontId="10" fillId="13" borderId="0" xfId="22" applyFont="1" applyFill="1" applyAlignment="1">
      <alignment horizontal="left" vertical="center" wrapText="1"/>
    </xf>
    <xf numFmtId="0" fontId="10" fillId="13" borderId="45" xfId="22" applyFont="1" applyFill="1" applyBorder="1" applyAlignment="1">
      <alignment horizontal="left" vertical="center" wrapText="1"/>
    </xf>
    <xf numFmtId="14" fontId="36" fillId="0" borderId="35" xfId="0" applyNumberFormat="1" applyFont="1" applyBorder="1" applyAlignment="1">
      <alignment horizontal="center" vertical="center"/>
    </xf>
    <xf numFmtId="0" fontId="36" fillId="0" borderId="37"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0" fillId="13" borderId="32" xfId="22" applyFont="1" applyFill="1" applyBorder="1" applyAlignment="1">
      <alignment horizontal="left" vertical="center" wrapText="1"/>
    </xf>
    <xf numFmtId="0" fontId="10" fillId="13" borderId="34" xfId="22" applyFont="1" applyFill="1" applyBorder="1" applyAlignment="1">
      <alignment horizontal="left" vertical="center" wrapText="1"/>
    </xf>
    <xf numFmtId="0" fontId="13" fillId="0" borderId="32" xfId="22" applyFont="1" applyBorder="1" applyAlignment="1">
      <alignment horizontal="center" vertical="center" wrapText="1"/>
    </xf>
    <xf numFmtId="0" fontId="13" fillId="0" borderId="33" xfId="22" applyFont="1" applyBorder="1" applyAlignment="1">
      <alignment horizontal="center" vertical="center" wrapText="1"/>
    </xf>
    <xf numFmtId="0" fontId="13" fillId="0" borderId="34" xfId="22" applyFont="1" applyBorder="1" applyAlignment="1">
      <alignment horizontal="center" vertical="center" wrapText="1"/>
    </xf>
    <xf numFmtId="0" fontId="10" fillId="13" borderId="32" xfId="22" applyFont="1" applyFill="1" applyBorder="1" applyAlignment="1">
      <alignment horizontal="center" vertical="center" wrapText="1"/>
    </xf>
    <xf numFmtId="0" fontId="10" fillId="13" borderId="33" xfId="22" applyFont="1" applyFill="1" applyBorder="1" applyAlignment="1">
      <alignment horizontal="center" vertical="center" wrapText="1"/>
    </xf>
    <xf numFmtId="0" fontId="10" fillId="13" borderId="34" xfId="22" applyFont="1" applyFill="1" applyBorder="1" applyAlignment="1">
      <alignment horizontal="center" vertical="center" wrapText="1"/>
    </xf>
    <xf numFmtId="0" fontId="10" fillId="0" borderId="24" xfId="22" applyFont="1" applyBorder="1" applyAlignment="1">
      <alignment horizontal="center" vertical="center" wrapText="1"/>
    </xf>
    <xf numFmtId="0" fontId="10" fillId="0" borderId="25" xfId="22" applyFont="1" applyBorder="1" applyAlignment="1">
      <alignment horizontal="center" vertical="center" wrapText="1"/>
    </xf>
    <xf numFmtId="0" fontId="10" fillId="0" borderId="26" xfId="22" applyFont="1" applyBorder="1" applyAlignment="1">
      <alignment horizontal="center" vertical="center" wrapText="1"/>
    </xf>
    <xf numFmtId="0" fontId="10" fillId="9" borderId="45" xfId="22" applyFont="1" applyFill="1" applyBorder="1" applyAlignment="1">
      <alignment horizontal="left" vertical="center" wrapText="1"/>
    </xf>
    <xf numFmtId="0" fontId="10" fillId="13" borderId="47" xfId="22" applyFont="1" applyFill="1" applyBorder="1" applyAlignment="1">
      <alignment horizontal="center" vertical="center" wrapText="1"/>
    </xf>
    <xf numFmtId="0" fontId="10" fillId="13" borderId="45" xfId="22" applyFont="1" applyFill="1" applyBorder="1" applyAlignment="1">
      <alignment horizontal="center" vertical="center" wrapText="1"/>
    </xf>
    <xf numFmtId="0" fontId="10" fillId="13" borderId="48" xfId="22" applyFont="1" applyFill="1" applyBorder="1" applyAlignment="1">
      <alignment horizontal="center" vertical="center" wrapText="1"/>
    </xf>
    <xf numFmtId="0" fontId="10" fillId="9" borderId="20" xfId="22" applyFont="1" applyFill="1" applyBorder="1" applyAlignment="1">
      <alignment horizontal="center" vertical="center" wrapText="1"/>
    </xf>
    <xf numFmtId="0" fontId="10" fillId="9" borderId="21" xfId="22" applyFont="1" applyFill="1" applyBorder="1" applyAlignment="1">
      <alignment horizontal="center" vertical="center" wrapText="1"/>
    </xf>
    <xf numFmtId="0" fontId="10" fillId="9" borderId="22" xfId="22" applyFont="1" applyFill="1" applyBorder="1" applyAlignment="1">
      <alignment horizontal="center" vertical="center" wrapText="1"/>
    </xf>
    <xf numFmtId="0" fontId="10" fillId="13" borderId="13" xfId="22" applyFont="1" applyFill="1" applyBorder="1" applyAlignment="1">
      <alignment horizontal="center" vertical="center" wrapText="1"/>
    </xf>
    <xf numFmtId="0" fontId="10" fillId="13" borderId="6" xfId="22" applyFont="1" applyFill="1" applyBorder="1" applyAlignment="1">
      <alignment horizontal="center" vertical="center" wrapText="1"/>
    </xf>
    <xf numFmtId="0" fontId="10" fillId="13" borderId="16" xfId="22" applyFont="1" applyFill="1" applyBorder="1" applyAlignment="1">
      <alignment horizontal="center" vertical="center" wrapText="1"/>
    </xf>
    <xf numFmtId="3" fontId="10" fillId="0" borderId="5" xfId="22" applyNumberFormat="1" applyFont="1" applyBorder="1" applyAlignment="1">
      <alignment horizontal="center" vertical="center" wrapText="1"/>
    </xf>
    <xf numFmtId="0" fontId="32" fillId="0" borderId="5" xfId="22" applyFont="1" applyBorder="1" applyAlignment="1">
      <alignment horizontal="center" vertical="center" wrapText="1"/>
    </xf>
    <xf numFmtId="0" fontId="9" fillId="0" borderId="5" xfId="22" applyFont="1" applyBorder="1" applyAlignment="1">
      <alignment horizontal="left" vertical="center" wrapText="1"/>
    </xf>
    <xf numFmtId="0" fontId="32" fillId="0" borderId="5" xfId="22" applyFont="1" applyBorder="1" applyAlignment="1">
      <alignment horizontal="left" vertical="center" wrapText="1"/>
    </xf>
    <xf numFmtId="0" fontId="32" fillId="0" borderId="28" xfId="22" applyFont="1" applyBorder="1" applyAlignment="1">
      <alignment horizontal="left" vertical="center" wrapText="1"/>
    </xf>
    <xf numFmtId="0" fontId="9" fillId="13" borderId="6" xfId="22" applyFont="1" applyFill="1" applyBorder="1" applyAlignment="1">
      <alignment horizontal="center" vertical="center" wrapText="1"/>
    </xf>
    <xf numFmtId="0" fontId="10" fillId="13" borderId="12" xfId="22" applyFont="1" applyFill="1" applyBorder="1" applyAlignment="1">
      <alignment horizontal="center" vertical="center" wrapText="1"/>
    </xf>
    <xf numFmtId="0" fontId="10" fillId="13" borderId="38" xfId="22" applyFont="1" applyFill="1" applyBorder="1" applyAlignment="1">
      <alignment horizontal="center" vertical="center" wrapText="1"/>
    </xf>
    <xf numFmtId="0" fontId="10" fillId="13" borderId="39" xfId="22" applyFont="1" applyFill="1" applyBorder="1" applyAlignment="1">
      <alignment horizontal="center" vertical="center" wrapText="1"/>
    </xf>
    <xf numFmtId="9" fontId="9" fillId="0" borderId="6" xfId="30" applyFont="1" applyFill="1" applyBorder="1" applyAlignment="1" applyProtection="1">
      <alignment horizontal="left" vertical="center" wrapText="1"/>
    </xf>
    <xf numFmtId="9" fontId="9" fillId="0" borderId="16" xfId="30" applyFont="1" applyFill="1" applyBorder="1" applyAlignment="1" applyProtection="1">
      <alignment horizontal="left" vertical="center" wrapText="1"/>
    </xf>
    <xf numFmtId="9" fontId="9" fillId="0" borderId="5" xfId="30" applyFont="1" applyFill="1" applyBorder="1" applyAlignment="1" applyProtection="1">
      <alignment horizontal="left" vertical="center" wrapText="1"/>
    </xf>
    <xf numFmtId="9" fontId="9" fillId="0" borderId="28" xfId="30" applyFont="1" applyFill="1" applyBorder="1" applyAlignment="1" applyProtection="1">
      <alignment horizontal="left" vertical="center" wrapText="1"/>
    </xf>
    <xf numFmtId="0" fontId="10" fillId="13" borderId="20" xfId="22" applyFont="1" applyFill="1" applyBorder="1" applyAlignment="1">
      <alignment horizontal="center" vertical="center" wrapText="1"/>
    </xf>
    <xf numFmtId="0" fontId="10" fillId="13" borderId="21" xfId="22" applyFont="1" applyFill="1" applyBorder="1" applyAlignment="1">
      <alignment horizontal="center" vertical="center" wrapText="1"/>
    </xf>
    <xf numFmtId="0" fontId="10" fillId="13" borderId="40" xfId="22" applyFont="1" applyFill="1" applyBorder="1" applyAlignment="1">
      <alignment horizontal="center" vertical="center" wrapText="1"/>
    </xf>
    <xf numFmtId="0" fontId="10" fillId="13" borderId="4" xfId="22" applyFont="1" applyFill="1" applyBorder="1" applyAlignment="1">
      <alignment horizontal="center" vertical="center" wrapText="1"/>
    </xf>
    <xf numFmtId="0" fontId="10" fillId="13" borderId="41" xfId="22" applyFont="1" applyFill="1" applyBorder="1" applyAlignment="1">
      <alignment horizontal="center" vertical="center" wrapText="1"/>
    </xf>
    <xf numFmtId="0" fontId="10" fillId="13" borderId="42" xfId="22" applyFont="1" applyFill="1" applyBorder="1" applyAlignment="1">
      <alignment horizontal="center" vertical="center" wrapText="1"/>
    </xf>
    <xf numFmtId="0" fontId="10" fillId="13" borderId="43" xfId="22" applyFont="1" applyFill="1" applyBorder="1" applyAlignment="1">
      <alignment horizontal="center" vertical="center" wrapText="1"/>
    </xf>
    <xf numFmtId="0" fontId="10" fillId="13" borderId="22" xfId="22" applyFont="1" applyFill="1" applyBorder="1" applyAlignment="1">
      <alignment horizontal="center" vertical="center" wrapText="1"/>
    </xf>
    <xf numFmtId="0" fontId="10" fillId="13" borderId="52" xfId="22" applyFont="1" applyFill="1" applyBorder="1" applyAlignment="1">
      <alignment horizontal="center" vertical="center" wrapText="1"/>
    </xf>
    <xf numFmtId="0" fontId="10" fillId="0" borderId="58" xfId="22" applyFont="1" applyBorder="1" applyAlignment="1">
      <alignment horizontal="center" vertical="center" wrapText="1"/>
    </xf>
    <xf numFmtId="0" fontId="10" fillId="0" borderId="18" xfId="22" applyFont="1" applyBorder="1" applyAlignment="1">
      <alignment horizontal="center" vertical="center" wrapText="1"/>
    </xf>
    <xf numFmtId="9" fontId="10" fillId="0" borderId="3" xfId="22" applyNumberFormat="1" applyFont="1" applyBorder="1" applyAlignment="1">
      <alignment horizontal="center" vertical="center" wrapText="1"/>
    </xf>
    <xf numFmtId="0" fontId="10" fillId="0" borderId="19" xfId="22" applyFont="1" applyBorder="1" applyAlignment="1">
      <alignment horizontal="center" vertical="center" wrapText="1"/>
    </xf>
    <xf numFmtId="9" fontId="32" fillId="0" borderId="29" xfId="30" applyFont="1" applyFill="1" applyBorder="1" applyAlignment="1" applyProtection="1">
      <alignment horizontal="left" vertical="center" wrapText="1"/>
    </xf>
    <xf numFmtId="9" fontId="32" fillId="0" borderId="7" xfId="30" applyFont="1" applyFill="1" applyBorder="1" applyAlignment="1" applyProtection="1">
      <alignment horizontal="left" vertical="center" wrapText="1"/>
    </xf>
    <xf numFmtId="9" fontId="32" fillId="0" borderId="8" xfId="30" applyFont="1" applyFill="1" applyBorder="1" applyAlignment="1" applyProtection="1">
      <alignment horizontal="left" vertical="center" wrapText="1"/>
    </xf>
    <xf numFmtId="9" fontId="32" fillId="0" borderId="44" xfId="30" applyFont="1" applyFill="1" applyBorder="1" applyAlignment="1" applyProtection="1">
      <alignment horizontal="left" vertical="center" wrapText="1"/>
    </xf>
    <xf numFmtId="9" fontId="32" fillId="0" borderId="45" xfId="30" applyFont="1" applyFill="1" applyBorder="1" applyAlignment="1" applyProtection="1">
      <alignment horizontal="left" vertical="center" wrapText="1"/>
    </xf>
    <xf numFmtId="9" fontId="32" fillId="0" borderId="46" xfId="30" applyFont="1" applyFill="1" applyBorder="1" applyAlignment="1" applyProtection="1">
      <alignment horizontal="left" vertical="center" wrapText="1"/>
    </xf>
    <xf numFmtId="9" fontId="32" fillId="0" borderId="6" xfId="30" applyFont="1" applyFill="1" applyBorder="1" applyAlignment="1" applyProtection="1">
      <alignment horizontal="left" vertical="center" wrapText="1"/>
    </xf>
    <xf numFmtId="9" fontId="32" fillId="0" borderId="5" xfId="30" applyFont="1" applyFill="1" applyBorder="1" applyAlignment="1" applyProtection="1">
      <alignment horizontal="left" vertical="center" wrapText="1"/>
    </xf>
    <xf numFmtId="2" fontId="9" fillId="0" borderId="58" xfId="22" applyNumberFormat="1" applyFont="1" applyBorder="1" applyAlignment="1">
      <alignment horizontal="left" vertical="center" wrapText="1"/>
    </xf>
    <xf numFmtId="2" fontId="9" fillId="0" borderId="18" xfId="22" applyNumberFormat="1" applyFont="1" applyBorder="1" applyAlignment="1">
      <alignment horizontal="left" vertical="center" wrapText="1"/>
    </xf>
    <xf numFmtId="9" fontId="9" fillId="0" borderId="3" xfId="28" applyFont="1" applyFill="1" applyBorder="1" applyAlignment="1" applyProtection="1">
      <alignment horizontal="center" vertical="center" wrapText="1"/>
    </xf>
    <xf numFmtId="9" fontId="9" fillId="0" borderId="19" xfId="28" applyFont="1" applyFill="1" applyBorder="1" applyAlignment="1" applyProtection="1">
      <alignment horizontal="center" vertical="center" wrapText="1"/>
    </xf>
    <xf numFmtId="9" fontId="9" fillId="0" borderId="29" xfId="22" applyNumberFormat="1" applyFont="1" applyBorder="1" applyAlignment="1">
      <alignment horizontal="left" vertical="center" wrapText="1"/>
    </xf>
    <xf numFmtId="9" fontId="9" fillId="0" borderId="7" xfId="22" applyNumberFormat="1" applyFont="1" applyBorder="1" applyAlignment="1">
      <alignment horizontal="left" vertical="center" wrapText="1"/>
    </xf>
    <xf numFmtId="9" fontId="9" fillId="0" borderId="8" xfId="22" applyNumberFormat="1" applyFont="1" applyBorder="1" applyAlignment="1">
      <alignment horizontal="left" vertical="center" wrapText="1"/>
    </xf>
    <xf numFmtId="9" fontId="9" fillId="0" borderId="44" xfId="22" applyNumberFormat="1" applyFont="1" applyBorder="1" applyAlignment="1">
      <alignment horizontal="left" vertical="center" wrapText="1"/>
    </xf>
    <xf numFmtId="9" fontId="9" fillId="0" borderId="45" xfId="22" applyNumberFormat="1" applyFont="1" applyBorder="1" applyAlignment="1">
      <alignment horizontal="left" vertical="center" wrapText="1"/>
    </xf>
    <xf numFmtId="9" fontId="9" fillId="0" borderId="46" xfId="22" applyNumberFormat="1" applyFont="1" applyBorder="1" applyAlignment="1">
      <alignment horizontal="left" vertical="center" wrapText="1"/>
    </xf>
    <xf numFmtId="9" fontId="40" fillId="0" borderId="29" xfId="34" applyNumberFormat="1" applyFill="1" applyBorder="1" applyAlignment="1">
      <alignment horizontal="left" vertical="center" wrapText="1"/>
    </xf>
    <xf numFmtId="9" fontId="9" fillId="0" borderId="59" xfId="22" applyNumberFormat="1" applyFont="1" applyBorder="1" applyAlignment="1">
      <alignment horizontal="left" vertical="center" wrapText="1"/>
    </xf>
    <xf numFmtId="9" fontId="9" fillId="0" borderId="48" xfId="22" applyNumberFormat="1" applyFont="1" applyBorder="1" applyAlignment="1">
      <alignment horizontal="left" vertical="center" wrapText="1"/>
    </xf>
    <xf numFmtId="2" fontId="9" fillId="0" borderId="14" xfId="22" applyNumberFormat="1" applyFont="1" applyBorder="1" applyAlignment="1">
      <alignment horizontal="left" vertical="center" wrapText="1"/>
    </xf>
    <xf numFmtId="2" fontId="9" fillId="0" borderId="13" xfId="22" applyNumberFormat="1" applyFont="1" applyBorder="1" applyAlignment="1">
      <alignment horizontal="left" vertical="center" wrapText="1"/>
    </xf>
    <xf numFmtId="9" fontId="9" fillId="0" borderId="17" xfId="28" applyFont="1" applyFill="1" applyBorder="1" applyAlignment="1" applyProtection="1">
      <alignment horizontal="center" vertical="center" wrapText="1"/>
    </xf>
    <xf numFmtId="9" fontId="9" fillId="0" borderId="4" xfId="28" applyFont="1" applyFill="1" applyBorder="1" applyAlignment="1" applyProtection="1">
      <alignment horizontal="center" vertical="center" wrapText="1"/>
    </xf>
    <xf numFmtId="9" fontId="35" fillId="9" borderId="29" xfId="22" applyNumberFormat="1" applyFont="1" applyFill="1" applyBorder="1" applyAlignment="1">
      <alignment horizontal="left" vertical="center" wrapText="1"/>
    </xf>
    <xf numFmtId="9" fontId="9" fillId="9" borderId="7" xfId="22" applyNumberFormat="1" applyFont="1" applyFill="1" applyBorder="1" applyAlignment="1">
      <alignment horizontal="left" vertical="center" wrapText="1"/>
    </xf>
    <xf numFmtId="9" fontId="9" fillId="9" borderId="8" xfId="22" applyNumberFormat="1" applyFont="1" applyFill="1" applyBorder="1" applyAlignment="1">
      <alignment horizontal="left" vertical="center" wrapText="1"/>
    </xf>
    <xf numFmtId="9" fontId="9" fillId="9" borderId="15" xfId="22" applyNumberFormat="1" applyFont="1" applyFill="1" applyBorder="1" applyAlignment="1">
      <alignment horizontal="left" vertical="center" wrapText="1"/>
    </xf>
    <xf numFmtId="9" fontId="9" fillId="9" borderId="10" xfId="22" applyNumberFormat="1" applyFont="1" applyFill="1" applyBorder="1" applyAlignment="1">
      <alignment horizontal="left" vertical="center" wrapText="1"/>
    </xf>
    <xf numFmtId="9" fontId="9" fillId="9" borderId="11" xfId="22" applyNumberFormat="1" applyFont="1" applyFill="1" applyBorder="1" applyAlignment="1">
      <alignment horizontal="left" vertical="center" wrapText="1"/>
    </xf>
    <xf numFmtId="9" fontId="40" fillId="0" borderId="29" xfId="34" applyNumberFormat="1" applyBorder="1" applyAlignment="1">
      <alignment horizontal="left" vertical="center" wrapText="1"/>
    </xf>
    <xf numFmtId="9" fontId="40" fillId="0" borderId="7" xfId="34" applyNumberFormat="1" applyBorder="1" applyAlignment="1">
      <alignment horizontal="left" vertical="center" wrapText="1"/>
    </xf>
    <xf numFmtId="9" fontId="40" fillId="0" borderId="59" xfId="34" applyNumberFormat="1" applyBorder="1" applyAlignment="1">
      <alignment horizontal="left" vertical="center" wrapText="1"/>
    </xf>
    <xf numFmtId="9" fontId="40" fillId="0" borderId="15" xfId="34" applyNumberFormat="1" applyBorder="1" applyAlignment="1">
      <alignment horizontal="left" vertical="center" wrapText="1"/>
    </xf>
    <xf numFmtId="9" fontId="40" fillId="0" borderId="10" xfId="34" applyNumberFormat="1" applyBorder="1" applyAlignment="1">
      <alignment horizontal="left" vertical="center" wrapText="1"/>
    </xf>
    <xf numFmtId="9" fontId="40" fillId="0" borderId="60" xfId="34" applyNumberFormat="1" applyBorder="1" applyAlignment="1">
      <alignment horizontal="left" vertical="center" wrapText="1"/>
    </xf>
    <xf numFmtId="9" fontId="9" fillId="0" borderId="15" xfId="22" applyNumberFormat="1" applyFont="1" applyBorder="1" applyAlignment="1">
      <alignment horizontal="left" vertical="center" wrapText="1"/>
    </xf>
    <xf numFmtId="9" fontId="9" fillId="0" borderId="10" xfId="22" applyNumberFormat="1" applyFont="1" applyBorder="1" applyAlignment="1">
      <alignment horizontal="left" vertical="center" wrapText="1"/>
    </xf>
    <xf numFmtId="9" fontId="9" fillId="0" borderId="11" xfId="22" applyNumberFormat="1" applyFont="1" applyBorder="1" applyAlignment="1">
      <alignment horizontal="left" vertical="center" wrapText="1"/>
    </xf>
    <xf numFmtId="0" fontId="35" fillId="0" borderId="5" xfId="22" applyFont="1" applyBorder="1" applyAlignment="1">
      <alignment horizontal="left" vertical="center" wrapText="1"/>
    </xf>
    <xf numFmtId="0" fontId="9" fillId="0" borderId="28" xfId="22" applyFont="1" applyBorder="1" applyAlignment="1">
      <alignment horizontal="left" vertical="center" wrapText="1"/>
    </xf>
    <xf numFmtId="9" fontId="9" fillId="9" borderId="29" xfId="30" applyFont="1" applyFill="1" applyBorder="1" applyAlignment="1" applyProtection="1">
      <alignment horizontal="left" vertical="center" wrapText="1"/>
    </xf>
    <xf numFmtId="9" fontId="9" fillId="9" borderId="7" xfId="30" applyFont="1" applyFill="1" applyBorder="1" applyAlignment="1" applyProtection="1">
      <alignment horizontal="left" vertical="center" wrapText="1"/>
    </xf>
    <xf numFmtId="9" fontId="9" fillId="9" borderId="8" xfId="30" applyFont="1" applyFill="1" applyBorder="1" applyAlignment="1" applyProtection="1">
      <alignment horizontal="left" vertical="center" wrapText="1"/>
    </xf>
    <xf numFmtId="9" fontId="9" fillId="9" borderId="44" xfId="30" applyFont="1" applyFill="1" applyBorder="1" applyAlignment="1" applyProtection="1">
      <alignment horizontal="left" vertical="center" wrapText="1"/>
    </xf>
    <xf numFmtId="9" fontId="9" fillId="9" borderId="45" xfId="30" applyFont="1" applyFill="1" applyBorder="1" applyAlignment="1" applyProtection="1">
      <alignment horizontal="left" vertical="center" wrapText="1"/>
    </xf>
    <xf numFmtId="9" fontId="9" fillId="9" borderId="46" xfId="30" applyFont="1" applyFill="1" applyBorder="1" applyAlignment="1" applyProtection="1">
      <alignment horizontal="left" vertical="center" wrapText="1"/>
    </xf>
    <xf numFmtId="2" fontId="9" fillId="0" borderId="13" xfId="22" applyNumberFormat="1" applyFont="1" applyBorder="1" applyAlignment="1">
      <alignment vertical="center" wrapText="1"/>
    </xf>
    <xf numFmtId="2" fontId="9" fillId="0" borderId="23" xfId="22" applyNumberFormat="1" applyFont="1" applyBorder="1" applyAlignment="1">
      <alignment vertical="center" wrapText="1"/>
    </xf>
    <xf numFmtId="9" fontId="9" fillId="9" borderId="29" xfId="22" applyNumberFormat="1" applyFont="1" applyFill="1" applyBorder="1" applyAlignment="1">
      <alignment horizontal="left" vertical="center" wrapText="1"/>
    </xf>
    <xf numFmtId="9" fontId="9" fillId="9" borderId="44" xfId="22" applyNumberFormat="1" applyFont="1" applyFill="1" applyBorder="1" applyAlignment="1">
      <alignment horizontal="left" vertical="center" wrapText="1"/>
    </xf>
    <xf numFmtId="9" fontId="9" fillId="9" borderId="45" xfId="22" applyNumberFormat="1" applyFont="1" applyFill="1" applyBorder="1" applyAlignment="1">
      <alignment horizontal="left" vertical="center" wrapText="1"/>
    </xf>
    <xf numFmtId="9" fontId="9" fillId="9" borderId="46" xfId="22" applyNumberFormat="1" applyFont="1" applyFill="1" applyBorder="1" applyAlignment="1">
      <alignment horizontal="left" vertical="center" wrapText="1"/>
    </xf>
    <xf numFmtId="9" fontId="9" fillId="9" borderId="6" xfId="30" applyFont="1" applyFill="1" applyBorder="1" applyAlignment="1" applyProtection="1">
      <alignment horizontal="left" vertical="center" wrapText="1"/>
    </xf>
    <xf numFmtId="9" fontId="9" fillId="9" borderId="5" xfId="30" applyFont="1" applyFill="1" applyBorder="1" applyAlignment="1" applyProtection="1">
      <alignment horizontal="left" vertical="center" wrapText="1"/>
    </xf>
    <xf numFmtId="0" fontId="9" fillId="9" borderId="5" xfId="22" applyFont="1" applyFill="1" applyBorder="1" applyAlignment="1">
      <alignment horizontal="left" vertical="center" wrapText="1"/>
    </xf>
    <xf numFmtId="0" fontId="32" fillId="9" borderId="5" xfId="22" applyFont="1" applyFill="1" applyBorder="1" applyAlignment="1">
      <alignment horizontal="left" vertical="center" wrapText="1"/>
    </xf>
    <xf numFmtId="0" fontId="32" fillId="9" borderId="28" xfId="22" applyFont="1" applyFill="1" applyBorder="1" applyAlignment="1">
      <alignment horizontal="left" vertical="center" wrapText="1"/>
    </xf>
    <xf numFmtId="9" fontId="9" fillId="9" borderId="30" xfId="30" applyFont="1" applyFill="1" applyBorder="1" applyAlignment="1" applyProtection="1">
      <alignment horizontal="left" vertical="center" wrapText="1"/>
    </xf>
    <xf numFmtId="9" fontId="9" fillId="9" borderId="0" xfId="30" applyFont="1" applyFill="1" applyBorder="1" applyAlignment="1" applyProtection="1">
      <alignment horizontal="left" vertical="center" wrapText="1"/>
    </xf>
    <xf numFmtId="9" fontId="9" fillId="9" borderId="9" xfId="30" applyFont="1" applyFill="1" applyBorder="1" applyAlignment="1" applyProtection="1">
      <alignment horizontal="left" vertical="center" wrapText="1"/>
    </xf>
    <xf numFmtId="9" fontId="9" fillId="0" borderId="60" xfId="22" applyNumberFormat="1" applyFont="1" applyBorder="1" applyAlignment="1">
      <alignment horizontal="left" vertical="center" wrapText="1"/>
    </xf>
    <xf numFmtId="2" fontId="9" fillId="0" borderId="14" xfId="22" applyNumberFormat="1" applyFont="1" applyBorder="1" applyAlignment="1">
      <alignment vertical="center" wrapText="1"/>
    </xf>
    <xf numFmtId="9" fontId="32" fillId="9" borderId="7" xfId="30" applyFont="1" applyFill="1" applyBorder="1" applyAlignment="1" applyProtection="1">
      <alignment horizontal="left" vertical="center" wrapText="1"/>
    </xf>
    <xf numFmtId="9" fontId="32" fillId="9" borderId="8" xfId="30" applyFont="1" applyFill="1" applyBorder="1" applyAlignment="1" applyProtection="1">
      <alignment horizontal="left" vertical="center" wrapText="1"/>
    </xf>
    <xf numFmtId="9" fontId="32" fillId="9" borderId="44" xfId="30" applyFont="1" applyFill="1" applyBorder="1" applyAlignment="1" applyProtection="1">
      <alignment horizontal="left" vertical="center" wrapText="1"/>
    </xf>
    <xf numFmtId="9" fontId="32" fillId="9" borderId="45" xfId="30" applyFont="1" applyFill="1" applyBorder="1" applyAlignment="1" applyProtection="1">
      <alignment horizontal="left" vertical="center" wrapText="1"/>
    </xf>
    <xf numFmtId="9" fontId="32" fillId="9" borderId="46" xfId="30" applyFont="1" applyFill="1" applyBorder="1" applyAlignment="1" applyProtection="1">
      <alignment horizontal="left" vertical="center" wrapText="1"/>
    </xf>
    <xf numFmtId="9" fontId="9" fillId="0" borderId="29" xfId="30" applyFont="1" applyFill="1" applyBorder="1" applyAlignment="1" applyProtection="1">
      <alignment horizontal="left" vertical="center" wrapText="1"/>
    </xf>
    <xf numFmtId="2" fontId="9" fillId="0" borderId="58" xfId="22" applyNumberFormat="1" applyFont="1" applyBorder="1" applyAlignment="1">
      <alignment vertical="center" wrapText="1"/>
    </xf>
    <xf numFmtId="9" fontId="35" fillId="0" borderId="7" xfId="22" applyNumberFormat="1" applyFont="1" applyBorder="1" applyAlignment="1">
      <alignment horizontal="left" vertical="center" wrapText="1"/>
    </xf>
    <xf numFmtId="9" fontId="35" fillId="0" borderId="59" xfId="22" applyNumberFormat="1" applyFont="1" applyBorder="1" applyAlignment="1">
      <alignment horizontal="left" vertical="center" wrapText="1"/>
    </xf>
    <xf numFmtId="9" fontId="35" fillId="0" borderId="15" xfId="22" applyNumberFormat="1" applyFont="1" applyBorder="1" applyAlignment="1">
      <alignment horizontal="left" vertical="center" wrapText="1"/>
    </xf>
    <xf numFmtId="9" fontId="35" fillId="0" borderId="10" xfId="22" applyNumberFormat="1" applyFont="1" applyBorder="1" applyAlignment="1">
      <alignment horizontal="left" vertical="center" wrapText="1"/>
    </xf>
    <xf numFmtId="9" fontId="35" fillId="0" borderId="60" xfId="22" applyNumberFormat="1" applyFont="1" applyBorder="1" applyAlignment="1">
      <alignment horizontal="left" vertical="center" wrapText="1"/>
    </xf>
    <xf numFmtId="0" fontId="26" fillId="0" borderId="18" xfId="0" applyFont="1" applyBorder="1" applyAlignment="1">
      <alignment vertical="center" wrapText="1"/>
    </xf>
    <xf numFmtId="9" fontId="9" fillId="0" borderId="7" xfId="30" applyFont="1" applyFill="1" applyBorder="1" applyAlignment="1" applyProtection="1">
      <alignment horizontal="left" vertical="center" wrapText="1"/>
    </xf>
    <xf numFmtId="9" fontId="9" fillId="0" borderId="8" xfId="30" applyFont="1" applyFill="1" applyBorder="1" applyAlignment="1" applyProtection="1">
      <alignment horizontal="left" vertical="center" wrapText="1"/>
    </xf>
    <xf numFmtId="9" fontId="9" fillId="0" borderId="15" xfId="30" applyFont="1" applyFill="1" applyBorder="1" applyAlignment="1" applyProtection="1">
      <alignment horizontal="left" vertical="center" wrapText="1"/>
    </xf>
    <xf numFmtId="9" fontId="9" fillId="0" borderId="10" xfId="30" applyFont="1" applyFill="1" applyBorder="1" applyAlignment="1" applyProtection="1">
      <alignment horizontal="left" vertical="center" wrapText="1"/>
    </xf>
    <xf numFmtId="9" fontId="9" fillId="0" borderId="11" xfId="30" applyFont="1" applyFill="1" applyBorder="1" applyAlignment="1" applyProtection="1">
      <alignment horizontal="left" vertical="center" wrapText="1"/>
    </xf>
    <xf numFmtId="0" fontId="0" fillId="0" borderId="18" xfId="0" applyBorder="1" applyAlignment="1">
      <alignment horizontal="left" vertical="center" wrapText="1"/>
    </xf>
    <xf numFmtId="0" fontId="32" fillId="0" borderId="28" xfId="22" applyFont="1" applyBorder="1" applyAlignment="1">
      <alignment horizontal="center" vertical="center" wrapText="1"/>
    </xf>
    <xf numFmtId="9" fontId="10" fillId="0" borderId="3" xfId="28" applyFont="1" applyBorder="1" applyAlignment="1">
      <alignment horizontal="center" vertical="center" wrapText="1"/>
    </xf>
    <xf numFmtId="9" fontId="10" fillId="0" borderId="19" xfId="28" applyFont="1" applyBorder="1" applyAlignment="1">
      <alignment horizontal="center" vertical="center" wrapText="1"/>
    </xf>
    <xf numFmtId="9" fontId="9" fillId="0" borderId="44" xfId="30" applyFont="1" applyFill="1" applyBorder="1" applyAlignment="1" applyProtection="1">
      <alignment horizontal="left" vertical="center" wrapText="1"/>
    </xf>
    <xf numFmtId="9" fontId="9" fillId="0" borderId="45" xfId="30" applyFont="1" applyFill="1" applyBorder="1" applyAlignment="1" applyProtection="1">
      <alignment horizontal="left" vertical="center" wrapText="1"/>
    </xf>
    <xf numFmtId="9" fontId="9" fillId="0" borderId="46" xfId="30" applyFont="1" applyFill="1" applyBorder="1" applyAlignment="1" applyProtection="1">
      <alignment horizontal="left" vertical="center" wrapText="1"/>
    </xf>
    <xf numFmtId="9" fontId="9" fillId="0" borderId="29" xfId="22" applyNumberFormat="1" applyFont="1" applyBorder="1" applyAlignment="1">
      <alignment vertical="center" wrapText="1"/>
    </xf>
    <xf numFmtId="9" fontId="9" fillId="0" borderId="7" xfId="22" applyNumberFormat="1" applyFont="1" applyBorder="1" applyAlignment="1">
      <alignment vertical="center" wrapText="1"/>
    </xf>
    <xf numFmtId="9" fontId="9" fillId="0" borderId="8" xfId="22" applyNumberFormat="1" applyFont="1" applyBorder="1" applyAlignment="1">
      <alignment vertical="center" wrapText="1"/>
    </xf>
    <xf numFmtId="9" fontId="9" fillId="0" borderId="44" xfId="22" applyNumberFormat="1" applyFont="1" applyBorder="1" applyAlignment="1">
      <alignment vertical="center" wrapText="1"/>
    </xf>
    <xf numFmtId="9" fontId="9" fillId="0" borderId="45" xfId="22" applyNumberFormat="1" applyFont="1" applyBorder="1" applyAlignment="1">
      <alignment vertical="center" wrapText="1"/>
    </xf>
    <xf numFmtId="9" fontId="9" fillId="0" borderId="46" xfId="22" applyNumberFormat="1" applyFont="1" applyBorder="1" applyAlignment="1">
      <alignment vertical="center" wrapText="1"/>
    </xf>
    <xf numFmtId="9" fontId="9" fillId="0" borderId="15" xfId="22" applyNumberFormat="1" applyFont="1" applyBorder="1" applyAlignment="1">
      <alignment vertical="center" wrapText="1"/>
    </xf>
    <xf numFmtId="9" fontId="9" fillId="0" borderId="10" xfId="22" applyNumberFormat="1" applyFont="1" applyBorder="1" applyAlignment="1">
      <alignment vertical="center" wrapText="1"/>
    </xf>
    <xf numFmtId="9" fontId="9" fillId="0" borderId="11" xfId="22" applyNumberFormat="1" applyFont="1" applyBorder="1" applyAlignment="1">
      <alignment vertical="center" wrapText="1"/>
    </xf>
    <xf numFmtId="9" fontId="9" fillId="0" borderId="6" xfId="30" applyFont="1" applyFill="1" applyBorder="1" applyAlignment="1" applyProtection="1">
      <alignment vertical="center" wrapText="1"/>
    </xf>
    <xf numFmtId="9" fontId="9" fillId="0" borderId="16" xfId="30" applyFont="1" applyFill="1" applyBorder="1" applyAlignment="1" applyProtection="1">
      <alignment vertical="center" wrapText="1"/>
    </xf>
    <xf numFmtId="9" fontId="9" fillId="0" borderId="5" xfId="30" applyFont="1" applyFill="1" applyBorder="1" applyAlignment="1" applyProtection="1">
      <alignment vertical="center" wrapText="1"/>
    </xf>
    <xf numFmtId="9" fontId="9" fillId="0" borderId="28" xfId="30" applyFont="1" applyFill="1" applyBorder="1" applyAlignment="1" applyProtection="1">
      <alignment vertical="center" wrapText="1"/>
    </xf>
    <xf numFmtId="9" fontId="9" fillId="0" borderId="29" xfId="30" applyFont="1" applyFill="1" applyBorder="1" applyAlignment="1" applyProtection="1">
      <alignment vertical="center" wrapText="1"/>
    </xf>
    <xf numFmtId="9" fontId="9" fillId="0" borderId="7" xfId="30" applyFont="1" applyFill="1" applyBorder="1" applyAlignment="1" applyProtection="1">
      <alignment vertical="center" wrapText="1"/>
    </xf>
    <xf numFmtId="9" fontId="9" fillId="0" borderId="8" xfId="30" applyFont="1" applyFill="1" applyBorder="1" applyAlignment="1" applyProtection="1">
      <alignment vertical="center" wrapText="1"/>
    </xf>
    <xf numFmtId="9" fontId="9" fillId="0" borderId="44" xfId="30" applyFont="1" applyFill="1" applyBorder="1" applyAlignment="1" applyProtection="1">
      <alignment vertical="center" wrapText="1"/>
    </xf>
    <xf numFmtId="9" fontId="9" fillId="0" borderId="45" xfId="30" applyFont="1" applyFill="1" applyBorder="1" applyAlignment="1" applyProtection="1">
      <alignment vertical="center" wrapText="1"/>
    </xf>
    <xf numFmtId="9" fontId="9" fillId="0" borderId="46" xfId="30" applyFont="1" applyFill="1" applyBorder="1" applyAlignment="1" applyProtection="1">
      <alignment vertical="center" wrapText="1"/>
    </xf>
    <xf numFmtId="0" fontId="33" fillId="10" borderId="3"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38" xfId="0" applyFont="1" applyFill="1" applyBorder="1" applyAlignment="1">
      <alignment horizontal="center" vertical="center" wrapText="1"/>
    </xf>
    <xf numFmtId="0" fontId="33" fillId="10" borderId="39"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3" fillId="10" borderId="12" xfId="0" applyFont="1" applyFill="1" applyBorder="1" applyAlignment="1">
      <alignment horizontal="center" vertical="center"/>
    </xf>
    <xf numFmtId="0" fontId="33" fillId="10" borderId="38" xfId="0" applyFont="1" applyFill="1" applyBorder="1" applyAlignment="1">
      <alignment horizontal="center" vertical="center"/>
    </xf>
    <xf numFmtId="0" fontId="33" fillId="10" borderId="39" xfId="0" applyFont="1" applyFill="1" applyBorder="1" applyAlignment="1">
      <alignment horizontal="center" vertical="center"/>
    </xf>
    <xf numFmtId="0" fontId="33" fillId="10" borderId="6" xfId="0" applyFont="1" applyFill="1" applyBorder="1" applyAlignment="1">
      <alignment horizontal="center" vertical="center" wrapText="1"/>
    </xf>
    <xf numFmtId="0" fontId="33" fillId="10" borderId="29" xfId="0" applyFont="1" applyFill="1" applyBorder="1" applyAlignment="1">
      <alignment horizontal="center" vertical="center"/>
    </xf>
    <xf numFmtId="0" fontId="33" fillId="10" borderId="7" xfId="0" applyFont="1" applyFill="1" applyBorder="1" applyAlignment="1">
      <alignment horizontal="center" vertical="center"/>
    </xf>
    <xf numFmtId="0" fontId="33" fillId="10" borderId="30" xfId="0" applyFont="1" applyFill="1" applyBorder="1" applyAlignment="1">
      <alignment horizontal="center" vertical="center"/>
    </xf>
    <xf numFmtId="0" fontId="33" fillId="10" borderId="0" xfId="0" applyFont="1" applyFill="1" applyAlignment="1">
      <alignment horizontal="center" vertical="center"/>
    </xf>
    <xf numFmtId="0" fontId="33" fillId="10" borderId="15" xfId="0" applyFont="1" applyFill="1" applyBorder="1" applyAlignment="1">
      <alignment horizontal="center" vertical="center"/>
    </xf>
    <xf numFmtId="0" fontId="33" fillId="10" borderId="10" xfId="0" applyFont="1" applyFill="1" applyBorder="1" applyAlignment="1">
      <alignment horizontal="center" vertical="center"/>
    </xf>
    <xf numFmtId="0" fontId="33" fillId="0" borderId="6" xfId="0" applyFont="1" applyBorder="1" applyAlignment="1">
      <alignment horizontal="center" vertical="center" wrapText="1"/>
    </xf>
    <xf numFmtId="0" fontId="31" fillId="0" borderId="6" xfId="0" applyFont="1" applyBorder="1" applyAlignment="1">
      <alignment horizontal="center" vertical="center"/>
    </xf>
    <xf numFmtId="0" fontId="33" fillId="12" borderId="6" xfId="22" applyFont="1" applyFill="1" applyBorder="1" applyAlignment="1">
      <alignment horizontal="center" vertical="center" wrapText="1"/>
    </xf>
    <xf numFmtId="0" fontId="10" fillId="12" borderId="6" xfId="22" applyFont="1" applyFill="1" applyBorder="1" applyAlignment="1">
      <alignment horizontal="center" vertical="center" wrapText="1"/>
    </xf>
    <xf numFmtId="0" fontId="10" fillId="9" borderId="6" xfId="22" applyFont="1" applyFill="1" applyBorder="1" applyAlignment="1">
      <alignment horizontal="left" vertical="center" wrapText="1"/>
    </xf>
    <xf numFmtId="0" fontId="10" fillId="0" borderId="43" xfId="0" applyFont="1" applyBorder="1" applyAlignment="1">
      <alignment horizontal="left" vertical="center" wrapText="1"/>
    </xf>
    <xf numFmtId="0" fontId="10" fillId="0" borderId="21" xfId="0" applyFont="1" applyBorder="1" applyAlignment="1">
      <alignment horizontal="left" vertical="center" wrapText="1"/>
    </xf>
    <xf numFmtId="0" fontId="10" fillId="0" borderId="39" xfId="0" applyFont="1" applyBorder="1" applyAlignment="1">
      <alignment horizontal="left" vertical="center" wrapText="1"/>
    </xf>
    <xf numFmtId="0" fontId="10" fillId="0" borderId="6"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29"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10" borderId="8" xfId="0" applyFont="1" applyFill="1" applyBorder="1" applyAlignment="1">
      <alignment horizontal="center" vertical="center"/>
    </xf>
    <xf numFmtId="0" fontId="33" fillId="10" borderId="9" xfId="0" applyFont="1" applyFill="1" applyBorder="1" applyAlignment="1">
      <alignment horizontal="center" vertical="center"/>
    </xf>
    <xf numFmtId="0" fontId="33" fillId="10" borderId="11" xfId="0" applyFont="1" applyFill="1" applyBorder="1" applyAlignment="1">
      <alignment horizontal="center" vertical="center"/>
    </xf>
    <xf numFmtId="0" fontId="31" fillId="0" borderId="12" xfId="0" applyFont="1" applyBorder="1" applyAlignment="1">
      <alignment horizontal="left" vertical="center"/>
    </xf>
    <xf numFmtId="0" fontId="31" fillId="0" borderId="38" xfId="0" applyFont="1" applyBorder="1" applyAlignment="1">
      <alignment horizontal="left" vertical="center"/>
    </xf>
    <xf numFmtId="0" fontId="31" fillId="0" borderId="39"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9" borderId="4" xfId="0" applyFont="1" applyFill="1" applyBorder="1" applyAlignment="1">
      <alignment horizontal="center" vertical="center"/>
    </xf>
    <xf numFmtId="0" fontId="11" fillId="9" borderId="6" xfId="0" applyFont="1" applyFill="1" applyBorder="1" applyAlignment="1">
      <alignment horizontal="center" vertical="center"/>
    </xf>
    <xf numFmtId="0" fontId="10" fillId="10" borderId="6" xfId="0" applyFont="1" applyFill="1" applyBorder="1" applyAlignment="1">
      <alignment horizontal="center" vertical="center"/>
    </xf>
    <xf numFmtId="0" fontId="33" fillId="0" borderId="29" xfId="0" applyFont="1" applyBorder="1" applyAlignment="1">
      <alignment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3" fillId="0" borderId="6" xfId="0" applyFont="1" applyBorder="1" applyAlignment="1">
      <alignment horizontal="center" vertical="center"/>
    </xf>
    <xf numFmtId="0" fontId="10" fillId="0" borderId="6" xfId="0" applyFont="1" applyBorder="1" applyAlignment="1">
      <alignment vertical="center" wrapText="1"/>
    </xf>
    <xf numFmtId="0" fontId="9" fillId="0" borderId="20" xfId="22" applyFont="1" applyBorder="1" applyAlignment="1">
      <alignment horizontal="center" vertical="center" wrapText="1"/>
    </xf>
    <xf numFmtId="0" fontId="9" fillId="0" borderId="13" xfId="22" applyFont="1" applyBorder="1" applyAlignment="1">
      <alignment horizontal="center" vertical="center" wrapText="1"/>
    </xf>
    <xf numFmtId="0" fontId="9" fillId="0" borderId="23" xfId="22" applyFont="1" applyBorder="1" applyAlignment="1">
      <alignment horizontal="center" vertical="center" wrapText="1"/>
    </xf>
    <xf numFmtId="0" fontId="10" fillId="0" borderId="21" xfId="22" applyFont="1" applyBorder="1" applyAlignment="1">
      <alignment horizontal="center" vertical="center"/>
    </xf>
    <xf numFmtId="0" fontId="10" fillId="0" borderId="6" xfId="22" applyFont="1" applyBorder="1" applyAlignment="1">
      <alignment horizontal="center" vertical="center"/>
    </xf>
    <xf numFmtId="0" fontId="10" fillId="0" borderId="6" xfId="22" applyFont="1" applyBorder="1" applyAlignment="1">
      <alignment horizontal="center" vertical="center" wrapText="1"/>
    </xf>
    <xf numFmtId="0" fontId="10" fillId="13" borderId="5" xfId="22" applyFont="1" applyFill="1" applyBorder="1" applyAlignment="1">
      <alignment horizontal="center" vertical="center" wrapText="1"/>
    </xf>
    <xf numFmtId="0" fontId="10"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41" fillId="0" borderId="15" xfId="0" applyFont="1" applyBorder="1" applyAlignment="1">
      <alignment horizontal="left" vertical="center" wrapText="1"/>
    </xf>
    <xf numFmtId="0" fontId="41" fillId="0" borderId="10" xfId="0" applyFont="1" applyBorder="1" applyAlignment="1">
      <alignment horizontal="left" vertical="center"/>
    </xf>
    <xf numFmtId="0" fontId="41" fillId="0" borderId="60" xfId="0" applyFont="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10" fillId="13" borderId="49" xfId="22" applyFont="1" applyFill="1" applyBorder="1" applyAlignment="1">
      <alignment horizontal="center" vertical="center" wrapText="1"/>
    </xf>
    <xf numFmtId="0" fontId="10" fillId="13" borderId="50" xfId="22" applyFont="1" applyFill="1" applyBorder="1" applyAlignment="1">
      <alignment horizontal="center" vertical="center" wrapText="1"/>
    </xf>
    <xf numFmtId="41" fontId="31" fillId="0" borderId="29" xfId="12" applyFont="1" applyFill="1" applyBorder="1" applyAlignment="1">
      <alignment horizontal="left" vertical="center"/>
    </xf>
    <xf numFmtId="41" fontId="31" fillId="0" borderId="30" xfId="12" applyFont="1" applyFill="1" applyBorder="1" applyAlignment="1">
      <alignment horizontal="left" vertical="center"/>
    </xf>
    <xf numFmtId="41" fontId="31" fillId="0" borderId="15" xfId="12" applyFont="1" applyFill="1" applyBorder="1" applyAlignment="1">
      <alignment horizontal="left"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0] 2 2" xfId="35" xr:uid="{162D73D2-9442-4C13-AD02-123F669D887F}"/>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ercent" xfId="28" xr:uid="{20D5D391-8005-4B02-AD65-471F89AA3D0E}"/>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F1011DF-3FAF-4839-8C4D-190EC09A0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040CFD2-5E05-4799-AE35-459CA1F4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B8F5B2F-0CDE-415C-B626-ABD8E5A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7511DA5-907A-4834-A578-776F723AB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A5A71-59DA-41D8-99FB-9A77B6E4A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0318E78-733F-4A2B-B1CD-6A58163E6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70BD6B3-8F96-4D16-9942-6DDFCFF2C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C36EE94-553B-469E-8AA1-F56A5033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87B74DD-227F-444D-A8E7-15D3511B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x:/g/personal/cvillareal_sdmujer_gov_co/ERxGudrSCotLop43bbXHIzIBdd2N-OEFKNc8IVedfIEAEA?e=MxYwB7" TargetMode="External"/><Relationship Id="rId7" Type="http://schemas.openxmlformats.org/officeDocument/2006/relationships/comments" Target="../comments1.xml"/><Relationship Id="rId2" Type="http://schemas.openxmlformats.org/officeDocument/2006/relationships/hyperlink" Target="../../../../../:x:/g/personal/cvillareal_sdmujer_gov_co/ERxGudrSCotLop43bbXHIzIBdd2N-OEFKNc8IVedfIEAEA?e=MxYwB7" TargetMode="External"/><Relationship Id="rId1" Type="http://schemas.openxmlformats.org/officeDocument/2006/relationships/hyperlink" Target="../../../../../:x:/g/personal/cvillareal_sdmujer_gov_co/Ef5pEBL0WLRNjn-0ZtirZDYB1nWXjExCACEGgUk7ruGi8A?e=KVQKq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f:/g/personal/cvillareal_sdmujer_gov_co/EojJRHWNuE5IpV9FuicVm1QBgSQgU1ersNElZVDWNYu4Dg?e=0lrkpr" TargetMode="External"/><Relationship Id="rId13" Type="http://schemas.openxmlformats.org/officeDocument/2006/relationships/hyperlink" Target="../../../../../:x:/g/personal/cvillareal_sdmujer_gov_co/EQ9S179e1BVCqkiNNADkyN4BV9ijT_o9E0SVj1uJkd7eLw?e=CW0EDI" TargetMode="External"/><Relationship Id="rId18" Type="http://schemas.openxmlformats.org/officeDocument/2006/relationships/hyperlink" Target="../../../../../:f:/g/personal/cvillareal_sdmujer_gov_co/Ek4k2tIB_rRGttPXnL2EV28BR5huFNpllzn2qj8ii4m2oQ?e=P1wjkt" TargetMode="External"/><Relationship Id="rId26" Type="http://schemas.openxmlformats.org/officeDocument/2006/relationships/hyperlink" Target="../../../../../:x:/g/personal/cvillareal_sdmujer_gov_co/ER6LM3RSjhZOkdjbGRMX9NsB8a8hSM-oyRmrC18jEY8d3Q?e=OpOtl1" TargetMode="External"/><Relationship Id="rId39" Type="http://schemas.openxmlformats.org/officeDocument/2006/relationships/hyperlink" Target="../../../../../:f:/g/personal/cvillareal_sdmujer_gov_co/EoGDOhUnRkFOiXSG4uTn7_cB7a5MmTAMwjCdMM_V_aKdoA?e=uVZ7Vd" TargetMode="External"/><Relationship Id="rId3" Type="http://schemas.openxmlformats.org/officeDocument/2006/relationships/hyperlink" Target="../../../../../:f:/g/personal/cvillareal_sdmujer_gov_co/EtN36AutLzZPs_-kEDDzYKEBYreXQm5I5Af65AMO2RrQew?e=AmFnHS" TargetMode="External"/><Relationship Id="rId21" Type="http://schemas.openxmlformats.org/officeDocument/2006/relationships/hyperlink" Target="../../../../../:x:/g/personal/cvillareal_sdmujer_gov_co/EQdL7STCuIxAlkNwDFcrEmUB9acg-dM_ZmUKoN20HIk0LA?e=hPx8gY" TargetMode="External"/><Relationship Id="rId34" Type="http://schemas.openxmlformats.org/officeDocument/2006/relationships/hyperlink" Target="../../../../../:f:/g/personal/cvillareal_sdmujer_gov_co/EiVFQ0TNDcNHpdH6DP5iuKABljG-KCa1_9cYMvROz1VsOQ?e=t7bGNA" TargetMode="External"/><Relationship Id="rId42" Type="http://schemas.openxmlformats.org/officeDocument/2006/relationships/printerSettings" Target="../printerSettings/printerSettings10.bin"/><Relationship Id="rId7" Type="http://schemas.openxmlformats.org/officeDocument/2006/relationships/hyperlink" Target="../../../../../:x:/g/personal/cvillareal_sdmujer_gov_co/ETv-7PLCVbNAt6sledWzlZ8BDljxwoGwdiZVDdcH9wnrvg?e=1l4Wwe" TargetMode="External"/><Relationship Id="rId12" Type="http://schemas.openxmlformats.org/officeDocument/2006/relationships/hyperlink" Target="../../../../../:x:/g/personal/cvillareal_sdmujer_gov_co/EYnmqMiphe1DmRy67Fp5bAQBBQRJy6J7lVGo5jWCKNSR6A?e=wmlgLf" TargetMode="External"/><Relationship Id="rId17" Type="http://schemas.openxmlformats.org/officeDocument/2006/relationships/hyperlink" Target="../../../../../:x:/g/personal/cvillareal_sdmujer_gov_co/EYnmqMiphe1DmRy67Fp5bAQBBQRJy6J7lVGo5jWCKNSR6A?e=wmlgLf" TargetMode="External"/><Relationship Id="rId25" Type="http://schemas.openxmlformats.org/officeDocument/2006/relationships/hyperlink" Target="../../../../../:x:/g/personal/cvillareal_sdmujer_gov_co/EQdL7STCuIxAlkNwDFcrEmUB9acg-dM_ZmUKoN20HIk0LA?e=hPx8gY" TargetMode="External"/><Relationship Id="rId33" Type="http://schemas.openxmlformats.org/officeDocument/2006/relationships/hyperlink" Target="../../../../../:f:/g/personal/cvillareal_sdmujer_gov_co/EpgpdDEHTo1CkjbMpxLNRjABErSZ5QZ-fu4ELgEnrwvfPA?e=uggqsw" TargetMode="External"/><Relationship Id="rId38" Type="http://schemas.openxmlformats.org/officeDocument/2006/relationships/hyperlink" Target="../../../../../:f:/g/personal/cvillareal_sdmujer_gov_co/EoGDOhUnRkFOiXSG4uTn7_cB7a5MmTAMwjCdMM_V_aKdoA?e=uVZ7Vd" TargetMode="External"/><Relationship Id="rId2" Type="http://schemas.openxmlformats.org/officeDocument/2006/relationships/hyperlink" Target="../../../../../:f:/g/personal/cvillareal_sdmujer_gov_co/EqNdhc5RLZROg3Ae9zydVqcBURr0pBJmFRVZHztfZ3SBTA?e=mc2zya" TargetMode="External"/><Relationship Id="rId16" Type="http://schemas.openxmlformats.org/officeDocument/2006/relationships/hyperlink" Target="../../../../../:x:/g/personal/cvillareal_sdmujer_gov_co/EYnmqMiphe1DmRy67Fp5bAQBBQRJy6J7lVGo5jWCKNSR6A?e=wmlgLf" TargetMode="External"/><Relationship Id="rId20" Type="http://schemas.openxmlformats.org/officeDocument/2006/relationships/hyperlink" Target="../../../../../:f:/g/personal/cvillareal_sdmujer_gov_co/EqbW_xBa3NRDr_J5SW3txAIBjUEwpj1P5Q4SKwYIhyCmcQ?e=tmWypN" TargetMode="External"/><Relationship Id="rId29" Type="http://schemas.openxmlformats.org/officeDocument/2006/relationships/hyperlink" Target="../../../../../:f:/g/personal/cvillareal_sdmujer_gov_co/EiMfthOFRtRLscTPctt5H0ABq_rLZAWJMVQx3WKpXDz7EA?e=acAmnu" TargetMode="External"/><Relationship Id="rId41" Type="http://schemas.openxmlformats.org/officeDocument/2006/relationships/hyperlink" Target="../../../../../:f:/g/personal/cvillareal_sdmujer_gov_co/Enk-ViEwZJlKjovGpgrtQdwBiSazek12BDm3z92M2RWrdA?e=qWDLYW" TargetMode="External"/><Relationship Id="rId1" Type="http://schemas.openxmlformats.org/officeDocument/2006/relationships/hyperlink" Target="../../../../../:x:/g/personal/cvillareal_sdmujer_gov_co/EV2c1IT10ilEh8SqOEsGj5AB2mlzgJE3Uk_E4zDZWjMFIA?e=j0pBug" TargetMode="External"/><Relationship Id="rId6" Type="http://schemas.openxmlformats.org/officeDocument/2006/relationships/hyperlink" Target="../../../../../:f:/g/personal/cvillareal_sdmujer_gov_co/EnS2pkO0KWhLmRJftr0_-DEBzaTibUX13uI5l0ELvB_NCg?e=HeAQby" TargetMode="External"/><Relationship Id="rId11" Type="http://schemas.openxmlformats.org/officeDocument/2006/relationships/hyperlink" Target="../../../../../:x:/g/personal/cvillareal_sdmujer_gov_co/EYnmqMiphe1DmRy67Fp5bAQBBQRJy6J7lVGo5jWCKNSR6A?e=wmlgLf" TargetMode="External"/><Relationship Id="rId24" Type="http://schemas.openxmlformats.org/officeDocument/2006/relationships/hyperlink" Target="../../../../../:x:/g/personal/cvillareal_sdmujer_gov_co/EQdL7STCuIxAlkNwDFcrEmUB9acg-dM_ZmUKoN20HIk0LA?e=hPx8gY" TargetMode="External"/><Relationship Id="rId32" Type="http://schemas.openxmlformats.org/officeDocument/2006/relationships/hyperlink" Target="../../../../../:x:/g/personal/cvillareal_sdmujer_gov_co/EZi4kSHcKTFPkOzmqqqqnOEBKo61TQaCAX3DuKgLV7AAtA?e=uQBY9S" TargetMode="External"/><Relationship Id="rId37" Type="http://schemas.openxmlformats.org/officeDocument/2006/relationships/hyperlink" Target="../../../../../:b:/g/personal/cvillareal_sdmujer_gov_co/EXewbWGZttpNpFJ-0ODBJx4Brqs6Kpjc68CUTiElpEfhfw?e=WBPgmy" TargetMode="External"/><Relationship Id="rId40" Type="http://schemas.openxmlformats.org/officeDocument/2006/relationships/hyperlink" Target="../../../../../:x:/g/personal/cvillareal_sdmujer_gov_co/EXzEsjNi1cBEoQFbjMA8B8gBrrs3Jlj6dzm89B6OKAEAug?e=NaZSx2" TargetMode="External"/><Relationship Id="rId5" Type="http://schemas.openxmlformats.org/officeDocument/2006/relationships/hyperlink" Target="../../../../../:x:/g/personal/cvillareal_sdmujer_gov_co/EXzTjy55XwtCrpSnhzEyhBUBomPTC5nqdw_kLwgv5hnV6g?e=pJUz8f" TargetMode="External"/><Relationship Id="rId15" Type="http://schemas.openxmlformats.org/officeDocument/2006/relationships/hyperlink" Target="../../../../../:x:/g/personal/cvillareal_sdmujer_gov_co/EQ9S179e1BVCqkiNNADkyN4BV9ijT_o9E0SVj1uJkd7eLw?e=CW0EDI" TargetMode="External"/><Relationship Id="rId23" Type="http://schemas.openxmlformats.org/officeDocument/2006/relationships/hyperlink" Target="../../../../../:x:/g/personal/cvillareal_sdmujer_gov_co/EQdL7STCuIxAlkNwDFcrEmUB9acg-dM_ZmUKoN20HIk0LA?e=hPx8gY" TargetMode="External"/><Relationship Id="rId28" Type="http://schemas.openxmlformats.org/officeDocument/2006/relationships/hyperlink" Target="../../../../../:f:/g/personal/cvillareal_sdmujer_gov_co/Erl03ctkeU5FvndxcF4eZLEBUZZu3aXOxaPCr3RVIW8NoQ?e=Fm7OpF" TargetMode="External"/><Relationship Id="rId36" Type="http://schemas.openxmlformats.org/officeDocument/2006/relationships/hyperlink" Target="../../../../../:f:/g/personal/cvillareal_sdmujer_gov_co/EuNY5F5Io55OgkApk4XOQY0BcOAMHjhBbjjJl4bPObCbCA?e=7YPC5d" TargetMode="External"/><Relationship Id="rId10" Type="http://schemas.openxmlformats.org/officeDocument/2006/relationships/hyperlink" Target="../../../../../:x:/g/personal/cvillareal_sdmujer_gov_co/EYnmqMiphe1DmRy67Fp5bAQBBQRJy6J7lVGo5jWCKNSR6A?e=wmlgLf" TargetMode="External"/><Relationship Id="rId19" Type="http://schemas.openxmlformats.org/officeDocument/2006/relationships/hyperlink" Target="../../../../../:f:/g/personal/cvillareal_sdmujer_gov_co/Eq8n1fzP6AxEjM-7ccbjOcYBRkoh5GImShgLx_x5ZB5gJQ?e=CghhGj" TargetMode="External"/><Relationship Id="rId31" Type="http://schemas.openxmlformats.org/officeDocument/2006/relationships/hyperlink" Target="../../../../../:f:/g/personal/cvillareal_sdmujer_gov_co/Ek6CeikE_aZJlhrKmjnY8H0B58Bvf25WS-kfmYf_jvWFBA?e=qySzjo" TargetMode="External"/><Relationship Id="rId44" Type="http://schemas.openxmlformats.org/officeDocument/2006/relationships/comments" Target="../comments10.xml"/><Relationship Id="rId4" Type="http://schemas.openxmlformats.org/officeDocument/2006/relationships/hyperlink" Target="../../../../../:x:/g/personal/cvillareal_sdmujer_gov_co/ERBdrDnjVSZPkQjrvAhsDZwB4UC-N12E0Hn59jKVi9AXzA?e=0e6SXM" TargetMode="External"/><Relationship Id="rId9" Type="http://schemas.openxmlformats.org/officeDocument/2006/relationships/hyperlink" Target="../../../../../:f:/g/personal/cvillareal_sdmujer_gov_co/Esuneq3J33NEhyHe3bJ4Rx4Bj17tT_t1TgAo6FpGTrh3hw?e=ZMWye6" TargetMode="External"/><Relationship Id="rId14" Type="http://schemas.openxmlformats.org/officeDocument/2006/relationships/hyperlink" Target="../../../../../:x:/g/personal/cvillareal_sdmujer_gov_co/EQ9S179e1BVCqkiNNADkyN4BV9ijT_o9E0SVj1uJkd7eLw?e=CW0EDI" TargetMode="External"/><Relationship Id="rId22" Type="http://schemas.openxmlformats.org/officeDocument/2006/relationships/hyperlink" Target="../../../../../:x:/g/personal/cvillareal_sdmujer_gov_co/EQdL7STCuIxAlkNwDFcrEmUB9acg-dM_ZmUKoN20HIk0LA?e=hPx8gY" TargetMode="External"/><Relationship Id="rId27" Type="http://schemas.openxmlformats.org/officeDocument/2006/relationships/hyperlink" Target="../../../../../:f:/g/personal/cvillareal_sdmujer_gov_co/ErAS1LcmdstEoKSBtrJAHkoB2DAHl__uTMrmoK5wW9OsfQ?e=eMp9V5" TargetMode="External"/><Relationship Id="rId30" Type="http://schemas.openxmlformats.org/officeDocument/2006/relationships/hyperlink" Target="../../../../../:x:/g/personal/cvillareal_sdmujer_gov_co/EeipPwgWXNZMmnHOptD6LnwBfeNX3zt57Qqrac-uajcb8Q?e=jYAUoH" TargetMode="External"/><Relationship Id="rId35" Type="http://schemas.openxmlformats.org/officeDocument/2006/relationships/hyperlink" Target="../../../../../:f:/g/personal/cvillareal_sdmujer_gov_co/EquzdhiFzgJJl92lyGCD7fYBO5c2gj3SCeO6qPxR25g42A?e=JUON9i" TargetMode="External"/><Relationship Id="rId43"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x:/g/personal/cvillareal_sdmujer_gov_co/EbzD7oyKb7dGiOvarUzkhggBV784tYBqYETMTArG7cr_fw?e=aGL9S7"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g/personal/cvillareal_sdmujer_gov_co/Eq8n1fzP6AxEjM-7ccbjOcYBRkoh5GImShgLx_x5ZB5gJQ?e=CghhGj" TargetMode="External"/><Relationship Id="rId1" Type="http://schemas.openxmlformats.org/officeDocument/2006/relationships/hyperlink" Target="../../../../../:f:/g/personal/cvillareal_sdmujer_gov_co/Ek4k2tIB_rRGttPXnL2EV28BR5huFNpllzn2qj8ii4m2oQ?e=P1wjkt"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g/personal/cvillareal_sdmujer_gov_co/EqbW_xBa3NRDr_J5SW3txAIBjUEwpj1P5Q4SKwYIhyCmcQ?e=tmWypN" TargetMode="External"/><Relationship Id="rId1" Type="http://schemas.openxmlformats.org/officeDocument/2006/relationships/hyperlink" Target="../../../../../:x:/g/personal/cvillareal_sdmujer_gov_co/EQdL7STCuIxAlkNwDFcrEmUB9acg-dM_ZmUKoN20HIk0LA?e=hPx8gY"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f:/g/personal/cvillareal_sdmujer_gov_co/Erl03ctkeU5FvndxcF4eZLEBUZZu3aXOxaPCr3RVIW8NoQ?e=Fm7OpF" TargetMode="External"/><Relationship Id="rId7" Type="http://schemas.openxmlformats.org/officeDocument/2006/relationships/comments" Target="../comments5.xml"/><Relationship Id="rId2" Type="http://schemas.openxmlformats.org/officeDocument/2006/relationships/hyperlink" Target="../../../../../:f:/g/personal/cvillareal_sdmujer_gov_co/ErAS1LcmdstEoKSBtrJAHkoB2DAHl__uTMrmoK5wW9OsfQ?e=eMp9V5" TargetMode="External"/><Relationship Id="rId1" Type="http://schemas.openxmlformats.org/officeDocument/2006/relationships/hyperlink" Target="../../../../../:x:/g/personal/cvillareal_sdmujer_gov_co/ER6LM3RSjhZOkdjbGRMX9NsB8a8hSM-oyRmrC18jEY8d3Q?e=OpOtl1"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x:/g/personal/cvillareal_sdmujer_gov_co/EZi4kSHcKTFPkOzmqqqqnOEBKo61TQaCAX3DuKgLV7AAtA?e=uQBY9S" TargetMode="External"/><Relationship Id="rId7" Type="http://schemas.openxmlformats.org/officeDocument/2006/relationships/vmlDrawing" Target="../drawings/vmlDrawing6.vml"/><Relationship Id="rId2" Type="http://schemas.openxmlformats.org/officeDocument/2006/relationships/hyperlink" Target="../../../../../:f:/g/personal/cvillareal_sdmujer_gov_co/Ek6CeikE_aZJlhrKmjnY8H0B58Bvf25WS-kfmYf_jvWFBA?e=qySzjo" TargetMode="External"/><Relationship Id="rId1" Type="http://schemas.openxmlformats.org/officeDocument/2006/relationships/hyperlink" Target="../../../../../:f:/g/personal/cvillareal_sdmujer_gov_co/EiMfthOFRtRLscTPctt5H0ABq_rLZAWJMVQx3WKpXDz7EA?e=acAmnu"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g/personal/cvillareal_sdmujer_gov_co/EpgpdDEHTo1CkjbMpxLNRjABErSZ5QZ-fu4ELgEnrwvfPA?e=uggqsw"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g/personal/cvillareal_sdmujer_gov_co/EquzdhiFzgJJl92lyGCD7fYBO5c2gj3SCeO6qPxR25g42A?e=JUON9i" TargetMode="External"/><Relationship Id="rId1" Type="http://schemas.openxmlformats.org/officeDocument/2006/relationships/hyperlink" Target="../../../../../:f:/g/personal/cvillareal_sdmujer_gov_co/EiVFQ0TNDcNHpdH6DP5iuKABljG-KCa1_9cYMvROz1VsOQ?e=t7bGNA"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b:/g/personal/cvillareal_sdmujer_gov_co/EXewbWGZttpNpFJ-0ODBJx4Brqs6Kpjc68CUTiElpEfhfw?e=WBPgmy" TargetMode="External"/><Relationship Id="rId1" Type="http://schemas.openxmlformats.org/officeDocument/2006/relationships/hyperlink" Target="../../../../../:x:/g/personal/cvillareal_sdmujer_gov_co/EeipPwgWXNZMmnHOptD6LnwBfeNX3zt57Qqrac-uajcb8Q?e=jYAUoH"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f:/g/personal/cvillareal_sdmujer_gov_co/Enk-ViEwZJlKjovGpgrtQdwBiSazek12BDm3z92M2RWrdA?e=qWDLYW" TargetMode="External"/><Relationship Id="rId7" Type="http://schemas.openxmlformats.org/officeDocument/2006/relationships/comments" Target="../comments9.xml"/><Relationship Id="rId2" Type="http://schemas.openxmlformats.org/officeDocument/2006/relationships/hyperlink" Target="../../../../../:x:/g/personal/cvillareal_sdmujer_gov_co/EXzEsjNi1cBEoQFbjMA8B8gBrrs3Jlj6dzm89B6OKAEAug?e=NaZSx2" TargetMode="External"/><Relationship Id="rId1" Type="http://schemas.openxmlformats.org/officeDocument/2006/relationships/hyperlink" Target="../../../../../:f:/g/personal/cvillareal_sdmujer_gov_co/EoGDOhUnRkFOiXSG4uTn7_cB7a5MmTAMwjCdMM_V_aKdoA?e=uVZ7Vd" TargetMode="External"/><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573F-0BDE-48BD-914E-FCFDE80ADD5B}">
  <sheetPr>
    <tabColor theme="7" tint="0.39997558519241921"/>
    <pageSetUpPr fitToPage="1"/>
  </sheetPr>
  <dimension ref="A1:AO46"/>
  <sheetViews>
    <sheetView showGridLines="0" topLeftCell="D1" zoomScale="60" zoomScaleNormal="60" workbookViewId="0">
      <selection activeCell="D43" sqref="A43:XFD44"/>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5.5703125" style="2" customWidth="1"/>
    <col min="32" max="32" width="22.85546875" style="2" customWidth="1"/>
    <col min="33" max="33" width="18.42578125" style="2" bestFit="1" customWidth="1"/>
    <col min="34" max="34" width="25.5703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5" s="16" customFormat="1" ht="37.5" customHeight="1" thickBot="1" x14ac:dyDescent="0.3">
      <c r="A17" s="282" t="s">
        <v>23</v>
      </c>
      <c r="B17" s="283"/>
      <c r="C17" s="269" t="s">
        <v>24</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5"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5"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5"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5" ht="32.1" customHeight="1" thickBot="1" x14ac:dyDescent="0.3">
      <c r="A21" s="149">
        <v>2041627027</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5" ht="32.1" customHeight="1" x14ac:dyDescent="0.25">
      <c r="A22" s="130" t="s">
        <v>44</v>
      </c>
      <c r="B22" s="147">
        <v>876445728</v>
      </c>
      <c r="C22" s="148">
        <v>876445728</v>
      </c>
      <c r="D22" s="148">
        <v>288735571</v>
      </c>
      <c r="E22" s="148"/>
      <c r="F22" s="148"/>
      <c r="G22" s="148"/>
      <c r="H22" s="148"/>
      <c r="I22" s="148"/>
      <c r="J22" s="148"/>
      <c r="K22" s="148"/>
      <c r="L22" s="148"/>
      <c r="M22" s="148"/>
      <c r="N22" s="79">
        <f>SUM(B22:M22)</f>
        <v>2041627027</v>
      </c>
      <c r="O22" s="81"/>
      <c r="P22" s="130" t="s">
        <v>45</v>
      </c>
      <c r="Q22" s="141">
        <v>3620819689</v>
      </c>
      <c r="R22" s="142"/>
      <c r="S22" s="142"/>
      <c r="T22" s="197">
        <v>2140118800</v>
      </c>
      <c r="U22" s="142">
        <v>6455061511</v>
      </c>
      <c r="V22" s="142"/>
      <c r="W22" s="142"/>
      <c r="X22" s="142"/>
      <c r="Y22" s="142"/>
      <c r="Z22" s="142"/>
      <c r="AA22" s="142"/>
      <c r="AB22" s="142"/>
      <c r="AC22" s="101">
        <f>SUM(Q22:AB22)</f>
        <v>12216000000</v>
      </c>
      <c r="AE22" s="102"/>
      <c r="AF22" s="182"/>
      <c r="AG22" s="1"/>
      <c r="AH22" s="182"/>
      <c r="AI22" s="182"/>
    </row>
    <row r="23" spans="1:35"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3620819689</v>
      </c>
      <c r="R23" s="144">
        <v>0</v>
      </c>
      <c r="S23" s="144">
        <v>0</v>
      </c>
      <c r="T23" s="144">
        <v>0</v>
      </c>
      <c r="U23" s="144"/>
      <c r="V23" s="144"/>
      <c r="W23" s="144"/>
      <c r="X23" s="144"/>
      <c r="Y23" s="144"/>
      <c r="Z23" s="144"/>
      <c r="AA23" s="144"/>
      <c r="AB23" s="144"/>
      <c r="AC23" s="144">
        <f>SUM(Q23:AB23)</f>
        <v>3620819689</v>
      </c>
      <c r="AD23" s="209">
        <f>AC23/SUM(Q22:T22)</f>
        <v>0.62851212452860472</v>
      </c>
      <c r="AE23" s="210">
        <f>AC23/AC22</f>
        <v>0.29639977807793061</v>
      </c>
      <c r="AF23" s="182"/>
      <c r="AG23" s="1"/>
      <c r="AH23" s="182"/>
      <c r="AI23" s="182"/>
    </row>
    <row r="24" spans="1:35" ht="32.1" customHeight="1" x14ac:dyDescent="0.25">
      <c r="A24" s="131" t="s">
        <v>48</v>
      </c>
      <c r="B24" s="143">
        <f>+A21-B23</f>
        <v>2041627027</v>
      </c>
      <c r="C24" s="144">
        <f>+B24-C23</f>
        <v>2041627027</v>
      </c>
      <c r="D24" s="144">
        <f>+C24-D23</f>
        <v>2041627027</v>
      </c>
      <c r="E24" s="144">
        <f>+D24-E23</f>
        <v>2041627027</v>
      </c>
      <c r="F24" s="144"/>
      <c r="G24" s="144"/>
      <c r="H24" s="144"/>
      <c r="I24" s="144"/>
      <c r="J24" s="144"/>
      <c r="K24" s="144"/>
      <c r="L24" s="144"/>
      <c r="M24" s="144"/>
      <c r="N24" s="78">
        <f>MIN(B24:M24)</f>
        <v>2041627027</v>
      </c>
      <c r="O24" s="80"/>
      <c r="P24" s="131" t="s">
        <v>44</v>
      </c>
      <c r="Q24" s="143"/>
      <c r="R24" s="144"/>
      <c r="S24" s="144">
        <v>688653244</v>
      </c>
      <c r="T24" s="144">
        <v>977388815</v>
      </c>
      <c r="U24" s="144">
        <v>977388815</v>
      </c>
      <c r="V24" s="144">
        <v>977388815</v>
      </c>
      <c r="W24" s="144">
        <f>977388815+305731257</f>
        <v>1283120072</v>
      </c>
      <c r="X24" s="144">
        <f>977388815+305731257</f>
        <v>1283120072</v>
      </c>
      <c r="Y24" s="144">
        <f>977388815+305731257</f>
        <v>1283120072</v>
      </c>
      <c r="Z24" s="144">
        <f>977388815+305731257</f>
        <v>1283120072</v>
      </c>
      <c r="AA24" s="144">
        <f>977388815+305731257</f>
        <v>1283120072</v>
      </c>
      <c r="AB24" s="144">
        <f>1568117436+305731257+305731258</f>
        <v>2179579951</v>
      </c>
      <c r="AC24" s="144">
        <f>SUM(Q24:AB24)</f>
        <v>12216000000</v>
      </c>
      <c r="AD24" s="144"/>
      <c r="AE24" s="211"/>
      <c r="AF24" s="182"/>
      <c r="AG24" s="221"/>
      <c r="AH24" s="182"/>
      <c r="AI24" s="182"/>
    </row>
    <row r="25" spans="1:35" ht="32.1" customHeight="1" x14ac:dyDescent="0.25">
      <c r="A25" s="132" t="s">
        <v>49</v>
      </c>
      <c r="B25" s="145">
        <v>876445728</v>
      </c>
      <c r="C25" s="146">
        <v>876445728</v>
      </c>
      <c r="D25" s="146">
        <v>288735571</v>
      </c>
      <c r="E25" s="146">
        <v>0</v>
      </c>
      <c r="F25" s="146"/>
      <c r="G25" s="146"/>
      <c r="H25" s="146"/>
      <c r="I25" s="146"/>
      <c r="J25" s="146"/>
      <c r="K25" s="146"/>
      <c r="L25" s="146"/>
      <c r="M25" s="146"/>
      <c r="N25" s="111">
        <f>SUM(B25:M25)</f>
        <v>2041627027</v>
      </c>
      <c r="O25" s="181">
        <f>+N25/N24</f>
        <v>1</v>
      </c>
      <c r="P25" s="132" t="s">
        <v>49</v>
      </c>
      <c r="Q25" s="145">
        <v>0</v>
      </c>
      <c r="R25" s="146">
        <v>0</v>
      </c>
      <c r="S25" s="146">
        <v>688653244</v>
      </c>
      <c r="T25" s="146">
        <v>977388815</v>
      </c>
      <c r="U25" s="146"/>
      <c r="V25" s="146"/>
      <c r="W25" s="146"/>
      <c r="X25" s="146"/>
      <c r="Y25" s="146"/>
      <c r="Z25" s="146"/>
      <c r="AA25" s="146"/>
      <c r="AB25" s="146"/>
      <c r="AC25" s="146">
        <f>SUM(Q25:AB25)</f>
        <v>1666042059</v>
      </c>
      <c r="AD25" s="212">
        <f ca="1">AD25/SUM(Q24:T24)</f>
        <v>0</v>
      </c>
      <c r="AE25" s="213">
        <f>AC25/AC24</f>
        <v>0.13638196291748528</v>
      </c>
      <c r="AF25" s="182"/>
      <c r="AG25" s="1"/>
      <c r="AH25" s="182"/>
      <c r="AI25" s="182"/>
    </row>
    <row r="26" spans="1:35" customFormat="1" ht="16.5" customHeight="1" x14ac:dyDescent="0.25"/>
    <row r="27" spans="1:35"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5"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5"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5" ht="62.25" customHeight="1" thickBot="1" x14ac:dyDescent="0.3">
      <c r="A30" s="104" t="s">
        <v>24</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56</v>
      </c>
      <c r="Z30" s="306"/>
      <c r="AA30" s="306"/>
      <c r="AB30" s="306"/>
      <c r="AC30" s="306"/>
      <c r="AD30" s="306"/>
      <c r="AE30" s="307"/>
    </row>
    <row r="31" spans="1:35"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5"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70.45" customHeight="1" x14ac:dyDescent="0.25">
      <c r="A35" s="325" t="s">
        <v>24</v>
      </c>
      <c r="B35" s="327">
        <f>SUM(B41:B46)</f>
        <v>0.1</v>
      </c>
      <c r="C35" s="23" t="s">
        <v>66</v>
      </c>
      <c r="D35" s="154">
        <v>2000</v>
      </c>
      <c r="E35" s="154">
        <v>3000</v>
      </c>
      <c r="F35" s="154">
        <v>3000</v>
      </c>
      <c r="G35" s="154">
        <f>12000/4</f>
        <v>3000</v>
      </c>
      <c r="H35" s="154">
        <f>12000/4</f>
        <v>3000</v>
      </c>
      <c r="I35" s="154">
        <v>0</v>
      </c>
      <c r="J35" s="154">
        <v>0</v>
      </c>
      <c r="K35" s="154">
        <v>0</v>
      </c>
      <c r="L35" s="154">
        <v>0</v>
      </c>
      <c r="M35" s="154">
        <v>0</v>
      </c>
      <c r="N35" s="154">
        <v>0</v>
      </c>
      <c r="O35" s="154">
        <v>0</v>
      </c>
      <c r="P35" s="155">
        <f>SUM(D35:O35)</f>
        <v>14000</v>
      </c>
      <c r="Q35" s="329" t="s">
        <v>67</v>
      </c>
      <c r="R35" s="330"/>
      <c r="S35" s="330"/>
      <c r="T35" s="331"/>
      <c r="U35" s="335" t="s">
        <v>68</v>
      </c>
      <c r="V35" s="335"/>
      <c r="W35" s="335"/>
      <c r="X35" s="335"/>
      <c r="Y35" s="312" t="s">
        <v>69</v>
      </c>
      <c r="Z35" s="312"/>
      <c r="AA35" s="312"/>
      <c r="AB35" s="312"/>
      <c r="AC35" s="312" t="s">
        <v>70</v>
      </c>
      <c r="AD35" s="312"/>
      <c r="AE35" s="313"/>
      <c r="AG35" s="21"/>
      <c r="AH35" s="21"/>
      <c r="AI35" s="21"/>
      <c r="AJ35" s="21"/>
      <c r="AK35" s="21"/>
      <c r="AL35" s="21"/>
      <c r="AM35" s="21"/>
      <c r="AN35" s="21"/>
      <c r="AO35" s="21"/>
    </row>
    <row r="36" spans="1:41" ht="223.5" customHeight="1" thickBot="1" x14ac:dyDescent="0.3">
      <c r="A36" s="326"/>
      <c r="B36" s="328"/>
      <c r="C36" s="24" t="s">
        <v>71</v>
      </c>
      <c r="D36" s="159">
        <v>3248</v>
      </c>
      <c r="E36" s="159">
        <v>3423</v>
      </c>
      <c r="F36" s="159">
        <v>3608</v>
      </c>
      <c r="G36" s="159">
        <v>3722</v>
      </c>
      <c r="H36" s="156"/>
      <c r="I36" s="156"/>
      <c r="J36" s="156"/>
      <c r="K36" s="156"/>
      <c r="L36" s="156"/>
      <c r="M36" s="156"/>
      <c r="N36" s="156"/>
      <c r="O36" s="156"/>
      <c r="P36" s="156">
        <f>SUM(D36:O36)</f>
        <v>14001</v>
      </c>
      <c r="Q36" s="332"/>
      <c r="R36" s="333"/>
      <c r="S36" s="333"/>
      <c r="T36" s="334"/>
      <c r="U36" s="336"/>
      <c r="V36" s="336"/>
      <c r="W36" s="336"/>
      <c r="X36" s="336"/>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s="162" customFormat="1" ht="150.75" customHeight="1" x14ac:dyDescent="0.25">
      <c r="A41" s="350" t="s">
        <v>93</v>
      </c>
      <c r="B41" s="352">
        <v>0.03</v>
      </c>
      <c r="C41" s="23" t="s">
        <v>66</v>
      </c>
      <c r="D41" s="161">
        <v>0.2</v>
      </c>
      <c r="E41" s="161">
        <v>0.2</v>
      </c>
      <c r="F41" s="161">
        <v>0.2</v>
      </c>
      <c r="G41" s="161">
        <v>0.2</v>
      </c>
      <c r="H41" s="161">
        <v>0.2</v>
      </c>
      <c r="I41" s="152">
        <v>0</v>
      </c>
      <c r="J41" s="152">
        <v>0</v>
      </c>
      <c r="K41" s="152">
        <v>0</v>
      </c>
      <c r="L41" s="152">
        <v>0</v>
      </c>
      <c r="M41" s="152">
        <v>0</v>
      </c>
      <c r="N41" s="152">
        <v>0</v>
      </c>
      <c r="O41" s="152">
        <v>0</v>
      </c>
      <c r="P41" s="166">
        <f t="shared" ref="P41:P46" si="0">SUM(D41:O41)</f>
        <v>1</v>
      </c>
      <c r="Q41" s="354" t="s">
        <v>94</v>
      </c>
      <c r="R41" s="355"/>
      <c r="S41" s="355"/>
      <c r="T41" s="355"/>
      <c r="U41" s="355"/>
      <c r="V41" s="355"/>
      <c r="W41" s="355"/>
      <c r="X41" s="356"/>
      <c r="Y41" s="360" t="s">
        <v>95</v>
      </c>
      <c r="Z41" s="361"/>
      <c r="AA41" s="361"/>
      <c r="AB41" s="361"/>
      <c r="AC41" s="361"/>
      <c r="AD41" s="361"/>
      <c r="AE41" s="362"/>
      <c r="AG41" s="163"/>
      <c r="AH41" s="163"/>
      <c r="AI41" s="163"/>
      <c r="AJ41" s="163"/>
      <c r="AK41" s="163"/>
      <c r="AL41" s="163"/>
      <c r="AM41" s="163"/>
      <c r="AN41" s="163"/>
      <c r="AO41" s="163"/>
    </row>
    <row r="42" spans="1:41" s="162" customFormat="1" ht="150.75" customHeight="1" x14ac:dyDescent="0.25">
      <c r="A42" s="351"/>
      <c r="B42" s="353"/>
      <c r="C42" s="27" t="s">
        <v>71</v>
      </c>
      <c r="D42" s="28">
        <v>0.2</v>
      </c>
      <c r="E42" s="28">
        <v>0.2</v>
      </c>
      <c r="F42" s="28">
        <v>0.2</v>
      </c>
      <c r="G42" s="28">
        <v>0.2</v>
      </c>
      <c r="H42" s="28"/>
      <c r="I42" s="28"/>
      <c r="J42" s="28"/>
      <c r="K42" s="28"/>
      <c r="L42" s="28"/>
      <c r="M42" s="28"/>
      <c r="N42" s="28"/>
      <c r="O42" s="28"/>
      <c r="P42" s="167">
        <f t="shared" si="0"/>
        <v>0.8</v>
      </c>
      <c r="Q42" s="357"/>
      <c r="R42" s="358"/>
      <c r="S42" s="358"/>
      <c r="T42" s="358"/>
      <c r="U42" s="358"/>
      <c r="V42" s="358"/>
      <c r="W42" s="358"/>
      <c r="X42" s="359"/>
      <c r="Y42" s="363"/>
      <c r="Z42" s="364"/>
      <c r="AA42" s="364"/>
      <c r="AB42" s="364"/>
      <c r="AC42" s="364"/>
      <c r="AD42" s="364"/>
      <c r="AE42" s="365"/>
    </row>
    <row r="43" spans="1:41" s="162" customFormat="1" ht="163.5" customHeight="1" x14ac:dyDescent="0.25">
      <c r="A43" s="337" t="s">
        <v>96</v>
      </c>
      <c r="B43" s="339">
        <v>0.04</v>
      </c>
      <c r="C43" s="29" t="s">
        <v>66</v>
      </c>
      <c r="D43" s="161">
        <v>0.2</v>
      </c>
      <c r="E43" s="161">
        <v>0.2</v>
      </c>
      <c r="F43" s="161">
        <v>0.2</v>
      </c>
      <c r="G43" s="161">
        <v>0.2</v>
      </c>
      <c r="H43" s="161">
        <v>0.2</v>
      </c>
      <c r="I43" s="152">
        <v>0</v>
      </c>
      <c r="J43" s="152">
        <v>0</v>
      </c>
      <c r="K43" s="152">
        <v>0</v>
      </c>
      <c r="L43" s="152">
        <v>0</v>
      </c>
      <c r="M43" s="152">
        <v>0</v>
      </c>
      <c r="N43" s="152">
        <v>0</v>
      </c>
      <c r="O43" s="152">
        <v>0</v>
      </c>
      <c r="P43" s="168">
        <f t="shared" si="0"/>
        <v>1</v>
      </c>
      <c r="Q43" s="341" t="s">
        <v>97</v>
      </c>
      <c r="R43" s="342"/>
      <c r="S43" s="342"/>
      <c r="T43" s="342"/>
      <c r="U43" s="342"/>
      <c r="V43" s="342"/>
      <c r="W43" s="342"/>
      <c r="X43" s="343"/>
      <c r="Y43" s="360" t="s">
        <v>95</v>
      </c>
      <c r="Z43" s="361"/>
      <c r="AA43" s="361"/>
      <c r="AB43" s="361"/>
      <c r="AC43" s="361"/>
      <c r="AD43" s="361"/>
      <c r="AE43" s="362"/>
    </row>
    <row r="44" spans="1:41" s="162" customFormat="1" ht="163.5" customHeight="1" x14ac:dyDescent="0.25">
      <c r="A44" s="350"/>
      <c r="B44" s="353"/>
      <c r="C44" s="27" t="s">
        <v>71</v>
      </c>
      <c r="D44" s="28">
        <v>0.2</v>
      </c>
      <c r="E44" s="28">
        <v>0.2</v>
      </c>
      <c r="F44" s="28">
        <v>0.2</v>
      </c>
      <c r="G44" s="28">
        <v>0.2</v>
      </c>
      <c r="H44" s="28"/>
      <c r="I44" s="28"/>
      <c r="J44" s="28"/>
      <c r="K44" s="28"/>
      <c r="L44" s="28"/>
      <c r="M44" s="28"/>
      <c r="N44" s="169"/>
      <c r="O44" s="169"/>
      <c r="P44" s="167">
        <f t="shared" si="0"/>
        <v>0.8</v>
      </c>
      <c r="Q44" s="366"/>
      <c r="R44" s="367"/>
      <c r="S44" s="367"/>
      <c r="T44" s="367"/>
      <c r="U44" s="367"/>
      <c r="V44" s="367"/>
      <c r="W44" s="367"/>
      <c r="X44" s="368"/>
      <c r="Y44" s="363"/>
      <c r="Z44" s="364"/>
      <c r="AA44" s="364"/>
      <c r="AB44" s="364"/>
      <c r="AC44" s="364"/>
      <c r="AD44" s="364"/>
      <c r="AE44" s="365"/>
    </row>
    <row r="45" spans="1:41" s="162" customFormat="1" ht="143.25" customHeight="1" x14ac:dyDescent="0.25">
      <c r="A45" s="337" t="s">
        <v>98</v>
      </c>
      <c r="B45" s="339">
        <v>0.03</v>
      </c>
      <c r="C45" s="29" t="s">
        <v>66</v>
      </c>
      <c r="D45" s="161">
        <v>0.2</v>
      </c>
      <c r="E45" s="161">
        <v>0.2</v>
      </c>
      <c r="F45" s="161">
        <v>0.2</v>
      </c>
      <c r="G45" s="161">
        <v>0.2</v>
      </c>
      <c r="H45" s="161">
        <v>0.2</v>
      </c>
      <c r="I45" s="152">
        <v>0</v>
      </c>
      <c r="J45" s="152">
        <v>0</v>
      </c>
      <c r="K45" s="152">
        <v>0</v>
      </c>
      <c r="L45" s="152">
        <v>0</v>
      </c>
      <c r="M45" s="152">
        <v>0</v>
      </c>
      <c r="N45" s="152">
        <v>0</v>
      </c>
      <c r="O45" s="152">
        <v>0</v>
      </c>
      <c r="P45" s="106">
        <f t="shared" si="0"/>
        <v>1</v>
      </c>
      <c r="Q45" s="341" t="s">
        <v>99</v>
      </c>
      <c r="R45" s="342"/>
      <c r="S45" s="342"/>
      <c r="T45" s="342"/>
      <c r="U45" s="342"/>
      <c r="V45" s="342"/>
      <c r="W45" s="342"/>
      <c r="X45" s="343"/>
      <c r="Y45" s="347" t="s">
        <v>100</v>
      </c>
      <c r="Z45" s="342"/>
      <c r="AA45" s="342"/>
      <c r="AB45" s="342"/>
      <c r="AC45" s="342"/>
      <c r="AD45" s="342"/>
      <c r="AE45" s="348"/>
    </row>
    <row r="46" spans="1:41" s="162" customFormat="1" ht="143.25" customHeight="1" thickBot="1" x14ac:dyDescent="0.3">
      <c r="A46" s="338"/>
      <c r="B46" s="340"/>
      <c r="C46" s="24" t="s">
        <v>71</v>
      </c>
      <c r="D46" s="30">
        <v>0.2</v>
      </c>
      <c r="E46" s="30">
        <v>0.2</v>
      </c>
      <c r="F46" s="30">
        <v>0.2</v>
      </c>
      <c r="G46" s="30">
        <v>0.2</v>
      </c>
      <c r="H46" s="30"/>
      <c r="I46" s="30"/>
      <c r="J46" s="30"/>
      <c r="K46" s="30"/>
      <c r="L46" s="30"/>
      <c r="M46" s="30"/>
      <c r="N46" s="170"/>
      <c r="O46" s="170"/>
      <c r="P46" s="171">
        <f t="shared" si="0"/>
        <v>0.8</v>
      </c>
      <c r="Q46" s="344"/>
      <c r="R46" s="345"/>
      <c r="S46" s="345"/>
      <c r="T46" s="345"/>
      <c r="U46" s="345"/>
      <c r="V46" s="345"/>
      <c r="W46" s="345"/>
      <c r="X46" s="346"/>
      <c r="Y46" s="344"/>
      <c r="Z46" s="345"/>
      <c r="AA46" s="345"/>
      <c r="AB46" s="345"/>
      <c r="AC46" s="345"/>
      <c r="AD46" s="345"/>
      <c r="AE46" s="349"/>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68224685-F434-4407-8755-A2A2DC5C2D2B}">
      <formula1>$B$21:$M$21</formula1>
    </dataValidation>
    <dataValidation type="textLength" operator="lessThanOrEqual" allowBlank="1" showInputMessage="1" showErrorMessage="1" errorTitle="Máximo 2.000 caracteres" error="Máximo 2.000 caracteres" promptTitle="2.000 caracteres" sqref="Q30:Q31" xr:uid="{0F04455A-ADC4-46FB-8C3E-223C1068CD1A}">
      <formula1>2000</formula1>
    </dataValidation>
    <dataValidation type="textLength" operator="lessThanOrEqual" allowBlank="1" showInputMessage="1" showErrorMessage="1" errorTitle="Máximo 2.000 caracteres" error="Máximo 2.000 caracteres" sqref="Q43 Q45 Q41 AC35 Y35 Q35" xr:uid="{67AEA296-B5AB-442B-9674-67DDB60DE3DB}">
      <formula1>2000</formula1>
    </dataValidation>
  </dataValidations>
  <hyperlinks>
    <hyperlink ref="Y45" r:id="rId1" xr:uid="{148F17EF-CB63-465D-AE77-967684C02CD7}"/>
    <hyperlink ref="Y41" r:id="rId2" xr:uid="{AF0877C3-D551-4B36-8834-74656F61F931}"/>
    <hyperlink ref="Y43" r:id="rId3" xr:uid="{4A5ED121-BD06-4AC3-8C52-FBFCCF56FB54}"/>
  </hyperlinks>
  <pageMargins left="0.25" right="0.25" top="0.75" bottom="0.75" header="0.3" footer="0.3"/>
  <pageSetup scale="20"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0.85546875" defaultRowHeight="15" x14ac:dyDescent="0.25"/>
  <sheetData>
    <row r="1" spans="1:2" x14ac:dyDescent="0.25">
      <c r="A1" t="s">
        <v>196</v>
      </c>
      <c r="B1" t="s">
        <v>197</v>
      </c>
    </row>
    <row r="2" spans="1:2" x14ac:dyDescent="0.25">
      <c r="A2" t="s">
        <v>198</v>
      </c>
      <c r="B2" t="s">
        <v>199</v>
      </c>
    </row>
    <row r="3" spans="1:2" x14ac:dyDescent="0.25">
      <c r="A3" t="s">
        <v>200</v>
      </c>
      <c r="B3" t="s">
        <v>201</v>
      </c>
    </row>
    <row r="4" spans="1:2" x14ac:dyDescent="0.25">
      <c r="A4" t="s">
        <v>202</v>
      </c>
    </row>
    <row r="5" spans="1:2" x14ac:dyDescent="0.25">
      <c r="A5" t="s">
        <v>203</v>
      </c>
    </row>
    <row r="6" spans="1:2" x14ac:dyDescent="0.25">
      <c r="A6" t="s">
        <v>204</v>
      </c>
    </row>
    <row r="7" spans="1:2" x14ac:dyDescent="0.25">
      <c r="A7" t="s">
        <v>205</v>
      </c>
    </row>
    <row r="8" spans="1:2" x14ac:dyDescent="0.25">
      <c r="A8" t="s">
        <v>206</v>
      </c>
    </row>
    <row r="9" spans="1:2" x14ac:dyDescent="0.25">
      <c r="A9" t="s">
        <v>207</v>
      </c>
    </row>
    <row r="10" spans="1:2" x14ac:dyDescent="0.25">
      <c r="A10" t="s">
        <v>208</v>
      </c>
    </row>
    <row r="11" spans="1:2" x14ac:dyDescent="0.25">
      <c r="A11" t="s">
        <v>209</v>
      </c>
    </row>
    <row r="12" spans="1:2" x14ac:dyDescent="0.25">
      <c r="A12" t="s">
        <v>210</v>
      </c>
    </row>
    <row r="13" spans="1:2" x14ac:dyDescent="0.25">
      <c r="A13" t="s">
        <v>211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63"/>
  <sheetViews>
    <sheetView tabSelected="1" topLeftCell="AN17" zoomScale="60" zoomScaleNormal="60" workbookViewId="0">
      <selection activeCell="AW18" sqref="AW18"/>
    </sheetView>
  </sheetViews>
  <sheetFormatPr baseColWidth="10" defaultColWidth="10.85546875" defaultRowHeight="15" x14ac:dyDescent="0.25"/>
  <cols>
    <col min="1" max="1" width="15" style="31" customWidth="1"/>
    <col min="2" max="2" width="8.28515625" style="31" customWidth="1"/>
    <col min="3" max="3" width="18.85546875" style="31" customWidth="1"/>
    <col min="4" max="4" width="14.7109375" style="31" customWidth="1"/>
    <col min="5" max="5" width="15.85546875" style="31" customWidth="1"/>
    <col min="6" max="7" width="29.28515625" style="31" customWidth="1"/>
    <col min="8" max="8" width="29.28515625" style="31" hidden="1" customWidth="1"/>
    <col min="9" max="9" width="20.5703125" style="31" hidden="1" customWidth="1"/>
    <col min="10" max="10" width="18.85546875" style="31" hidden="1" customWidth="1"/>
    <col min="11" max="11" width="15.28515625" style="31" hidden="1" customWidth="1"/>
    <col min="12" max="12" width="41.85546875" style="31" hidden="1" customWidth="1"/>
    <col min="13" max="13" width="21.140625" style="31" hidden="1" customWidth="1"/>
    <col min="14" max="14" width="9.5703125" style="31" hidden="1" customWidth="1"/>
    <col min="15" max="17" width="10.42578125" style="31" hidden="1" customWidth="1"/>
    <col min="18" max="18" width="10" style="31" hidden="1" customWidth="1"/>
    <col min="19" max="19" width="22.28515625" style="31" hidden="1" customWidth="1"/>
    <col min="20" max="20" width="22.42578125" style="31" hidden="1" customWidth="1"/>
    <col min="21" max="32" width="7.42578125" style="31" hidden="1" customWidth="1"/>
    <col min="33" max="43" width="8.140625" style="31" customWidth="1"/>
    <col min="44" max="44" width="5.85546875" style="31" customWidth="1"/>
    <col min="45" max="45" width="17.140625" style="31" customWidth="1"/>
    <col min="46" max="46" width="15.85546875" style="93" customWidth="1"/>
    <col min="47" max="47" width="99.5703125" style="31" customWidth="1"/>
    <col min="48" max="48" width="46" style="31" customWidth="1"/>
    <col min="49" max="49" width="225.140625" style="31" customWidth="1"/>
    <col min="50" max="51" width="46" style="31" customWidth="1"/>
    <col min="52" max="16382" width="10.85546875" style="31"/>
    <col min="16383" max="16383" width="9" style="31" customWidth="1"/>
    <col min="16384" max="16384" width="10.85546875" style="31"/>
  </cols>
  <sheetData>
    <row r="1" spans="1:51 16384:16384" ht="15.95" customHeight="1" x14ac:dyDescent="0.25">
      <c r="A1" s="463" t="s">
        <v>0</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5"/>
      <c r="AX1" s="458" t="s">
        <v>1</v>
      </c>
      <c r="AY1" s="459"/>
    </row>
    <row r="2" spans="1:51 16384:16384" ht="15.95" customHeight="1" x14ac:dyDescent="0.25">
      <c r="A2" s="466" t="s">
        <v>2</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8"/>
      <c r="AX2" s="460" t="s">
        <v>3</v>
      </c>
      <c r="AY2" s="461"/>
    </row>
    <row r="3" spans="1:51 16384:16384" ht="15" customHeight="1" x14ac:dyDescent="0.25">
      <c r="A3" s="469" t="s">
        <v>212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1"/>
      <c r="AX3" s="460" t="s">
        <v>5</v>
      </c>
      <c r="AY3" s="461"/>
    </row>
    <row r="4" spans="1:51 16384:16384" ht="15.95" customHeight="1" x14ac:dyDescent="0.25">
      <c r="A4" s="463"/>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5"/>
      <c r="AX4" s="462" t="s">
        <v>213</v>
      </c>
      <c r="AY4" s="462"/>
    </row>
    <row r="5" spans="1:51 16384:16384" ht="15" customHeight="1" thickBot="1" x14ac:dyDescent="0.3">
      <c r="A5" s="443" t="s">
        <v>214</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5"/>
      <c r="AG5" s="447" t="s">
        <v>13</v>
      </c>
      <c r="AH5" s="448"/>
      <c r="AI5" s="448"/>
      <c r="AJ5" s="448"/>
      <c r="AK5" s="448"/>
      <c r="AL5" s="448"/>
      <c r="AM5" s="448"/>
      <c r="AN5" s="448"/>
      <c r="AO5" s="448"/>
      <c r="AP5" s="448"/>
      <c r="AQ5" s="448"/>
      <c r="AR5" s="448"/>
      <c r="AS5" s="448"/>
      <c r="AT5" s="472"/>
      <c r="AU5" s="437" t="s">
        <v>215</v>
      </c>
      <c r="AV5" s="437" t="s">
        <v>216</v>
      </c>
      <c r="AW5" s="437" t="s">
        <v>217</v>
      </c>
      <c r="AX5" s="437" t="s">
        <v>218</v>
      </c>
      <c r="AY5" s="437" t="s">
        <v>219</v>
      </c>
    </row>
    <row r="6" spans="1:51 16384:16384" ht="15" customHeight="1" x14ac:dyDescent="0.25">
      <c r="A6" s="446" t="s">
        <v>9</v>
      </c>
      <c r="B6" s="261">
        <v>45420</v>
      </c>
      <c r="C6" s="262"/>
      <c r="D6" s="472"/>
      <c r="E6" s="453" t="s">
        <v>11</v>
      </c>
      <c r="F6" s="453"/>
      <c r="G6" s="39"/>
      <c r="H6" s="118"/>
      <c r="I6" s="447"/>
      <c r="J6" s="448"/>
      <c r="K6" s="448"/>
      <c r="L6" s="448"/>
      <c r="M6" s="448"/>
      <c r="N6" s="448"/>
      <c r="O6" s="448"/>
      <c r="P6" s="448"/>
      <c r="Q6" s="448"/>
      <c r="R6" s="448"/>
      <c r="S6" s="448"/>
      <c r="T6" s="448"/>
      <c r="U6" s="32"/>
      <c r="V6" s="32"/>
      <c r="W6" s="32"/>
      <c r="X6" s="32"/>
      <c r="Y6" s="32"/>
      <c r="Z6" s="32"/>
      <c r="AA6" s="32"/>
      <c r="AB6" s="32"/>
      <c r="AC6" s="32"/>
      <c r="AD6" s="32"/>
      <c r="AE6" s="32"/>
      <c r="AF6" s="33"/>
      <c r="AG6" s="449"/>
      <c r="AH6" s="450"/>
      <c r="AI6" s="450"/>
      <c r="AJ6" s="450"/>
      <c r="AK6" s="450"/>
      <c r="AL6" s="450"/>
      <c r="AM6" s="450"/>
      <c r="AN6" s="450"/>
      <c r="AO6" s="450"/>
      <c r="AP6" s="450"/>
      <c r="AQ6" s="450"/>
      <c r="AR6" s="450"/>
      <c r="AS6" s="450"/>
      <c r="AT6" s="473"/>
      <c r="AU6" s="442"/>
      <c r="AV6" s="442"/>
      <c r="AW6" s="442"/>
      <c r="AX6" s="442"/>
      <c r="AY6" s="442"/>
    </row>
    <row r="7" spans="1:51 16384:16384" ht="15" customHeight="1" x14ac:dyDescent="0.25">
      <c r="A7" s="446"/>
      <c r="B7" s="263"/>
      <c r="C7" s="264"/>
      <c r="D7" s="473"/>
      <c r="E7" s="453" t="s">
        <v>12</v>
      </c>
      <c r="F7" s="453"/>
      <c r="G7" s="39"/>
      <c r="H7" s="119"/>
      <c r="I7" s="449"/>
      <c r="J7" s="450"/>
      <c r="K7" s="450"/>
      <c r="L7" s="450"/>
      <c r="M7" s="450"/>
      <c r="N7" s="450"/>
      <c r="O7" s="450"/>
      <c r="P7" s="450"/>
      <c r="Q7" s="450"/>
      <c r="R7" s="450"/>
      <c r="S7" s="450"/>
      <c r="T7" s="450"/>
      <c r="U7" s="34"/>
      <c r="V7" s="34"/>
      <c r="W7" s="34"/>
      <c r="X7" s="34"/>
      <c r="Y7" s="34"/>
      <c r="Z7" s="34"/>
      <c r="AA7" s="34"/>
      <c r="AB7" s="34"/>
      <c r="AC7" s="34"/>
      <c r="AD7" s="34"/>
      <c r="AE7" s="34"/>
      <c r="AF7" s="35"/>
      <c r="AG7" s="449"/>
      <c r="AH7" s="450"/>
      <c r="AI7" s="450"/>
      <c r="AJ7" s="450"/>
      <c r="AK7" s="450"/>
      <c r="AL7" s="450"/>
      <c r="AM7" s="450"/>
      <c r="AN7" s="450"/>
      <c r="AO7" s="450"/>
      <c r="AP7" s="450"/>
      <c r="AQ7" s="450"/>
      <c r="AR7" s="450"/>
      <c r="AS7" s="450"/>
      <c r="AT7" s="473"/>
      <c r="AU7" s="442"/>
      <c r="AV7" s="442"/>
      <c r="AW7" s="442"/>
      <c r="AX7" s="442"/>
      <c r="AY7" s="442"/>
    </row>
    <row r="8" spans="1:51 16384:16384" ht="15" customHeight="1" thickBot="1" x14ac:dyDescent="0.3">
      <c r="A8" s="446"/>
      <c r="B8" s="265"/>
      <c r="C8" s="266"/>
      <c r="D8" s="474"/>
      <c r="E8" s="453" t="s">
        <v>13</v>
      </c>
      <c r="F8" s="453"/>
      <c r="G8" s="39" t="s">
        <v>14</v>
      </c>
      <c r="H8" s="120"/>
      <c r="I8" s="451"/>
      <c r="J8" s="452"/>
      <c r="K8" s="452"/>
      <c r="L8" s="452"/>
      <c r="M8" s="452"/>
      <c r="N8" s="452"/>
      <c r="O8" s="452"/>
      <c r="P8" s="452"/>
      <c r="Q8" s="452"/>
      <c r="R8" s="452"/>
      <c r="S8" s="452"/>
      <c r="T8" s="452"/>
      <c r="U8" s="36"/>
      <c r="V8" s="36"/>
      <c r="W8" s="36"/>
      <c r="X8" s="36"/>
      <c r="Y8" s="36"/>
      <c r="Z8" s="36"/>
      <c r="AA8" s="36"/>
      <c r="AB8" s="36"/>
      <c r="AC8" s="36"/>
      <c r="AD8" s="36"/>
      <c r="AE8" s="36"/>
      <c r="AF8" s="37"/>
      <c r="AG8" s="449"/>
      <c r="AH8" s="450"/>
      <c r="AI8" s="450"/>
      <c r="AJ8" s="450"/>
      <c r="AK8" s="450"/>
      <c r="AL8" s="450"/>
      <c r="AM8" s="450"/>
      <c r="AN8" s="450"/>
      <c r="AO8" s="450"/>
      <c r="AP8" s="450"/>
      <c r="AQ8" s="450"/>
      <c r="AR8" s="450"/>
      <c r="AS8" s="450"/>
      <c r="AT8" s="473"/>
      <c r="AU8" s="442"/>
      <c r="AV8" s="442"/>
      <c r="AW8" s="442"/>
      <c r="AX8" s="442"/>
      <c r="AY8" s="442"/>
    </row>
    <row r="9" spans="1:51 16384:16384" ht="15" customHeight="1" x14ac:dyDescent="0.25">
      <c r="A9" s="443" t="s">
        <v>220</v>
      </c>
      <c r="B9" s="444"/>
      <c r="C9" s="444"/>
      <c r="D9" s="444"/>
      <c r="E9" s="454" t="s">
        <v>221</v>
      </c>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49"/>
      <c r="AH9" s="450"/>
      <c r="AI9" s="450"/>
      <c r="AJ9" s="450"/>
      <c r="AK9" s="450"/>
      <c r="AL9" s="450"/>
      <c r="AM9" s="450"/>
      <c r="AN9" s="450"/>
      <c r="AO9" s="450"/>
      <c r="AP9" s="450"/>
      <c r="AQ9" s="450"/>
      <c r="AR9" s="450"/>
      <c r="AS9" s="450"/>
      <c r="AT9" s="473"/>
      <c r="AU9" s="442"/>
      <c r="AV9" s="442"/>
      <c r="AW9" s="442"/>
      <c r="AX9" s="442"/>
      <c r="AY9" s="442"/>
    </row>
    <row r="10" spans="1:51 16384:16384" ht="15" customHeight="1" x14ac:dyDescent="0.25">
      <c r="A10" s="443" t="s">
        <v>222</v>
      </c>
      <c r="B10" s="444"/>
      <c r="C10" s="444"/>
      <c r="D10" s="444"/>
      <c r="E10" s="454" t="s">
        <v>223</v>
      </c>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1"/>
      <c r="AH10" s="452"/>
      <c r="AI10" s="452"/>
      <c r="AJ10" s="452"/>
      <c r="AK10" s="452"/>
      <c r="AL10" s="452"/>
      <c r="AM10" s="452"/>
      <c r="AN10" s="452"/>
      <c r="AO10" s="452"/>
      <c r="AP10" s="452"/>
      <c r="AQ10" s="452"/>
      <c r="AR10" s="452"/>
      <c r="AS10" s="452"/>
      <c r="AT10" s="474"/>
      <c r="AU10" s="442"/>
      <c r="AV10" s="442"/>
      <c r="AW10" s="442"/>
      <c r="AX10" s="442"/>
      <c r="AY10" s="442"/>
    </row>
    <row r="11" spans="1:51 16384:16384" ht="39.950000000000003" customHeight="1" x14ac:dyDescent="0.25">
      <c r="A11" s="439" t="s">
        <v>224</v>
      </c>
      <c r="B11" s="440"/>
      <c r="C11" s="440"/>
      <c r="D11" s="440"/>
      <c r="E11" s="441"/>
      <c r="F11" s="437" t="s">
        <v>225</v>
      </c>
      <c r="G11" s="437" t="s">
        <v>226</v>
      </c>
      <c r="H11" s="437" t="s">
        <v>227</v>
      </c>
      <c r="I11" s="437" t="s">
        <v>228</v>
      </c>
      <c r="J11" s="437" t="s">
        <v>229</v>
      </c>
      <c r="K11" s="437" t="s">
        <v>230</v>
      </c>
      <c r="L11" s="437" t="s">
        <v>231</v>
      </c>
      <c r="M11" s="437" t="s">
        <v>232</v>
      </c>
      <c r="N11" s="439" t="s">
        <v>233</v>
      </c>
      <c r="O11" s="440"/>
      <c r="P11" s="440"/>
      <c r="Q11" s="440"/>
      <c r="R11" s="441"/>
      <c r="S11" s="437" t="s">
        <v>234</v>
      </c>
      <c r="T11" s="437" t="s">
        <v>235</v>
      </c>
      <c r="U11" s="443" t="s">
        <v>236</v>
      </c>
      <c r="V11" s="444"/>
      <c r="W11" s="444"/>
      <c r="X11" s="444"/>
      <c r="Y11" s="444"/>
      <c r="Z11" s="444"/>
      <c r="AA11" s="444"/>
      <c r="AB11" s="444"/>
      <c r="AC11" s="444"/>
      <c r="AD11" s="444"/>
      <c r="AE11" s="444"/>
      <c r="AF11" s="445"/>
      <c r="AG11" s="443" t="s">
        <v>237</v>
      </c>
      <c r="AH11" s="444"/>
      <c r="AI11" s="444"/>
      <c r="AJ11" s="444"/>
      <c r="AK11" s="444"/>
      <c r="AL11" s="444"/>
      <c r="AM11" s="444"/>
      <c r="AN11" s="444"/>
      <c r="AO11" s="444"/>
      <c r="AP11" s="444"/>
      <c r="AQ11" s="444"/>
      <c r="AR11" s="445"/>
      <c r="AS11" s="439" t="s">
        <v>40</v>
      </c>
      <c r="AT11" s="441"/>
      <c r="AU11" s="442"/>
      <c r="AV11" s="442"/>
      <c r="AW11" s="442"/>
      <c r="AX11" s="442"/>
      <c r="AY11" s="442"/>
    </row>
    <row r="12" spans="1:51 16384:16384" ht="28.5" x14ac:dyDescent="0.25">
      <c r="A12" s="38" t="s">
        <v>238</v>
      </c>
      <c r="B12" s="38" t="s">
        <v>239</v>
      </c>
      <c r="C12" s="38" t="s">
        <v>240</v>
      </c>
      <c r="D12" s="38" t="s">
        <v>241</v>
      </c>
      <c r="E12" s="38" t="s">
        <v>242</v>
      </c>
      <c r="F12" s="438"/>
      <c r="G12" s="438"/>
      <c r="H12" s="438"/>
      <c r="I12" s="438"/>
      <c r="J12" s="438"/>
      <c r="K12" s="438"/>
      <c r="L12" s="438"/>
      <c r="M12" s="438"/>
      <c r="N12" s="38">
        <v>2020</v>
      </c>
      <c r="O12" s="38">
        <v>2021</v>
      </c>
      <c r="P12" s="38">
        <v>2022</v>
      </c>
      <c r="Q12" s="38">
        <v>2023</v>
      </c>
      <c r="R12" s="38">
        <v>2024</v>
      </c>
      <c r="S12" s="438"/>
      <c r="T12" s="438"/>
      <c r="U12" s="42" t="s">
        <v>29</v>
      </c>
      <c r="V12" s="42" t="s">
        <v>30</v>
      </c>
      <c r="W12" s="42" t="s">
        <v>31</v>
      </c>
      <c r="X12" s="42" t="s">
        <v>8</v>
      </c>
      <c r="Y12" s="42" t="s">
        <v>32</v>
      </c>
      <c r="Z12" s="42" t="s">
        <v>33</v>
      </c>
      <c r="AA12" s="42" t="s">
        <v>34</v>
      </c>
      <c r="AB12" s="42" t="s">
        <v>35</v>
      </c>
      <c r="AC12" s="42" t="s">
        <v>36</v>
      </c>
      <c r="AD12" s="42" t="s">
        <v>37</v>
      </c>
      <c r="AE12" s="42" t="s">
        <v>38</v>
      </c>
      <c r="AF12" s="42" t="s">
        <v>39</v>
      </c>
      <c r="AG12" s="42" t="s">
        <v>29</v>
      </c>
      <c r="AH12" s="42" t="s">
        <v>30</v>
      </c>
      <c r="AI12" s="42" t="s">
        <v>31</v>
      </c>
      <c r="AJ12" s="42" t="s">
        <v>8</v>
      </c>
      <c r="AK12" s="42" t="s">
        <v>32</v>
      </c>
      <c r="AL12" s="42" t="s">
        <v>33</v>
      </c>
      <c r="AM12" s="42" t="s">
        <v>34</v>
      </c>
      <c r="AN12" s="42" t="s">
        <v>35</v>
      </c>
      <c r="AO12" s="42" t="s">
        <v>36</v>
      </c>
      <c r="AP12" s="42" t="s">
        <v>37</v>
      </c>
      <c r="AQ12" s="42" t="s">
        <v>38</v>
      </c>
      <c r="AR12" s="42" t="s">
        <v>39</v>
      </c>
      <c r="AS12" s="38" t="s">
        <v>243</v>
      </c>
      <c r="AT12" s="92" t="s">
        <v>244</v>
      </c>
      <c r="AU12" s="438"/>
      <c r="AV12" s="438"/>
      <c r="AW12" s="438"/>
      <c r="AX12" s="438"/>
      <c r="AY12" s="438"/>
    </row>
    <row r="13" spans="1:51 16384:16384" s="193" customFormat="1" ht="152.44999999999999" customHeight="1" x14ac:dyDescent="0.25">
      <c r="A13" s="40">
        <v>304</v>
      </c>
      <c r="B13" s="40"/>
      <c r="C13" s="40"/>
      <c r="D13" s="40"/>
      <c r="E13" s="40"/>
      <c r="F13" s="191" t="s">
        <v>245</v>
      </c>
      <c r="G13" s="191" t="s">
        <v>246</v>
      </c>
      <c r="H13" s="191" t="s">
        <v>247</v>
      </c>
      <c r="I13" s="40" t="s">
        <v>248</v>
      </c>
      <c r="J13" s="192">
        <v>0.8</v>
      </c>
      <c r="K13" s="40" t="s">
        <v>249</v>
      </c>
      <c r="L13" s="191" t="s">
        <v>250</v>
      </c>
      <c r="M13" s="191" t="s">
        <v>251</v>
      </c>
      <c r="N13" s="192">
        <v>0.8</v>
      </c>
      <c r="O13" s="192">
        <v>0.8</v>
      </c>
      <c r="P13" s="192">
        <v>0.8</v>
      </c>
      <c r="Q13" s="192">
        <v>0.8</v>
      </c>
      <c r="R13" s="192">
        <v>0.8</v>
      </c>
      <c r="S13" s="174" t="s">
        <v>252</v>
      </c>
      <c r="T13" s="174" t="s">
        <v>253</v>
      </c>
      <c r="U13" s="153">
        <v>0.8</v>
      </c>
      <c r="V13" s="153">
        <v>0.8</v>
      </c>
      <c r="W13" s="153">
        <v>0.8</v>
      </c>
      <c r="X13" s="153">
        <v>0.8</v>
      </c>
      <c r="Y13" s="153">
        <v>0.8</v>
      </c>
      <c r="Z13" s="153"/>
      <c r="AA13" s="153"/>
      <c r="AB13" s="153"/>
      <c r="AC13" s="153"/>
      <c r="AD13" s="153"/>
      <c r="AE13" s="153"/>
      <c r="AF13" s="153"/>
      <c r="AG13" s="153">
        <v>0.91</v>
      </c>
      <c r="AH13" s="153">
        <v>0.92</v>
      </c>
      <c r="AI13" s="153">
        <v>0.9</v>
      </c>
      <c r="AJ13" s="153">
        <v>0.93</v>
      </c>
      <c r="AK13" s="153"/>
      <c r="AL13" s="153"/>
      <c r="AM13" s="153"/>
      <c r="AN13" s="153"/>
      <c r="AO13" s="153"/>
      <c r="AP13" s="153"/>
      <c r="AQ13" s="153"/>
      <c r="AR13" s="153"/>
      <c r="AS13" s="153">
        <f>IF(I13="suma",SUM(AG13:AR13),IF(I13="creciente",MAX(AG13:AR13),IF(I13="DECRECIENTE",Q13-MIN(AG13:AR13),IF(I13="CONSTANTE",AVERAGE(AG13:AR13)," "))))</f>
        <v>0.91500000000000004</v>
      </c>
      <c r="AT13" s="153">
        <f>IF(I13="suma",AS13/R13,IF(I13="creciente",AS13/(MAX(U13:AF13)),IF(I13="DECRECIENTE",AS13/(Q13-(MIN(U13:AF13))),IF(I13="CONSTANTE",AS13/AVERAGE(U13:AF13)," "))))</f>
        <v>1.14375</v>
      </c>
      <c r="AU13" s="200" t="s">
        <v>254</v>
      </c>
      <c r="AV13" s="185" t="s">
        <v>255</v>
      </c>
      <c r="AW13" s="200" t="s">
        <v>256</v>
      </c>
      <c r="AX13" s="200" t="s">
        <v>69</v>
      </c>
      <c r="AY13" s="201" t="s">
        <v>257</v>
      </c>
      <c r="XFD13" s="193" t="s">
        <v>258</v>
      </c>
    </row>
    <row r="14" spans="1:51 16384:16384" s="193" customFormat="1" ht="128.25" customHeight="1" x14ac:dyDescent="0.25">
      <c r="A14" s="40">
        <v>305</v>
      </c>
      <c r="B14" s="40"/>
      <c r="C14" s="40"/>
      <c r="D14" s="40"/>
      <c r="E14" s="40"/>
      <c r="F14" s="191" t="s">
        <v>259</v>
      </c>
      <c r="G14" s="191" t="s">
        <v>260</v>
      </c>
      <c r="H14" s="191" t="s">
        <v>261</v>
      </c>
      <c r="I14" s="40" t="s">
        <v>262</v>
      </c>
      <c r="J14" s="40">
        <v>6</v>
      </c>
      <c r="K14" s="40" t="s">
        <v>199</v>
      </c>
      <c r="L14" s="191" t="s">
        <v>263</v>
      </c>
      <c r="M14" s="191" t="s">
        <v>251</v>
      </c>
      <c r="N14" s="174">
        <v>5</v>
      </c>
      <c r="O14" s="174">
        <v>6</v>
      </c>
      <c r="P14" s="174">
        <v>6</v>
      </c>
      <c r="Q14" s="174">
        <v>6</v>
      </c>
      <c r="R14" s="174">
        <v>6</v>
      </c>
      <c r="S14" s="174" t="s">
        <v>252</v>
      </c>
      <c r="T14" s="174" t="s">
        <v>264</v>
      </c>
      <c r="U14" s="186">
        <v>6</v>
      </c>
      <c r="V14" s="186">
        <v>6</v>
      </c>
      <c r="W14" s="186">
        <v>6</v>
      </c>
      <c r="X14" s="186">
        <v>6</v>
      </c>
      <c r="Y14" s="186">
        <v>6</v>
      </c>
      <c r="Z14" s="186"/>
      <c r="AA14" s="186"/>
      <c r="AB14" s="186"/>
      <c r="AC14" s="186"/>
      <c r="AD14" s="186"/>
      <c r="AE14" s="186"/>
      <c r="AF14" s="186"/>
      <c r="AG14" s="186">
        <v>6</v>
      </c>
      <c r="AH14" s="186">
        <v>6</v>
      </c>
      <c r="AI14" s="186">
        <v>6</v>
      </c>
      <c r="AJ14" s="186">
        <v>6</v>
      </c>
      <c r="AK14" s="186"/>
      <c r="AL14" s="186"/>
      <c r="AM14" s="186"/>
      <c r="AN14" s="186"/>
      <c r="AO14" s="186"/>
      <c r="AP14" s="186"/>
      <c r="AQ14" s="186"/>
      <c r="AR14" s="186"/>
      <c r="AS14" s="186">
        <f t="shared" ref="AS14:AS59" si="0">IF(I14="suma",SUM(AG14:AR14),IF(I14="creciente",MAX(AG14:AR14),IF(I14="DECRECIENTE",Q14-MIN(AG14:AR14),IF(I14="CONSTANTE",AVERAGE(AG14:AR14)," "))))</f>
        <v>6</v>
      </c>
      <c r="AT14" s="153">
        <f t="shared" ref="AT14:AT59" si="1">IF(I14="suma",AS14/R14,IF(I14="creciente",AS14/(MAX(U14:AF14)),IF(I14="DECRECIENTE",AS14/(Q14-(MIN(U14:AF14))),IF(I14="CONSTANTE",AS14/AVERAGE(U14:AF14)," "))))</f>
        <v>1</v>
      </c>
      <c r="AU14" s="187" t="s">
        <v>265</v>
      </c>
      <c r="AV14" s="185" t="s">
        <v>266</v>
      </c>
      <c r="AW14" s="187" t="s">
        <v>267</v>
      </c>
      <c r="AX14" s="200" t="s">
        <v>69</v>
      </c>
      <c r="AY14" s="201" t="s">
        <v>257</v>
      </c>
    </row>
    <row r="15" spans="1:51 16384:16384" s="193" customFormat="1" ht="409.6" customHeight="1" x14ac:dyDescent="0.25">
      <c r="A15" s="217">
        <v>309</v>
      </c>
      <c r="B15" s="217"/>
      <c r="C15" s="217"/>
      <c r="D15" s="217"/>
      <c r="E15" s="217"/>
      <c r="F15" s="218" t="s">
        <v>268</v>
      </c>
      <c r="G15" s="218" t="s">
        <v>269</v>
      </c>
      <c r="H15" s="218" t="s">
        <v>270</v>
      </c>
      <c r="I15" s="217" t="s">
        <v>248</v>
      </c>
      <c r="J15" s="217">
        <v>5</v>
      </c>
      <c r="K15" s="217" t="s">
        <v>199</v>
      </c>
      <c r="L15" s="218" t="s">
        <v>271</v>
      </c>
      <c r="M15" s="218" t="s">
        <v>251</v>
      </c>
      <c r="N15" s="219">
        <v>5</v>
      </c>
      <c r="O15" s="219">
        <v>5</v>
      </c>
      <c r="P15" s="219">
        <v>5</v>
      </c>
      <c r="Q15" s="219">
        <v>5</v>
      </c>
      <c r="R15" s="219">
        <v>5</v>
      </c>
      <c r="S15" s="219" t="s">
        <v>252</v>
      </c>
      <c r="T15" s="219" t="s">
        <v>272</v>
      </c>
      <c r="U15" s="201">
        <v>5</v>
      </c>
      <c r="V15" s="201">
        <v>5</v>
      </c>
      <c r="W15" s="201">
        <v>5</v>
      </c>
      <c r="X15" s="201">
        <v>5</v>
      </c>
      <c r="Y15" s="201">
        <v>5</v>
      </c>
      <c r="Z15" s="201"/>
      <c r="AA15" s="201"/>
      <c r="AB15" s="201"/>
      <c r="AC15" s="201"/>
      <c r="AD15" s="201"/>
      <c r="AE15" s="201"/>
      <c r="AF15" s="201"/>
      <c r="AG15" s="201">
        <v>0</v>
      </c>
      <c r="AH15" s="201">
        <v>4</v>
      </c>
      <c r="AI15" s="201">
        <v>5</v>
      </c>
      <c r="AJ15" s="201">
        <v>5</v>
      </c>
      <c r="AK15" s="201"/>
      <c r="AL15" s="201"/>
      <c r="AM15" s="201"/>
      <c r="AN15" s="201"/>
      <c r="AO15" s="201"/>
      <c r="AP15" s="201"/>
      <c r="AQ15" s="201"/>
      <c r="AR15" s="201"/>
      <c r="AS15" s="201">
        <v>5</v>
      </c>
      <c r="AT15" s="187">
        <f>IF(I15="suma",AS15/R15,IF(I15="creciente",AS15/(MAX(U15:AF15)),IF(I15="DECRECIENTE",AS15/(Q15-(MIN(U15:AF15))),IF(I15="CONSTANTE",AS15/AVERAGE(U15:AF15)," "))))</f>
        <v>1</v>
      </c>
      <c r="AU15" s="200" t="s">
        <v>273</v>
      </c>
      <c r="AV15" s="220" t="s">
        <v>274</v>
      </c>
      <c r="AW15" s="200" t="s">
        <v>757</v>
      </c>
      <c r="AX15" s="201" t="s">
        <v>69</v>
      </c>
      <c r="AY15" s="201" t="s">
        <v>257</v>
      </c>
    </row>
    <row r="16" spans="1:51 16384:16384" s="193" customFormat="1" ht="132.94999999999999" customHeight="1" x14ac:dyDescent="0.25">
      <c r="A16" s="40"/>
      <c r="B16" s="40">
        <v>6</v>
      </c>
      <c r="C16" s="40"/>
      <c r="D16" s="40"/>
      <c r="E16" s="40"/>
      <c r="F16" s="191" t="s">
        <v>275</v>
      </c>
      <c r="G16" s="191" t="s">
        <v>276</v>
      </c>
      <c r="H16" s="191" t="s">
        <v>277</v>
      </c>
      <c r="I16" s="40" t="s">
        <v>278</v>
      </c>
      <c r="J16" s="40">
        <v>1300</v>
      </c>
      <c r="K16" s="40" t="s">
        <v>199</v>
      </c>
      <c r="L16" s="191" t="s">
        <v>279</v>
      </c>
      <c r="M16" s="191" t="s">
        <v>251</v>
      </c>
      <c r="N16" s="174" t="s">
        <v>280</v>
      </c>
      <c r="O16" s="174" t="s">
        <v>280</v>
      </c>
      <c r="P16" s="174" t="s">
        <v>280</v>
      </c>
      <c r="Q16" s="174" t="s">
        <v>280</v>
      </c>
      <c r="R16" s="174">
        <v>1300</v>
      </c>
      <c r="S16" s="174" t="s">
        <v>252</v>
      </c>
      <c r="T16" s="174" t="s">
        <v>281</v>
      </c>
      <c r="U16" s="186"/>
      <c r="V16" s="186"/>
      <c r="W16" s="186"/>
      <c r="X16" s="186"/>
      <c r="Y16" s="186"/>
      <c r="Z16" s="186"/>
      <c r="AA16" s="186"/>
      <c r="AB16" s="186"/>
      <c r="AC16" s="186"/>
      <c r="AD16" s="186"/>
      <c r="AE16" s="186"/>
      <c r="AF16" s="186"/>
      <c r="AG16" s="186">
        <v>77</v>
      </c>
      <c r="AH16" s="186">
        <v>74</v>
      </c>
      <c r="AI16" s="186">
        <v>97</v>
      </c>
      <c r="AJ16" s="186">
        <v>112</v>
      </c>
      <c r="AK16" s="186"/>
      <c r="AL16" s="186"/>
      <c r="AM16" s="186"/>
      <c r="AN16" s="186"/>
      <c r="AO16" s="186"/>
      <c r="AP16" s="186"/>
      <c r="AQ16" s="186"/>
      <c r="AR16" s="186"/>
      <c r="AS16" s="186">
        <f t="shared" si="0"/>
        <v>360</v>
      </c>
      <c r="AT16" s="153">
        <f t="shared" si="1"/>
        <v>0.27692307692307694</v>
      </c>
      <c r="AU16" s="202" t="s">
        <v>282</v>
      </c>
      <c r="AV16" s="203" t="s">
        <v>283</v>
      </c>
      <c r="AW16" s="202" t="s">
        <v>284</v>
      </c>
      <c r="AX16" s="200" t="s">
        <v>69</v>
      </c>
      <c r="AY16" s="201" t="s">
        <v>257</v>
      </c>
    </row>
    <row r="17" spans="1:51" s="193" customFormat="1" ht="326.25" customHeight="1" x14ac:dyDescent="0.25">
      <c r="A17" s="40"/>
      <c r="B17" s="40">
        <v>7</v>
      </c>
      <c r="C17" s="40"/>
      <c r="D17" s="40"/>
      <c r="E17" s="40"/>
      <c r="F17" s="191" t="s">
        <v>275</v>
      </c>
      <c r="G17" s="191" t="s">
        <v>285</v>
      </c>
      <c r="H17" s="191" t="s">
        <v>286</v>
      </c>
      <c r="I17" s="40" t="s">
        <v>278</v>
      </c>
      <c r="J17" s="40">
        <v>1563</v>
      </c>
      <c r="K17" s="40" t="s">
        <v>199</v>
      </c>
      <c r="L17" s="191" t="s">
        <v>287</v>
      </c>
      <c r="M17" s="191" t="s">
        <v>251</v>
      </c>
      <c r="N17" s="174" t="s">
        <v>280</v>
      </c>
      <c r="O17" s="174" t="s">
        <v>280</v>
      </c>
      <c r="P17" s="174" t="s">
        <v>280</v>
      </c>
      <c r="Q17" s="174" t="s">
        <v>280</v>
      </c>
      <c r="R17" s="174">
        <v>1563</v>
      </c>
      <c r="S17" s="174" t="s">
        <v>252</v>
      </c>
      <c r="T17" s="174" t="s">
        <v>281</v>
      </c>
      <c r="U17" s="186"/>
      <c r="V17" s="186"/>
      <c r="W17" s="186"/>
      <c r="X17" s="186"/>
      <c r="Y17" s="186"/>
      <c r="Z17" s="186"/>
      <c r="AA17" s="186"/>
      <c r="AB17" s="186"/>
      <c r="AC17" s="186"/>
      <c r="AD17" s="186"/>
      <c r="AE17" s="186"/>
      <c r="AF17" s="186"/>
      <c r="AG17" s="186" t="s">
        <v>280</v>
      </c>
      <c r="AH17" s="186">
        <v>127</v>
      </c>
      <c r="AI17" s="186">
        <f>216+143</f>
        <v>359</v>
      </c>
      <c r="AJ17" s="186">
        <v>128</v>
      </c>
      <c r="AK17" s="186"/>
      <c r="AL17" s="186"/>
      <c r="AM17" s="186"/>
      <c r="AN17" s="186"/>
      <c r="AO17" s="186"/>
      <c r="AP17" s="186"/>
      <c r="AQ17" s="186"/>
      <c r="AR17" s="186"/>
      <c r="AS17" s="186">
        <f t="shared" si="0"/>
        <v>614</v>
      </c>
      <c r="AT17" s="153">
        <f t="shared" si="1"/>
        <v>0.39283429302623163</v>
      </c>
      <c r="AU17" s="202" t="s">
        <v>288</v>
      </c>
      <c r="AV17" s="207" t="s">
        <v>289</v>
      </c>
      <c r="AW17" s="202" t="s">
        <v>290</v>
      </c>
      <c r="AX17" s="200" t="s">
        <v>69</v>
      </c>
      <c r="AY17" s="201" t="s">
        <v>257</v>
      </c>
    </row>
    <row r="18" spans="1:51" s="193" customFormat="1" ht="409.6" customHeight="1" x14ac:dyDescent="0.25">
      <c r="A18" s="40"/>
      <c r="B18" s="40">
        <v>5</v>
      </c>
      <c r="C18" s="40"/>
      <c r="D18" s="40"/>
      <c r="E18" s="40"/>
      <c r="F18" s="191" t="s">
        <v>275</v>
      </c>
      <c r="G18" s="191" t="s">
        <v>291</v>
      </c>
      <c r="H18" s="191" t="s">
        <v>292</v>
      </c>
      <c r="I18" s="40" t="s">
        <v>278</v>
      </c>
      <c r="J18" s="40">
        <v>13440</v>
      </c>
      <c r="K18" s="40" t="s">
        <v>199</v>
      </c>
      <c r="L18" s="191" t="s">
        <v>293</v>
      </c>
      <c r="M18" s="191" t="s">
        <v>251</v>
      </c>
      <c r="N18" s="174" t="s">
        <v>280</v>
      </c>
      <c r="O18" s="174" t="s">
        <v>280</v>
      </c>
      <c r="P18" s="174" t="s">
        <v>280</v>
      </c>
      <c r="Q18" s="174" t="s">
        <v>280</v>
      </c>
      <c r="R18" s="174">
        <v>13440</v>
      </c>
      <c r="S18" s="174" t="s">
        <v>252</v>
      </c>
      <c r="T18" s="174" t="s">
        <v>294</v>
      </c>
      <c r="U18" s="186"/>
      <c r="V18" s="186"/>
      <c r="W18" s="186"/>
      <c r="X18" s="186"/>
      <c r="Y18" s="186"/>
      <c r="Z18" s="186"/>
      <c r="AA18" s="186"/>
      <c r="AB18" s="186"/>
      <c r="AC18" s="186"/>
      <c r="AD18" s="186"/>
      <c r="AE18" s="186"/>
      <c r="AF18" s="186"/>
      <c r="AG18" s="186" t="s">
        <v>280</v>
      </c>
      <c r="AH18" s="186">
        <v>63</v>
      </c>
      <c r="AI18" s="186">
        <v>3730</v>
      </c>
      <c r="AJ18" s="186">
        <v>2971</v>
      </c>
      <c r="AK18" s="186"/>
      <c r="AL18" s="186"/>
      <c r="AM18" s="186"/>
      <c r="AN18" s="186"/>
      <c r="AO18" s="186"/>
      <c r="AP18" s="186"/>
      <c r="AQ18" s="186"/>
      <c r="AR18" s="186"/>
      <c r="AS18" s="186">
        <f t="shared" si="0"/>
        <v>6764</v>
      </c>
      <c r="AT18" s="153">
        <f t="shared" si="1"/>
        <v>0.50327380952380951</v>
      </c>
      <c r="AU18" s="200" t="s">
        <v>295</v>
      </c>
      <c r="AV18" s="185" t="s">
        <v>296</v>
      </c>
      <c r="AW18" s="200" t="s">
        <v>761</v>
      </c>
      <c r="AX18" s="200" t="s">
        <v>69</v>
      </c>
      <c r="AY18" s="201" t="s">
        <v>257</v>
      </c>
    </row>
    <row r="19" spans="1:51" s="193" customFormat="1" ht="114.6" customHeight="1" x14ac:dyDescent="0.25">
      <c r="A19" s="40"/>
      <c r="B19" s="40">
        <v>2</v>
      </c>
      <c r="C19" s="40"/>
      <c r="D19" s="40"/>
      <c r="E19" s="40"/>
      <c r="F19" s="191" t="s">
        <v>275</v>
      </c>
      <c r="G19" s="191" t="s">
        <v>297</v>
      </c>
      <c r="H19" s="191" t="s">
        <v>298</v>
      </c>
      <c r="I19" s="40" t="s">
        <v>278</v>
      </c>
      <c r="J19" s="40">
        <v>14000</v>
      </c>
      <c r="K19" s="40" t="s">
        <v>199</v>
      </c>
      <c r="L19" s="191" t="s">
        <v>299</v>
      </c>
      <c r="M19" s="191" t="s">
        <v>251</v>
      </c>
      <c r="N19" s="174" t="s">
        <v>280</v>
      </c>
      <c r="O19" s="174" t="s">
        <v>280</v>
      </c>
      <c r="P19" s="174" t="s">
        <v>280</v>
      </c>
      <c r="Q19" s="174" t="s">
        <v>280</v>
      </c>
      <c r="R19" s="174">
        <v>14000</v>
      </c>
      <c r="S19" s="174" t="s">
        <v>252</v>
      </c>
      <c r="T19" s="174" t="s">
        <v>281</v>
      </c>
      <c r="U19" s="186"/>
      <c r="V19" s="186"/>
      <c r="W19" s="186"/>
      <c r="X19" s="186"/>
      <c r="Y19" s="186"/>
      <c r="Z19" s="186"/>
      <c r="AA19" s="186"/>
      <c r="AB19" s="186"/>
      <c r="AC19" s="186"/>
      <c r="AD19" s="186"/>
      <c r="AE19" s="186"/>
      <c r="AF19" s="186"/>
      <c r="AG19" s="186">
        <v>3248</v>
      </c>
      <c r="AH19" s="186">
        <v>3423</v>
      </c>
      <c r="AI19" s="186">
        <v>3608</v>
      </c>
      <c r="AJ19" s="186">
        <v>3722</v>
      </c>
      <c r="AK19" s="186"/>
      <c r="AL19" s="186"/>
      <c r="AM19" s="186"/>
      <c r="AN19" s="186"/>
      <c r="AO19" s="186"/>
      <c r="AP19" s="186"/>
      <c r="AQ19" s="186"/>
      <c r="AR19" s="186"/>
      <c r="AS19" s="186">
        <f t="shared" si="0"/>
        <v>14001</v>
      </c>
      <c r="AT19" s="153">
        <f t="shared" si="1"/>
        <v>1.0000714285714285</v>
      </c>
      <c r="AU19" s="200" t="s">
        <v>300</v>
      </c>
      <c r="AV19" s="188" t="s">
        <v>301</v>
      </c>
      <c r="AW19" s="196" t="s">
        <v>302</v>
      </c>
      <c r="AX19" s="200" t="s">
        <v>69</v>
      </c>
      <c r="AY19" s="201" t="s">
        <v>257</v>
      </c>
    </row>
    <row r="20" spans="1:51" s="193" customFormat="1" ht="207.75" customHeight="1" x14ac:dyDescent="0.25">
      <c r="A20" s="40"/>
      <c r="B20" s="40">
        <v>4</v>
      </c>
      <c r="C20" s="40"/>
      <c r="D20" s="40"/>
      <c r="E20" s="40"/>
      <c r="F20" s="191" t="s">
        <v>275</v>
      </c>
      <c r="G20" s="191" t="s">
        <v>303</v>
      </c>
      <c r="H20" s="191" t="s">
        <v>304</v>
      </c>
      <c r="I20" s="40" t="s">
        <v>278</v>
      </c>
      <c r="J20" s="40">
        <v>2100</v>
      </c>
      <c r="K20" s="40" t="s">
        <v>199</v>
      </c>
      <c r="L20" s="191" t="s">
        <v>305</v>
      </c>
      <c r="M20" s="191" t="s">
        <v>251</v>
      </c>
      <c r="N20" s="174" t="s">
        <v>280</v>
      </c>
      <c r="O20" s="174" t="s">
        <v>280</v>
      </c>
      <c r="P20" s="174" t="s">
        <v>280</v>
      </c>
      <c r="Q20" s="174" t="s">
        <v>280</v>
      </c>
      <c r="R20" s="174">
        <v>2100</v>
      </c>
      <c r="S20" s="174" t="s">
        <v>252</v>
      </c>
      <c r="T20" s="174" t="s">
        <v>306</v>
      </c>
      <c r="U20" s="186"/>
      <c r="V20" s="186"/>
      <c r="W20" s="186"/>
      <c r="X20" s="186"/>
      <c r="Y20" s="186"/>
      <c r="Z20" s="186"/>
      <c r="AA20" s="186"/>
      <c r="AB20" s="186"/>
      <c r="AC20" s="186"/>
      <c r="AD20" s="186"/>
      <c r="AE20" s="186"/>
      <c r="AF20" s="186"/>
      <c r="AG20" s="186" t="s">
        <v>280</v>
      </c>
      <c r="AH20" s="186">
        <v>2</v>
      </c>
      <c r="AI20" s="186">
        <v>172</v>
      </c>
      <c r="AJ20" s="186">
        <v>182</v>
      </c>
      <c r="AK20" s="186"/>
      <c r="AL20" s="186"/>
      <c r="AM20" s="186"/>
      <c r="AN20" s="186"/>
      <c r="AO20" s="186"/>
      <c r="AP20" s="186"/>
      <c r="AQ20" s="186"/>
      <c r="AR20" s="186"/>
      <c r="AS20" s="186">
        <f t="shared" si="0"/>
        <v>356</v>
      </c>
      <c r="AT20" s="153">
        <f t="shared" si="1"/>
        <v>0.16952380952380952</v>
      </c>
      <c r="AU20" s="200" t="s">
        <v>307</v>
      </c>
      <c r="AV20" s="185" t="s">
        <v>308</v>
      </c>
      <c r="AW20" s="200" t="s">
        <v>753</v>
      </c>
      <c r="AX20" s="200" t="s">
        <v>309</v>
      </c>
      <c r="AY20" s="201" t="s">
        <v>310</v>
      </c>
    </row>
    <row r="21" spans="1:51" s="193" customFormat="1" ht="161.25" customHeight="1" x14ac:dyDescent="0.25">
      <c r="A21" s="40"/>
      <c r="B21" s="40">
        <v>8</v>
      </c>
      <c r="C21" s="40"/>
      <c r="D21" s="40"/>
      <c r="E21" s="40"/>
      <c r="F21" s="191" t="s">
        <v>275</v>
      </c>
      <c r="G21" s="191" t="s">
        <v>311</v>
      </c>
      <c r="H21" s="191" t="s">
        <v>312</v>
      </c>
      <c r="I21" s="40" t="s">
        <v>278</v>
      </c>
      <c r="J21" s="40">
        <v>7600</v>
      </c>
      <c r="K21" s="40" t="s">
        <v>199</v>
      </c>
      <c r="L21" s="191" t="s">
        <v>313</v>
      </c>
      <c r="M21" s="191" t="s">
        <v>251</v>
      </c>
      <c r="N21" s="174" t="s">
        <v>280</v>
      </c>
      <c r="O21" s="174" t="s">
        <v>280</v>
      </c>
      <c r="P21" s="174" t="s">
        <v>280</v>
      </c>
      <c r="Q21" s="174" t="s">
        <v>280</v>
      </c>
      <c r="R21" s="174">
        <v>7600</v>
      </c>
      <c r="S21" s="174" t="s">
        <v>252</v>
      </c>
      <c r="T21" s="174" t="s">
        <v>281</v>
      </c>
      <c r="U21" s="186"/>
      <c r="V21" s="186"/>
      <c r="W21" s="186"/>
      <c r="X21" s="186"/>
      <c r="Y21" s="186"/>
      <c r="Z21" s="186"/>
      <c r="AA21" s="186"/>
      <c r="AB21" s="186"/>
      <c r="AC21" s="186"/>
      <c r="AD21" s="186"/>
      <c r="AE21" s="186"/>
      <c r="AF21" s="186"/>
      <c r="AG21" s="186" t="s">
        <v>280</v>
      </c>
      <c r="AH21" s="186" t="s">
        <v>280</v>
      </c>
      <c r="AI21" s="186">
        <v>92</v>
      </c>
      <c r="AJ21" s="186">
        <v>390</v>
      </c>
      <c r="AK21" s="186"/>
      <c r="AL21" s="186"/>
      <c r="AM21" s="186"/>
      <c r="AN21" s="186"/>
      <c r="AO21" s="186"/>
      <c r="AP21" s="186"/>
      <c r="AQ21" s="186"/>
      <c r="AR21" s="186"/>
      <c r="AS21" s="186">
        <f t="shared" si="0"/>
        <v>482</v>
      </c>
      <c r="AT21" s="153">
        <f t="shared" si="1"/>
        <v>6.3421052631578947E-2</v>
      </c>
      <c r="AU21" s="200" t="s">
        <v>746</v>
      </c>
      <c r="AV21" s="185" t="s">
        <v>314</v>
      </c>
      <c r="AW21" s="200" t="s">
        <v>747</v>
      </c>
      <c r="AX21" s="200" t="s">
        <v>69</v>
      </c>
      <c r="AY21" s="200" t="s">
        <v>257</v>
      </c>
    </row>
    <row r="22" spans="1:51" s="193" customFormat="1" ht="126.75" customHeight="1" x14ac:dyDescent="0.25">
      <c r="A22" s="40"/>
      <c r="B22" s="40"/>
      <c r="C22" s="40">
        <v>1</v>
      </c>
      <c r="D22" s="40"/>
      <c r="E22" s="40"/>
      <c r="F22" s="191" t="s">
        <v>315</v>
      </c>
      <c r="G22" s="191" t="s">
        <v>316</v>
      </c>
      <c r="H22" s="191" t="s">
        <v>317</v>
      </c>
      <c r="I22" s="40" t="s">
        <v>278</v>
      </c>
      <c r="J22" s="40" t="s">
        <v>318</v>
      </c>
      <c r="K22" s="40" t="s">
        <v>199</v>
      </c>
      <c r="L22" s="191" t="s">
        <v>319</v>
      </c>
      <c r="M22" s="191" t="s">
        <v>251</v>
      </c>
      <c r="N22" s="174"/>
      <c r="O22" s="174"/>
      <c r="P22" s="174"/>
      <c r="Q22" s="174"/>
      <c r="R22" s="174"/>
      <c r="S22" s="174" t="s">
        <v>252</v>
      </c>
      <c r="T22" s="174" t="s">
        <v>281</v>
      </c>
      <c r="U22" s="186"/>
      <c r="V22" s="186"/>
      <c r="W22" s="186"/>
      <c r="X22" s="186"/>
      <c r="Y22" s="186"/>
      <c r="Z22" s="186"/>
      <c r="AA22" s="186"/>
      <c r="AB22" s="186"/>
      <c r="AC22" s="186"/>
      <c r="AD22" s="186"/>
      <c r="AE22" s="186"/>
      <c r="AF22" s="186"/>
      <c r="AG22" s="186">
        <v>1879</v>
      </c>
      <c r="AH22" s="186">
        <v>1723</v>
      </c>
      <c r="AI22" s="186">
        <v>1692</v>
      </c>
      <c r="AJ22" s="186">
        <v>1540</v>
      </c>
      <c r="AK22" s="186"/>
      <c r="AL22" s="186"/>
      <c r="AM22" s="186"/>
      <c r="AN22" s="186"/>
      <c r="AO22" s="186"/>
      <c r="AP22" s="186"/>
      <c r="AQ22" s="186"/>
      <c r="AR22" s="186"/>
      <c r="AS22" s="186">
        <f t="shared" si="0"/>
        <v>6834</v>
      </c>
      <c r="AT22" s="153" t="e">
        <f t="shared" si="1"/>
        <v>#DIV/0!</v>
      </c>
      <c r="AU22" s="206" t="s">
        <v>320</v>
      </c>
      <c r="AV22" s="203" t="s">
        <v>321</v>
      </c>
      <c r="AW22" s="206" t="s">
        <v>322</v>
      </c>
      <c r="AX22" s="200" t="s">
        <v>69</v>
      </c>
      <c r="AY22" s="200" t="s">
        <v>257</v>
      </c>
    </row>
    <row r="23" spans="1:51" s="193" customFormat="1" ht="96" customHeight="1" x14ac:dyDescent="0.25">
      <c r="A23" s="40"/>
      <c r="B23" s="40"/>
      <c r="C23" s="40">
        <v>2</v>
      </c>
      <c r="D23" s="40"/>
      <c r="E23" s="40"/>
      <c r="F23" s="191" t="s">
        <v>315</v>
      </c>
      <c r="G23" s="191" t="s">
        <v>323</v>
      </c>
      <c r="H23" s="191" t="s">
        <v>324</v>
      </c>
      <c r="I23" s="40" t="s">
        <v>278</v>
      </c>
      <c r="J23" s="40" t="s">
        <v>318</v>
      </c>
      <c r="K23" s="40" t="s">
        <v>199</v>
      </c>
      <c r="L23" s="191" t="s">
        <v>325</v>
      </c>
      <c r="M23" s="191" t="s">
        <v>251</v>
      </c>
      <c r="N23" s="174"/>
      <c r="O23" s="174"/>
      <c r="P23" s="174"/>
      <c r="Q23" s="174"/>
      <c r="R23" s="174"/>
      <c r="S23" s="174" t="s">
        <v>252</v>
      </c>
      <c r="T23" s="174" t="s">
        <v>281</v>
      </c>
      <c r="U23" s="186"/>
      <c r="V23" s="186"/>
      <c r="W23" s="186"/>
      <c r="X23" s="186"/>
      <c r="Y23" s="186"/>
      <c r="Z23" s="186"/>
      <c r="AA23" s="186"/>
      <c r="AB23" s="186"/>
      <c r="AC23" s="186"/>
      <c r="AD23" s="186"/>
      <c r="AE23" s="186"/>
      <c r="AF23" s="186"/>
      <c r="AG23" s="186">
        <v>797</v>
      </c>
      <c r="AH23" s="186">
        <v>820</v>
      </c>
      <c r="AI23" s="186">
        <v>988</v>
      </c>
      <c r="AJ23" s="186">
        <v>907</v>
      </c>
      <c r="AK23" s="186"/>
      <c r="AL23" s="186"/>
      <c r="AM23" s="186"/>
      <c r="AN23" s="186"/>
      <c r="AO23" s="186"/>
      <c r="AP23" s="186"/>
      <c r="AQ23" s="186"/>
      <c r="AR23" s="186"/>
      <c r="AS23" s="186">
        <f t="shared" si="0"/>
        <v>3512</v>
      </c>
      <c r="AT23" s="153" t="e">
        <f t="shared" si="1"/>
        <v>#DIV/0!</v>
      </c>
      <c r="AU23" s="200" t="s">
        <v>326</v>
      </c>
      <c r="AV23" s="203" t="s">
        <v>321</v>
      </c>
      <c r="AW23" s="200" t="s">
        <v>327</v>
      </c>
      <c r="AX23" s="200" t="s">
        <v>69</v>
      </c>
      <c r="AY23" s="200" t="s">
        <v>257</v>
      </c>
    </row>
    <row r="24" spans="1:51" s="193" customFormat="1" ht="157.5" customHeight="1" x14ac:dyDescent="0.25">
      <c r="A24" s="40"/>
      <c r="B24" s="40"/>
      <c r="C24" s="40">
        <v>2</v>
      </c>
      <c r="D24" s="40"/>
      <c r="E24" s="40"/>
      <c r="F24" s="191" t="s">
        <v>315</v>
      </c>
      <c r="G24" s="191" t="s">
        <v>328</v>
      </c>
      <c r="H24" s="191" t="s">
        <v>329</v>
      </c>
      <c r="I24" s="40" t="s">
        <v>278</v>
      </c>
      <c r="J24" s="40" t="s">
        <v>318</v>
      </c>
      <c r="K24" s="40" t="s">
        <v>199</v>
      </c>
      <c r="L24" s="191" t="s">
        <v>330</v>
      </c>
      <c r="M24" s="191" t="s">
        <v>251</v>
      </c>
      <c r="N24" s="174"/>
      <c r="O24" s="174"/>
      <c r="P24" s="174"/>
      <c r="Q24" s="174"/>
      <c r="R24" s="174"/>
      <c r="S24" s="174" t="s">
        <v>252</v>
      </c>
      <c r="T24" s="174" t="s">
        <v>281</v>
      </c>
      <c r="U24" s="186"/>
      <c r="V24" s="186"/>
      <c r="W24" s="186"/>
      <c r="X24" s="186"/>
      <c r="Y24" s="186"/>
      <c r="Z24" s="186"/>
      <c r="AA24" s="186"/>
      <c r="AB24" s="186"/>
      <c r="AC24" s="186"/>
      <c r="AD24" s="186"/>
      <c r="AE24" s="186"/>
      <c r="AF24" s="186"/>
      <c r="AG24" s="186">
        <v>564</v>
      </c>
      <c r="AH24" s="186">
        <v>573</v>
      </c>
      <c r="AI24" s="186">
        <v>696</v>
      </c>
      <c r="AJ24" s="186">
        <v>648</v>
      </c>
      <c r="AK24" s="186"/>
      <c r="AL24" s="186"/>
      <c r="AM24" s="186"/>
      <c r="AN24" s="186"/>
      <c r="AO24" s="186"/>
      <c r="AP24" s="186"/>
      <c r="AQ24" s="186"/>
      <c r="AR24" s="186"/>
      <c r="AS24" s="186">
        <f t="shared" si="0"/>
        <v>2481</v>
      </c>
      <c r="AT24" s="153" t="e">
        <f t="shared" si="1"/>
        <v>#DIV/0!</v>
      </c>
      <c r="AU24" s="200" t="s">
        <v>331</v>
      </c>
      <c r="AV24" s="203" t="s">
        <v>321</v>
      </c>
      <c r="AW24" s="200" t="s">
        <v>332</v>
      </c>
      <c r="AX24" s="200" t="s">
        <v>69</v>
      </c>
      <c r="AY24" s="200" t="s">
        <v>257</v>
      </c>
    </row>
    <row r="25" spans="1:51" s="193" customFormat="1" ht="120.75" customHeight="1" x14ac:dyDescent="0.25">
      <c r="A25" s="40"/>
      <c r="B25" s="40"/>
      <c r="C25" s="40">
        <v>3</v>
      </c>
      <c r="D25" s="40"/>
      <c r="E25" s="40"/>
      <c r="F25" s="191" t="s">
        <v>315</v>
      </c>
      <c r="G25" s="191" t="s">
        <v>333</v>
      </c>
      <c r="H25" s="191" t="s">
        <v>334</v>
      </c>
      <c r="I25" s="40" t="s">
        <v>278</v>
      </c>
      <c r="J25" s="40" t="s">
        <v>318</v>
      </c>
      <c r="K25" s="40" t="s">
        <v>199</v>
      </c>
      <c r="L25" s="191" t="s">
        <v>335</v>
      </c>
      <c r="M25" s="191" t="s">
        <v>251</v>
      </c>
      <c r="N25" s="174"/>
      <c r="O25" s="174"/>
      <c r="P25" s="174"/>
      <c r="Q25" s="174"/>
      <c r="R25" s="174"/>
      <c r="S25" s="174" t="s">
        <v>252</v>
      </c>
      <c r="T25" s="174" t="s">
        <v>281</v>
      </c>
      <c r="U25" s="186"/>
      <c r="V25" s="186"/>
      <c r="W25" s="186"/>
      <c r="X25" s="186"/>
      <c r="Y25" s="186"/>
      <c r="Z25" s="186"/>
      <c r="AA25" s="186"/>
      <c r="AB25" s="186"/>
      <c r="AC25" s="186"/>
      <c r="AD25" s="186"/>
      <c r="AE25" s="186"/>
      <c r="AF25" s="186"/>
      <c r="AG25" s="186">
        <v>228</v>
      </c>
      <c r="AH25" s="186">
        <v>258</v>
      </c>
      <c r="AI25" s="186">
        <v>268</v>
      </c>
      <c r="AJ25" s="186">
        <v>126</v>
      </c>
      <c r="AK25" s="186"/>
      <c r="AL25" s="186"/>
      <c r="AM25" s="186"/>
      <c r="AN25" s="186"/>
      <c r="AO25" s="186"/>
      <c r="AP25" s="186"/>
      <c r="AQ25" s="186"/>
      <c r="AR25" s="186"/>
      <c r="AS25" s="186">
        <f t="shared" si="0"/>
        <v>880</v>
      </c>
      <c r="AT25" s="153" t="e">
        <f t="shared" si="1"/>
        <v>#DIV/0!</v>
      </c>
      <c r="AU25" s="200" t="s">
        <v>336</v>
      </c>
      <c r="AV25" s="185" t="s">
        <v>337</v>
      </c>
      <c r="AW25" s="200" t="s">
        <v>338</v>
      </c>
      <c r="AX25" s="200" t="s">
        <v>69</v>
      </c>
      <c r="AY25" s="200" t="s">
        <v>257</v>
      </c>
    </row>
    <row r="26" spans="1:51" s="193" customFormat="1" ht="102" customHeight="1" x14ac:dyDescent="0.25">
      <c r="A26" s="40"/>
      <c r="B26" s="40"/>
      <c r="C26" s="40">
        <v>3</v>
      </c>
      <c r="D26" s="40"/>
      <c r="E26" s="40"/>
      <c r="F26" s="191" t="s">
        <v>315</v>
      </c>
      <c r="G26" s="191" t="s">
        <v>339</v>
      </c>
      <c r="H26" s="191" t="s">
        <v>340</v>
      </c>
      <c r="I26" s="40" t="s">
        <v>278</v>
      </c>
      <c r="J26" s="40" t="s">
        <v>318</v>
      </c>
      <c r="K26" s="40" t="s">
        <v>199</v>
      </c>
      <c r="L26" s="191" t="s">
        <v>341</v>
      </c>
      <c r="M26" s="191" t="s">
        <v>251</v>
      </c>
      <c r="N26" s="174"/>
      <c r="O26" s="174"/>
      <c r="P26" s="174"/>
      <c r="Q26" s="174"/>
      <c r="R26" s="174"/>
      <c r="S26" s="174" t="s">
        <v>252</v>
      </c>
      <c r="T26" s="174" t="s">
        <v>281</v>
      </c>
      <c r="U26" s="186"/>
      <c r="V26" s="186"/>
      <c r="W26" s="186"/>
      <c r="X26" s="186"/>
      <c r="Y26" s="186"/>
      <c r="Z26" s="186"/>
      <c r="AA26" s="186"/>
      <c r="AB26" s="186"/>
      <c r="AC26" s="186"/>
      <c r="AD26" s="186"/>
      <c r="AE26" s="186"/>
      <c r="AF26" s="186"/>
      <c r="AG26" s="186">
        <v>123</v>
      </c>
      <c r="AH26" s="186">
        <v>115</v>
      </c>
      <c r="AI26" s="186">
        <v>109</v>
      </c>
      <c r="AJ26" s="186">
        <v>80</v>
      </c>
      <c r="AK26" s="186"/>
      <c r="AL26" s="186"/>
      <c r="AM26" s="186"/>
      <c r="AN26" s="186"/>
      <c r="AO26" s="186"/>
      <c r="AP26" s="186"/>
      <c r="AQ26" s="186"/>
      <c r="AR26" s="186"/>
      <c r="AS26" s="186">
        <f t="shared" si="0"/>
        <v>427</v>
      </c>
      <c r="AT26" s="153" t="e">
        <f t="shared" si="1"/>
        <v>#DIV/0!</v>
      </c>
      <c r="AU26" s="200" t="s">
        <v>342</v>
      </c>
      <c r="AV26" s="185" t="s">
        <v>337</v>
      </c>
      <c r="AW26" s="200" t="s">
        <v>343</v>
      </c>
      <c r="AX26" s="200" t="s">
        <v>69</v>
      </c>
      <c r="AY26" s="200" t="s">
        <v>257</v>
      </c>
    </row>
    <row r="27" spans="1:51" s="193" customFormat="1" ht="125.25" customHeight="1" x14ac:dyDescent="0.25">
      <c r="A27" s="40"/>
      <c r="B27" s="40"/>
      <c r="C27" s="40">
        <v>3</v>
      </c>
      <c r="D27" s="40"/>
      <c r="E27" s="40"/>
      <c r="F27" s="191" t="s">
        <v>315</v>
      </c>
      <c r="G27" s="191" t="s">
        <v>344</v>
      </c>
      <c r="H27" s="191" t="s">
        <v>345</v>
      </c>
      <c r="I27" s="40" t="s">
        <v>278</v>
      </c>
      <c r="J27" s="40" t="s">
        <v>318</v>
      </c>
      <c r="K27" s="40" t="s">
        <v>199</v>
      </c>
      <c r="L27" s="191" t="s">
        <v>346</v>
      </c>
      <c r="M27" s="191" t="s">
        <v>251</v>
      </c>
      <c r="N27" s="174"/>
      <c r="O27" s="174"/>
      <c r="P27" s="174"/>
      <c r="Q27" s="174"/>
      <c r="R27" s="174"/>
      <c r="S27" s="174" t="s">
        <v>252</v>
      </c>
      <c r="T27" s="174" t="s">
        <v>281</v>
      </c>
      <c r="U27" s="186"/>
      <c r="V27" s="186"/>
      <c r="W27" s="186"/>
      <c r="X27" s="186"/>
      <c r="Y27" s="186"/>
      <c r="Z27" s="186"/>
      <c r="AA27" s="186"/>
      <c r="AB27" s="186"/>
      <c r="AC27" s="186"/>
      <c r="AD27" s="186"/>
      <c r="AE27" s="186"/>
      <c r="AF27" s="186"/>
      <c r="AG27" s="186">
        <v>105</v>
      </c>
      <c r="AH27" s="186">
        <v>143</v>
      </c>
      <c r="AI27" s="186">
        <v>159</v>
      </c>
      <c r="AJ27" s="186">
        <v>46</v>
      </c>
      <c r="AK27" s="186"/>
      <c r="AL27" s="186"/>
      <c r="AM27" s="186"/>
      <c r="AN27" s="186"/>
      <c r="AO27" s="186"/>
      <c r="AP27" s="186"/>
      <c r="AQ27" s="186"/>
      <c r="AR27" s="186"/>
      <c r="AS27" s="186">
        <f t="shared" si="0"/>
        <v>453</v>
      </c>
      <c r="AT27" s="153" t="e">
        <f t="shared" si="1"/>
        <v>#DIV/0!</v>
      </c>
      <c r="AU27" s="200" t="s">
        <v>347</v>
      </c>
      <c r="AV27" s="185" t="s">
        <v>337</v>
      </c>
      <c r="AW27" s="200" t="s">
        <v>348</v>
      </c>
      <c r="AX27" s="200" t="s">
        <v>69</v>
      </c>
      <c r="AY27" s="200" t="s">
        <v>257</v>
      </c>
    </row>
    <row r="28" spans="1:51" s="193" customFormat="1" ht="156" customHeight="1" x14ac:dyDescent="0.25">
      <c r="A28" s="40"/>
      <c r="B28" s="40"/>
      <c r="C28" s="40">
        <v>4</v>
      </c>
      <c r="D28" s="40"/>
      <c r="E28" s="40"/>
      <c r="F28" s="191" t="s">
        <v>349</v>
      </c>
      <c r="G28" s="191" t="s">
        <v>350</v>
      </c>
      <c r="H28" s="191" t="s">
        <v>351</v>
      </c>
      <c r="I28" s="40" t="s">
        <v>278</v>
      </c>
      <c r="J28" s="40" t="s">
        <v>318</v>
      </c>
      <c r="K28" s="40" t="s">
        <v>199</v>
      </c>
      <c r="L28" s="191" t="s">
        <v>352</v>
      </c>
      <c r="M28" s="191" t="s">
        <v>251</v>
      </c>
      <c r="N28" s="174"/>
      <c r="O28" s="174"/>
      <c r="P28" s="174"/>
      <c r="Q28" s="174"/>
      <c r="R28" s="174"/>
      <c r="S28" s="174" t="s">
        <v>252</v>
      </c>
      <c r="T28" s="174" t="s">
        <v>281</v>
      </c>
      <c r="U28" s="186"/>
      <c r="V28" s="186"/>
      <c r="W28" s="186"/>
      <c r="X28" s="186"/>
      <c r="Y28" s="186"/>
      <c r="Z28" s="186"/>
      <c r="AA28" s="186"/>
      <c r="AB28" s="186"/>
      <c r="AC28" s="186"/>
      <c r="AD28" s="186"/>
      <c r="AE28" s="186"/>
      <c r="AF28" s="186"/>
      <c r="AG28" s="186">
        <v>949</v>
      </c>
      <c r="AH28" s="186">
        <v>969</v>
      </c>
      <c r="AI28" s="186">
        <v>965</v>
      </c>
      <c r="AJ28" s="186">
        <v>1112</v>
      </c>
      <c r="AK28" s="186"/>
      <c r="AL28" s="186"/>
      <c r="AM28" s="186"/>
      <c r="AN28" s="186"/>
      <c r="AO28" s="186"/>
      <c r="AP28" s="186"/>
      <c r="AQ28" s="186"/>
      <c r="AR28" s="186"/>
      <c r="AS28" s="186">
        <f t="shared" si="0"/>
        <v>3995</v>
      </c>
      <c r="AT28" s="153" t="e">
        <f t="shared" si="1"/>
        <v>#DIV/0!</v>
      </c>
      <c r="AU28" s="206" t="s">
        <v>353</v>
      </c>
      <c r="AV28" s="203" t="s">
        <v>321</v>
      </c>
      <c r="AW28" s="206" t="s">
        <v>354</v>
      </c>
      <c r="AX28" s="206" t="s">
        <v>69</v>
      </c>
      <c r="AY28" s="204" t="s">
        <v>257</v>
      </c>
    </row>
    <row r="29" spans="1:51" s="193" customFormat="1" ht="104.1" customHeight="1" x14ac:dyDescent="0.25">
      <c r="A29" s="40"/>
      <c r="B29" s="40"/>
      <c r="C29" s="40">
        <v>4</v>
      </c>
      <c r="D29" s="40"/>
      <c r="E29" s="40"/>
      <c r="F29" s="191" t="s">
        <v>349</v>
      </c>
      <c r="G29" s="191" t="s">
        <v>355</v>
      </c>
      <c r="H29" s="191" t="s">
        <v>356</v>
      </c>
      <c r="I29" s="40" t="s">
        <v>278</v>
      </c>
      <c r="J29" s="40" t="s">
        <v>318</v>
      </c>
      <c r="K29" s="40" t="s">
        <v>199</v>
      </c>
      <c r="L29" s="191" t="s">
        <v>357</v>
      </c>
      <c r="M29" s="191" t="s">
        <v>251</v>
      </c>
      <c r="N29" s="174"/>
      <c r="O29" s="174"/>
      <c r="P29" s="174"/>
      <c r="Q29" s="174"/>
      <c r="R29" s="174"/>
      <c r="S29" s="174" t="s">
        <v>252</v>
      </c>
      <c r="T29" s="174" t="s">
        <v>281</v>
      </c>
      <c r="U29" s="186"/>
      <c r="V29" s="186"/>
      <c r="W29" s="186"/>
      <c r="X29" s="186"/>
      <c r="Y29" s="186"/>
      <c r="Z29" s="186"/>
      <c r="AA29" s="186"/>
      <c r="AB29" s="186"/>
      <c r="AC29" s="186"/>
      <c r="AD29" s="186"/>
      <c r="AE29" s="186"/>
      <c r="AF29" s="186"/>
      <c r="AG29" s="186">
        <v>689</v>
      </c>
      <c r="AH29" s="186">
        <v>709</v>
      </c>
      <c r="AI29" s="186">
        <v>740</v>
      </c>
      <c r="AJ29" s="186">
        <v>1388</v>
      </c>
      <c r="AK29" s="186"/>
      <c r="AL29" s="186"/>
      <c r="AM29" s="186"/>
      <c r="AN29" s="186"/>
      <c r="AO29" s="186"/>
      <c r="AP29" s="186"/>
      <c r="AQ29" s="186"/>
      <c r="AR29" s="186"/>
      <c r="AS29" s="186">
        <f t="shared" si="0"/>
        <v>3526</v>
      </c>
      <c r="AT29" s="153" t="e">
        <f t="shared" si="1"/>
        <v>#DIV/0!</v>
      </c>
      <c r="AU29" s="206" t="s">
        <v>358</v>
      </c>
      <c r="AV29" s="203" t="s">
        <v>321</v>
      </c>
      <c r="AW29" s="206" t="s">
        <v>359</v>
      </c>
      <c r="AX29" s="206" t="s">
        <v>69</v>
      </c>
      <c r="AY29" s="204" t="s">
        <v>257</v>
      </c>
    </row>
    <row r="30" spans="1:51" s="193" customFormat="1" ht="167.25" customHeight="1" x14ac:dyDescent="0.25">
      <c r="A30" s="40"/>
      <c r="B30" s="40"/>
      <c r="C30" s="40">
        <v>5</v>
      </c>
      <c r="D30" s="40"/>
      <c r="E30" s="40"/>
      <c r="F30" s="191" t="s">
        <v>360</v>
      </c>
      <c r="G30" s="191" t="s">
        <v>361</v>
      </c>
      <c r="H30" s="191" t="s">
        <v>362</v>
      </c>
      <c r="I30" s="40" t="s">
        <v>278</v>
      </c>
      <c r="J30" s="40" t="s">
        <v>318</v>
      </c>
      <c r="K30" s="40" t="s">
        <v>199</v>
      </c>
      <c r="L30" s="191" t="s">
        <v>363</v>
      </c>
      <c r="M30" s="191" t="s">
        <v>251</v>
      </c>
      <c r="N30" s="174"/>
      <c r="O30" s="174"/>
      <c r="P30" s="174"/>
      <c r="Q30" s="174"/>
      <c r="R30" s="174"/>
      <c r="S30" s="174" t="s">
        <v>252</v>
      </c>
      <c r="T30" s="174" t="s">
        <v>364</v>
      </c>
      <c r="U30" s="186"/>
      <c r="V30" s="186"/>
      <c r="W30" s="186"/>
      <c r="X30" s="186"/>
      <c r="Y30" s="186"/>
      <c r="Z30" s="186"/>
      <c r="AA30" s="186"/>
      <c r="AB30" s="186"/>
      <c r="AC30" s="186"/>
      <c r="AD30" s="186"/>
      <c r="AE30" s="186"/>
      <c r="AF30" s="186"/>
      <c r="AG30" s="186">
        <v>46</v>
      </c>
      <c r="AH30" s="186">
        <v>42</v>
      </c>
      <c r="AI30" s="186">
        <v>59</v>
      </c>
      <c r="AJ30" s="186">
        <v>70</v>
      </c>
      <c r="AK30" s="186"/>
      <c r="AL30" s="186"/>
      <c r="AM30" s="186"/>
      <c r="AN30" s="186"/>
      <c r="AO30" s="186"/>
      <c r="AP30" s="186"/>
      <c r="AQ30" s="186"/>
      <c r="AR30" s="186"/>
      <c r="AS30" s="186">
        <f t="shared" si="0"/>
        <v>217</v>
      </c>
      <c r="AT30" s="153" t="e">
        <f t="shared" si="1"/>
        <v>#DIV/0!</v>
      </c>
      <c r="AU30" s="202" t="s">
        <v>365</v>
      </c>
      <c r="AV30" s="203" t="s">
        <v>118</v>
      </c>
      <c r="AW30" s="202" t="s">
        <v>365</v>
      </c>
      <c r="AX30" s="206" t="s">
        <v>69</v>
      </c>
      <c r="AY30" s="204" t="s">
        <v>257</v>
      </c>
    </row>
    <row r="31" spans="1:51" s="193" customFormat="1" ht="174.75" customHeight="1" x14ac:dyDescent="0.25">
      <c r="A31" s="40"/>
      <c r="B31" s="40"/>
      <c r="C31" s="40">
        <v>6</v>
      </c>
      <c r="D31" s="40"/>
      <c r="E31" s="40"/>
      <c r="F31" s="191" t="s">
        <v>360</v>
      </c>
      <c r="G31" s="191" t="s">
        <v>366</v>
      </c>
      <c r="H31" s="191" t="s">
        <v>367</v>
      </c>
      <c r="I31" s="40" t="s">
        <v>278</v>
      </c>
      <c r="J31" s="40" t="s">
        <v>318</v>
      </c>
      <c r="K31" s="40" t="s">
        <v>199</v>
      </c>
      <c r="L31" s="191" t="s">
        <v>368</v>
      </c>
      <c r="M31" s="191" t="s">
        <v>251</v>
      </c>
      <c r="N31" s="174"/>
      <c r="O31" s="174"/>
      <c r="P31" s="174"/>
      <c r="Q31" s="174"/>
      <c r="R31" s="174"/>
      <c r="S31" s="174" t="s">
        <v>252</v>
      </c>
      <c r="T31" s="174" t="s">
        <v>364</v>
      </c>
      <c r="U31" s="186"/>
      <c r="V31" s="186"/>
      <c r="W31" s="186"/>
      <c r="X31" s="186"/>
      <c r="Y31" s="186"/>
      <c r="Z31" s="186"/>
      <c r="AA31" s="186"/>
      <c r="AB31" s="186"/>
      <c r="AC31" s="186"/>
      <c r="AD31" s="186"/>
      <c r="AE31" s="186"/>
      <c r="AF31" s="186"/>
      <c r="AG31" s="186">
        <v>13</v>
      </c>
      <c r="AH31" s="186">
        <v>37</v>
      </c>
      <c r="AI31" s="186">
        <v>50</v>
      </c>
      <c r="AJ31" s="186">
        <v>50</v>
      </c>
      <c r="AK31" s="186"/>
      <c r="AL31" s="186"/>
      <c r="AM31" s="186"/>
      <c r="AN31" s="186"/>
      <c r="AO31" s="186"/>
      <c r="AP31" s="186"/>
      <c r="AQ31" s="186"/>
      <c r="AR31" s="186"/>
      <c r="AS31" s="186">
        <f t="shared" si="0"/>
        <v>150</v>
      </c>
      <c r="AT31" s="153" t="e">
        <f t="shared" si="1"/>
        <v>#DIV/0!</v>
      </c>
      <c r="AU31" s="202" t="s">
        <v>369</v>
      </c>
      <c r="AV31" s="207" t="s">
        <v>121</v>
      </c>
      <c r="AW31" s="202" t="s">
        <v>370</v>
      </c>
      <c r="AX31" s="206" t="s">
        <v>69</v>
      </c>
      <c r="AY31" s="204" t="s">
        <v>257</v>
      </c>
    </row>
    <row r="32" spans="1:51" s="193" customFormat="1" ht="108" customHeight="1" x14ac:dyDescent="0.25">
      <c r="A32" s="40"/>
      <c r="B32" s="40"/>
      <c r="C32" s="40">
        <v>7</v>
      </c>
      <c r="D32" s="40"/>
      <c r="E32" s="40"/>
      <c r="F32" s="191" t="s">
        <v>371</v>
      </c>
      <c r="G32" s="191" t="s">
        <v>372</v>
      </c>
      <c r="H32" s="191" t="s">
        <v>373</v>
      </c>
      <c r="I32" s="40" t="s">
        <v>278</v>
      </c>
      <c r="J32" s="40" t="s">
        <v>318</v>
      </c>
      <c r="K32" s="40" t="s">
        <v>199</v>
      </c>
      <c r="L32" s="191" t="s">
        <v>374</v>
      </c>
      <c r="M32" s="191" t="s">
        <v>251</v>
      </c>
      <c r="N32" s="174"/>
      <c r="O32" s="174"/>
      <c r="P32" s="174"/>
      <c r="Q32" s="174"/>
      <c r="R32" s="174"/>
      <c r="S32" s="174" t="s">
        <v>252</v>
      </c>
      <c r="T32" s="174" t="s">
        <v>281</v>
      </c>
      <c r="U32" s="186"/>
      <c r="V32" s="186"/>
      <c r="W32" s="186"/>
      <c r="X32" s="186"/>
      <c r="Y32" s="186"/>
      <c r="Z32" s="186"/>
      <c r="AA32" s="186"/>
      <c r="AB32" s="186"/>
      <c r="AC32" s="186"/>
      <c r="AD32" s="186"/>
      <c r="AE32" s="186"/>
      <c r="AF32" s="186"/>
      <c r="AG32" s="186">
        <v>44</v>
      </c>
      <c r="AH32" s="186">
        <v>45</v>
      </c>
      <c r="AI32" s="39">
        <v>53</v>
      </c>
      <c r="AJ32" s="186">
        <v>61</v>
      </c>
      <c r="AK32" s="186"/>
      <c r="AL32" s="186"/>
      <c r="AM32" s="186"/>
      <c r="AN32" s="186"/>
      <c r="AO32" s="186"/>
      <c r="AP32" s="186"/>
      <c r="AQ32" s="186"/>
      <c r="AR32" s="186"/>
      <c r="AS32" s="186">
        <f t="shared" si="0"/>
        <v>203</v>
      </c>
      <c r="AT32" s="153" t="e">
        <f t="shared" si="1"/>
        <v>#DIV/0!</v>
      </c>
      <c r="AU32" s="202" t="s">
        <v>375</v>
      </c>
      <c r="AV32" s="207" t="s">
        <v>129</v>
      </c>
      <c r="AW32" s="202" t="s">
        <v>376</v>
      </c>
      <c r="AX32" s="206" t="s">
        <v>69</v>
      </c>
      <c r="AY32" s="204" t="s">
        <v>257</v>
      </c>
    </row>
    <row r="33" spans="1:51" s="193" customFormat="1" ht="105" customHeight="1" x14ac:dyDescent="0.25">
      <c r="A33" s="40"/>
      <c r="B33" s="40"/>
      <c r="C33" s="40">
        <v>7</v>
      </c>
      <c r="D33" s="40"/>
      <c r="E33" s="40"/>
      <c r="F33" s="191" t="s">
        <v>371</v>
      </c>
      <c r="G33" s="191" t="s">
        <v>377</v>
      </c>
      <c r="H33" s="191" t="s">
        <v>378</v>
      </c>
      <c r="I33" s="40" t="s">
        <v>278</v>
      </c>
      <c r="J33" s="40" t="s">
        <v>318</v>
      </c>
      <c r="K33" s="40" t="s">
        <v>199</v>
      </c>
      <c r="L33" s="191" t="s">
        <v>379</v>
      </c>
      <c r="M33" s="191" t="s">
        <v>251</v>
      </c>
      <c r="N33" s="174"/>
      <c r="O33" s="174"/>
      <c r="P33" s="174"/>
      <c r="Q33" s="174"/>
      <c r="R33" s="174"/>
      <c r="S33" s="174" t="s">
        <v>252</v>
      </c>
      <c r="T33" s="174" t="s">
        <v>281</v>
      </c>
      <c r="U33" s="186"/>
      <c r="V33" s="186"/>
      <c r="W33" s="186"/>
      <c r="X33" s="186"/>
      <c r="Y33" s="186"/>
      <c r="Z33" s="186"/>
      <c r="AA33" s="186"/>
      <c r="AB33" s="186"/>
      <c r="AC33" s="186"/>
      <c r="AD33" s="186"/>
      <c r="AE33" s="186"/>
      <c r="AF33" s="186"/>
      <c r="AG33" s="186">
        <v>33</v>
      </c>
      <c r="AH33" s="186">
        <v>34</v>
      </c>
      <c r="AI33" s="39">
        <v>46</v>
      </c>
      <c r="AJ33" s="186">
        <v>51</v>
      </c>
      <c r="AK33" s="186"/>
      <c r="AL33" s="186"/>
      <c r="AM33" s="186"/>
      <c r="AN33" s="186"/>
      <c r="AO33" s="186"/>
      <c r="AP33" s="186"/>
      <c r="AQ33" s="186"/>
      <c r="AR33" s="186"/>
      <c r="AS33" s="186">
        <f t="shared" si="0"/>
        <v>164</v>
      </c>
      <c r="AT33" s="153" t="e">
        <f t="shared" si="1"/>
        <v>#DIV/0!</v>
      </c>
      <c r="AU33" s="202" t="s">
        <v>380</v>
      </c>
      <c r="AV33" s="207" t="s">
        <v>132</v>
      </c>
      <c r="AW33" s="202" t="s">
        <v>381</v>
      </c>
      <c r="AX33" s="206" t="s">
        <v>69</v>
      </c>
      <c r="AY33" s="204" t="s">
        <v>257</v>
      </c>
    </row>
    <row r="34" spans="1:51" s="193" customFormat="1" ht="105.95" customHeight="1" x14ac:dyDescent="0.25">
      <c r="A34" s="40"/>
      <c r="B34" s="40"/>
      <c r="C34" s="40">
        <v>8</v>
      </c>
      <c r="D34" s="40"/>
      <c r="E34" s="40"/>
      <c r="F34" s="191" t="s">
        <v>371</v>
      </c>
      <c r="G34" s="191" t="s">
        <v>382</v>
      </c>
      <c r="H34" s="191" t="s">
        <v>383</v>
      </c>
      <c r="I34" s="40" t="s">
        <v>278</v>
      </c>
      <c r="J34" s="40" t="s">
        <v>318</v>
      </c>
      <c r="K34" s="40" t="s">
        <v>199</v>
      </c>
      <c r="L34" s="191" t="s">
        <v>384</v>
      </c>
      <c r="M34" s="191" t="s">
        <v>251</v>
      </c>
      <c r="N34" s="174"/>
      <c r="O34" s="174"/>
      <c r="P34" s="174"/>
      <c r="Q34" s="174"/>
      <c r="R34" s="174"/>
      <c r="S34" s="174" t="s">
        <v>252</v>
      </c>
      <c r="T34" s="174" t="s">
        <v>281</v>
      </c>
      <c r="U34" s="186"/>
      <c r="V34" s="186"/>
      <c r="W34" s="186"/>
      <c r="X34" s="186"/>
      <c r="Y34" s="186"/>
      <c r="Z34" s="186"/>
      <c r="AA34" s="186"/>
      <c r="AB34" s="186"/>
      <c r="AC34" s="186"/>
      <c r="AD34" s="186"/>
      <c r="AE34" s="186"/>
      <c r="AF34" s="186"/>
      <c r="AG34" s="186">
        <v>51</v>
      </c>
      <c r="AH34" s="186">
        <v>54</v>
      </c>
      <c r="AI34" s="39">
        <v>51</v>
      </c>
      <c r="AJ34" s="186">
        <v>75</v>
      </c>
      <c r="AK34" s="186"/>
      <c r="AL34" s="186"/>
      <c r="AM34" s="186"/>
      <c r="AN34" s="186"/>
      <c r="AO34" s="186"/>
      <c r="AP34" s="186"/>
      <c r="AQ34" s="186"/>
      <c r="AR34" s="186"/>
      <c r="AS34" s="186">
        <f t="shared" si="0"/>
        <v>231</v>
      </c>
      <c r="AT34" s="153" t="e">
        <f t="shared" si="1"/>
        <v>#DIV/0!</v>
      </c>
      <c r="AU34" s="202" t="s">
        <v>385</v>
      </c>
      <c r="AV34" s="207" t="s">
        <v>132</v>
      </c>
      <c r="AW34" s="202" t="s">
        <v>386</v>
      </c>
      <c r="AX34" s="206" t="s">
        <v>69</v>
      </c>
      <c r="AY34" s="204" t="s">
        <v>257</v>
      </c>
    </row>
    <row r="35" spans="1:51" s="193" customFormat="1" ht="145.5" customHeight="1" x14ac:dyDescent="0.25">
      <c r="A35" s="40"/>
      <c r="B35" s="40"/>
      <c r="C35" s="40">
        <v>8</v>
      </c>
      <c r="D35" s="40"/>
      <c r="E35" s="40"/>
      <c r="F35" s="191" t="s">
        <v>371</v>
      </c>
      <c r="G35" s="191" t="s">
        <v>387</v>
      </c>
      <c r="H35" s="191" t="s">
        <v>388</v>
      </c>
      <c r="I35" s="40" t="s">
        <v>278</v>
      </c>
      <c r="J35" s="40" t="s">
        <v>318</v>
      </c>
      <c r="K35" s="40" t="s">
        <v>199</v>
      </c>
      <c r="L35" s="191" t="s">
        <v>389</v>
      </c>
      <c r="M35" s="191" t="s">
        <v>251</v>
      </c>
      <c r="N35" s="174"/>
      <c r="O35" s="174"/>
      <c r="P35" s="174"/>
      <c r="Q35" s="174"/>
      <c r="R35" s="174"/>
      <c r="S35" s="174" t="s">
        <v>252</v>
      </c>
      <c r="T35" s="174" t="s">
        <v>281</v>
      </c>
      <c r="U35" s="186"/>
      <c r="V35" s="186"/>
      <c r="W35" s="186"/>
      <c r="X35" s="186"/>
      <c r="Y35" s="186"/>
      <c r="Z35" s="186"/>
      <c r="AA35" s="186"/>
      <c r="AB35" s="186"/>
      <c r="AC35" s="186"/>
      <c r="AD35" s="186"/>
      <c r="AE35" s="186"/>
      <c r="AF35" s="186"/>
      <c r="AG35" s="186">
        <v>15</v>
      </c>
      <c r="AH35" s="186">
        <v>12</v>
      </c>
      <c r="AI35" s="39">
        <v>35</v>
      </c>
      <c r="AJ35" s="186">
        <v>33</v>
      </c>
      <c r="AK35" s="186"/>
      <c r="AL35" s="186"/>
      <c r="AM35" s="186"/>
      <c r="AN35" s="186"/>
      <c r="AO35" s="186"/>
      <c r="AP35" s="186"/>
      <c r="AQ35" s="186"/>
      <c r="AR35" s="186"/>
      <c r="AS35" s="186">
        <f t="shared" si="0"/>
        <v>95</v>
      </c>
      <c r="AT35" s="153" t="e">
        <f t="shared" si="1"/>
        <v>#DIV/0!</v>
      </c>
      <c r="AU35" s="202" t="s">
        <v>390</v>
      </c>
      <c r="AV35" s="207" t="s">
        <v>132</v>
      </c>
      <c r="AW35" s="202" t="s">
        <v>391</v>
      </c>
      <c r="AX35" s="206" t="s">
        <v>69</v>
      </c>
      <c r="AY35" s="204" t="s">
        <v>257</v>
      </c>
    </row>
    <row r="36" spans="1:51" s="193" customFormat="1" ht="145.5" customHeight="1" x14ac:dyDescent="0.25">
      <c r="A36" s="40"/>
      <c r="B36" s="40"/>
      <c r="C36" s="40">
        <v>8</v>
      </c>
      <c r="D36" s="40"/>
      <c r="E36" s="40"/>
      <c r="F36" s="191" t="s">
        <v>371</v>
      </c>
      <c r="G36" s="191" t="s">
        <v>392</v>
      </c>
      <c r="H36" s="191" t="s">
        <v>393</v>
      </c>
      <c r="I36" s="40" t="s">
        <v>278</v>
      </c>
      <c r="J36" s="40" t="s">
        <v>318</v>
      </c>
      <c r="K36" s="40" t="s">
        <v>199</v>
      </c>
      <c r="L36" s="191" t="s">
        <v>394</v>
      </c>
      <c r="M36" s="191" t="s">
        <v>251</v>
      </c>
      <c r="N36" s="174"/>
      <c r="O36" s="174"/>
      <c r="P36" s="174"/>
      <c r="Q36" s="174"/>
      <c r="R36" s="174"/>
      <c r="S36" s="174" t="s">
        <v>252</v>
      </c>
      <c r="T36" s="174" t="s">
        <v>281</v>
      </c>
      <c r="U36" s="186"/>
      <c r="V36" s="186"/>
      <c r="W36" s="186"/>
      <c r="X36" s="186"/>
      <c r="Y36" s="186"/>
      <c r="Z36" s="186"/>
      <c r="AA36" s="186"/>
      <c r="AB36" s="186"/>
      <c r="AC36" s="186"/>
      <c r="AD36" s="186"/>
      <c r="AE36" s="186"/>
      <c r="AF36" s="186"/>
      <c r="AG36" s="186">
        <v>11</v>
      </c>
      <c r="AH36" s="186">
        <v>8</v>
      </c>
      <c r="AI36" s="39">
        <v>11</v>
      </c>
      <c r="AJ36" s="186">
        <v>4</v>
      </c>
      <c r="AK36" s="186"/>
      <c r="AL36" s="186"/>
      <c r="AM36" s="186"/>
      <c r="AN36" s="186"/>
      <c r="AO36" s="186"/>
      <c r="AP36" s="186"/>
      <c r="AQ36" s="186"/>
      <c r="AR36" s="186"/>
      <c r="AS36" s="186">
        <f t="shared" si="0"/>
        <v>34</v>
      </c>
      <c r="AT36" s="153" t="e">
        <f t="shared" si="1"/>
        <v>#DIV/0!</v>
      </c>
      <c r="AU36" s="202" t="s">
        <v>395</v>
      </c>
      <c r="AV36" s="207" t="s">
        <v>132</v>
      </c>
      <c r="AW36" s="202" t="s">
        <v>396</v>
      </c>
      <c r="AX36" s="206" t="s">
        <v>69</v>
      </c>
      <c r="AY36" s="204" t="s">
        <v>257</v>
      </c>
    </row>
    <row r="37" spans="1:51" s="193" customFormat="1" ht="118.5" customHeight="1" x14ac:dyDescent="0.25">
      <c r="A37" s="40"/>
      <c r="B37" s="40"/>
      <c r="C37" s="40">
        <v>8</v>
      </c>
      <c r="D37" s="40"/>
      <c r="E37" s="40"/>
      <c r="F37" s="191" t="s">
        <v>371</v>
      </c>
      <c r="G37" s="191" t="s">
        <v>397</v>
      </c>
      <c r="H37" s="191" t="s">
        <v>398</v>
      </c>
      <c r="I37" s="40" t="s">
        <v>278</v>
      </c>
      <c r="J37" s="40" t="s">
        <v>318</v>
      </c>
      <c r="K37" s="40" t="s">
        <v>199</v>
      </c>
      <c r="L37" s="191" t="s">
        <v>399</v>
      </c>
      <c r="M37" s="191" t="s">
        <v>251</v>
      </c>
      <c r="N37" s="174"/>
      <c r="O37" s="174"/>
      <c r="P37" s="174"/>
      <c r="Q37" s="174"/>
      <c r="R37" s="174"/>
      <c r="S37" s="174" t="s">
        <v>252</v>
      </c>
      <c r="T37" s="174" t="s">
        <v>281</v>
      </c>
      <c r="U37" s="186"/>
      <c r="V37" s="186"/>
      <c r="W37" s="186"/>
      <c r="X37" s="186"/>
      <c r="Y37" s="186"/>
      <c r="Z37" s="186"/>
      <c r="AA37" s="186"/>
      <c r="AB37" s="186"/>
      <c r="AC37" s="186"/>
      <c r="AD37" s="186"/>
      <c r="AE37" s="186"/>
      <c r="AF37" s="186"/>
      <c r="AG37" s="186">
        <v>77</v>
      </c>
      <c r="AH37" s="186">
        <v>74</v>
      </c>
      <c r="AI37" s="39">
        <v>97</v>
      </c>
      <c r="AJ37" s="186">
        <v>112</v>
      </c>
      <c r="AK37" s="186"/>
      <c r="AL37" s="186"/>
      <c r="AM37" s="186"/>
      <c r="AN37" s="186"/>
      <c r="AO37" s="186"/>
      <c r="AP37" s="186"/>
      <c r="AQ37" s="186"/>
      <c r="AR37" s="186"/>
      <c r="AS37" s="186">
        <f t="shared" si="0"/>
        <v>360</v>
      </c>
      <c r="AT37" s="153" t="e">
        <f t="shared" si="1"/>
        <v>#DIV/0!</v>
      </c>
      <c r="AU37" s="202" t="s">
        <v>400</v>
      </c>
      <c r="AV37" s="207" t="s">
        <v>132</v>
      </c>
      <c r="AW37" s="202" t="s">
        <v>401</v>
      </c>
      <c r="AX37" s="206" t="s">
        <v>69</v>
      </c>
      <c r="AY37" s="204" t="s">
        <v>257</v>
      </c>
    </row>
    <row r="38" spans="1:51" s="193" customFormat="1" ht="150.75" customHeight="1" x14ac:dyDescent="0.25">
      <c r="A38" s="40"/>
      <c r="B38" s="40"/>
      <c r="C38" s="40">
        <v>9</v>
      </c>
      <c r="D38" s="40"/>
      <c r="E38" s="40"/>
      <c r="F38" s="191" t="s">
        <v>402</v>
      </c>
      <c r="G38" s="191" t="s">
        <v>403</v>
      </c>
      <c r="H38" s="191" t="s">
        <v>404</v>
      </c>
      <c r="I38" s="40" t="s">
        <v>278</v>
      </c>
      <c r="J38" s="40" t="s">
        <v>318</v>
      </c>
      <c r="K38" s="40" t="s">
        <v>199</v>
      </c>
      <c r="L38" s="191" t="s">
        <v>405</v>
      </c>
      <c r="M38" s="191" t="s">
        <v>251</v>
      </c>
      <c r="N38" s="174"/>
      <c r="O38" s="174"/>
      <c r="P38" s="174"/>
      <c r="Q38" s="174"/>
      <c r="R38" s="174"/>
      <c r="S38" s="174" t="s">
        <v>252</v>
      </c>
      <c r="T38" s="174" t="s">
        <v>406</v>
      </c>
      <c r="U38" s="186"/>
      <c r="V38" s="186"/>
      <c r="W38" s="186"/>
      <c r="X38" s="186"/>
      <c r="Y38" s="186"/>
      <c r="Z38" s="186"/>
      <c r="AA38" s="186"/>
      <c r="AB38" s="186"/>
      <c r="AC38" s="186"/>
      <c r="AD38" s="186"/>
      <c r="AE38" s="186"/>
      <c r="AF38" s="186"/>
      <c r="AG38" s="186">
        <v>0</v>
      </c>
      <c r="AH38" s="186">
        <v>53</v>
      </c>
      <c r="AI38" s="186">
        <v>432</v>
      </c>
      <c r="AJ38" s="186">
        <v>647</v>
      </c>
      <c r="AK38" s="186"/>
      <c r="AL38" s="186"/>
      <c r="AM38" s="186"/>
      <c r="AN38" s="186"/>
      <c r="AO38" s="186"/>
      <c r="AP38" s="186"/>
      <c r="AQ38" s="186"/>
      <c r="AR38" s="186"/>
      <c r="AS38" s="186">
        <f t="shared" si="0"/>
        <v>1132</v>
      </c>
      <c r="AT38" s="153" t="e">
        <f t="shared" si="1"/>
        <v>#DIV/0!</v>
      </c>
      <c r="AU38" s="204" t="s">
        <v>407</v>
      </c>
      <c r="AV38" s="205" t="s">
        <v>140</v>
      </c>
      <c r="AW38" s="204" t="s">
        <v>408</v>
      </c>
      <c r="AX38" s="204" t="s">
        <v>69</v>
      </c>
      <c r="AY38" s="204" t="s">
        <v>257</v>
      </c>
    </row>
    <row r="39" spans="1:51" s="193" customFormat="1" ht="162" customHeight="1" x14ac:dyDescent="0.25">
      <c r="A39" s="40"/>
      <c r="B39" s="40"/>
      <c r="C39" s="40">
        <v>10</v>
      </c>
      <c r="D39" s="40"/>
      <c r="E39" s="40"/>
      <c r="F39" s="191" t="s">
        <v>402</v>
      </c>
      <c r="G39" s="191" t="s">
        <v>409</v>
      </c>
      <c r="H39" s="191" t="s">
        <v>410</v>
      </c>
      <c r="I39" s="40" t="s">
        <v>278</v>
      </c>
      <c r="J39" s="40" t="s">
        <v>318</v>
      </c>
      <c r="K39" s="40" t="s">
        <v>199</v>
      </c>
      <c r="L39" s="191" t="s">
        <v>411</v>
      </c>
      <c r="M39" s="191" t="s">
        <v>251</v>
      </c>
      <c r="N39" s="174"/>
      <c r="O39" s="174"/>
      <c r="P39" s="174"/>
      <c r="Q39" s="174"/>
      <c r="R39" s="174"/>
      <c r="S39" s="174" t="s">
        <v>252</v>
      </c>
      <c r="T39" s="174" t="s">
        <v>406</v>
      </c>
      <c r="U39" s="186"/>
      <c r="V39" s="186"/>
      <c r="W39" s="186"/>
      <c r="X39" s="186"/>
      <c r="Y39" s="186"/>
      <c r="Z39" s="186"/>
      <c r="AA39" s="186"/>
      <c r="AB39" s="186"/>
      <c r="AC39" s="186"/>
      <c r="AD39" s="186"/>
      <c r="AE39" s="186"/>
      <c r="AF39" s="186"/>
      <c r="AG39" s="186" t="s">
        <v>280</v>
      </c>
      <c r="AH39" s="186">
        <v>2</v>
      </c>
      <c r="AI39" s="214">
        <v>0</v>
      </c>
      <c r="AJ39" s="186">
        <v>8</v>
      </c>
      <c r="AK39" s="186"/>
      <c r="AL39" s="186"/>
      <c r="AM39" s="186"/>
      <c r="AN39" s="186"/>
      <c r="AO39" s="186"/>
      <c r="AP39" s="186"/>
      <c r="AQ39" s="186"/>
      <c r="AR39" s="186"/>
      <c r="AS39" s="186">
        <f t="shared" si="0"/>
        <v>10</v>
      </c>
      <c r="AT39" s="153" t="e">
        <f t="shared" si="1"/>
        <v>#DIV/0!</v>
      </c>
      <c r="AU39" s="200" t="s">
        <v>741</v>
      </c>
      <c r="AV39" s="185" t="s">
        <v>143</v>
      </c>
      <c r="AW39" s="200" t="s">
        <v>758</v>
      </c>
      <c r="AX39" s="201" t="s">
        <v>69</v>
      </c>
      <c r="AY39" s="201" t="s">
        <v>257</v>
      </c>
    </row>
    <row r="40" spans="1:51" s="193" customFormat="1" ht="409.6" customHeight="1" x14ac:dyDescent="0.25">
      <c r="A40" s="40"/>
      <c r="B40" s="40"/>
      <c r="C40" s="40">
        <v>11</v>
      </c>
      <c r="D40" s="40"/>
      <c r="E40" s="40"/>
      <c r="F40" s="191" t="s">
        <v>402</v>
      </c>
      <c r="G40" s="191" t="s">
        <v>412</v>
      </c>
      <c r="H40" s="191" t="s">
        <v>413</v>
      </c>
      <c r="I40" s="40" t="s">
        <v>278</v>
      </c>
      <c r="J40" s="40" t="s">
        <v>318</v>
      </c>
      <c r="K40" s="40" t="s">
        <v>199</v>
      </c>
      <c r="L40" s="191" t="s">
        <v>414</v>
      </c>
      <c r="M40" s="191" t="s">
        <v>251</v>
      </c>
      <c r="N40" s="174"/>
      <c r="O40" s="174"/>
      <c r="P40" s="174"/>
      <c r="Q40" s="174"/>
      <c r="R40" s="174"/>
      <c r="S40" s="174" t="s">
        <v>252</v>
      </c>
      <c r="T40" s="174" t="s">
        <v>406</v>
      </c>
      <c r="U40" s="186"/>
      <c r="V40" s="186"/>
      <c r="W40" s="186"/>
      <c r="X40" s="186"/>
      <c r="Y40" s="186"/>
      <c r="Z40" s="186"/>
      <c r="AA40" s="186"/>
      <c r="AB40" s="186"/>
      <c r="AC40" s="186"/>
      <c r="AD40" s="186"/>
      <c r="AE40" s="186"/>
      <c r="AF40" s="186"/>
      <c r="AG40" s="186">
        <v>1</v>
      </c>
      <c r="AH40" s="186">
        <v>1</v>
      </c>
      <c r="AI40" s="216">
        <v>1</v>
      </c>
      <c r="AJ40" s="189">
        <v>7</v>
      </c>
      <c r="AK40" s="189"/>
      <c r="AL40" s="189"/>
      <c r="AM40" s="189"/>
      <c r="AN40" s="189"/>
      <c r="AO40" s="189"/>
      <c r="AP40" s="189"/>
      <c r="AQ40" s="189"/>
      <c r="AR40" s="189"/>
      <c r="AS40" s="189">
        <f t="shared" si="0"/>
        <v>10</v>
      </c>
      <c r="AT40" s="190" t="e">
        <f t="shared" si="1"/>
        <v>#DIV/0!</v>
      </c>
      <c r="AU40" s="200" t="s">
        <v>415</v>
      </c>
      <c r="AV40" s="185" t="s">
        <v>146</v>
      </c>
      <c r="AW40" s="200" t="s">
        <v>416</v>
      </c>
      <c r="AX40" s="201" t="s">
        <v>69</v>
      </c>
      <c r="AY40" s="201" t="s">
        <v>257</v>
      </c>
    </row>
    <row r="41" spans="1:51" s="193" customFormat="1" ht="162.75" customHeight="1" x14ac:dyDescent="0.25">
      <c r="A41" s="40"/>
      <c r="B41" s="40"/>
      <c r="C41" s="40">
        <v>12</v>
      </c>
      <c r="D41" s="40"/>
      <c r="E41" s="40"/>
      <c r="F41" s="191" t="s">
        <v>417</v>
      </c>
      <c r="G41" s="191" t="s">
        <v>418</v>
      </c>
      <c r="H41" s="191" t="s">
        <v>419</v>
      </c>
      <c r="I41" s="40" t="s">
        <v>278</v>
      </c>
      <c r="J41" s="40" t="s">
        <v>318</v>
      </c>
      <c r="K41" s="40" t="s">
        <v>199</v>
      </c>
      <c r="L41" s="191" t="s">
        <v>305</v>
      </c>
      <c r="M41" s="191" t="s">
        <v>251</v>
      </c>
      <c r="N41" s="174"/>
      <c r="O41" s="174"/>
      <c r="P41" s="174"/>
      <c r="Q41" s="174"/>
      <c r="R41" s="174"/>
      <c r="S41" s="174" t="s">
        <v>252</v>
      </c>
      <c r="T41" s="174" t="s">
        <v>306</v>
      </c>
      <c r="U41" s="186"/>
      <c r="V41" s="186"/>
      <c r="W41" s="186"/>
      <c r="X41" s="186"/>
      <c r="Y41" s="186"/>
      <c r="Z41" s="186"/>
      <c r="AA41" s="186"/>
      <c r="AB41" s="186"/>
      <c r="AC41" s="186"/>
      <c r="AD41" s="186"/>
      <c r="AE41" s="186"/>
      <c r="AF41" s="186"/>
      <c r="AG41" s="186" t="s">
        <v>280</v>
      </c>
      <c r="AH41" s="186">
        <v>2</v>
      </c>
      <c r="AI41" s="186">
        <v>172</v>
      </c>
      <c r="AJ41" s="186">
        <v>182</v>
      </c>
      <c r="AK41" s="186"/>
      <c r="AL41" s="186"/>
      <c r="AM41" s="186"/>
      <c r="AN41" s="186"/>
      <c r="AO41" s="186"/>
      <c r="AP41" s="186"/>
      <c r="AQ41" s="186"/>
      <c r="AR41" s="186"/>
      <c r="AS41" s="186">
        <f t="shared" si="0"/>
        <v>356</v>
      </c>
      <c r="AT41" s="153" t="e">
        <f t="shared" si="1"/>
        <v>#DIV/0!</v>
      </c>
      <c r="AU41" s="200" t="s">
        <v>307</v>
      </c>
      <c r="AV41" s="185" t="s">
        <v>153</v>
      </c>
      <c r="AW41" s="200" t="s">
        <v>745</v>
      </c>
      <c r="AX41" s="200" t="s">
        <v>309</v>
      </c>
      <c r="AY41" s="201" t="s">
        <v>420</v>
      </c>
    </row>
    <row r="42" spans="1:51" s="193" customFormat="1" ht="158.25" customHeight="1" x14ac:dyDescent="0.25">
      <c r="A42" s="40"/>
      <c r="B42" s="40"/>
      <c r="C42" s="40">
        <v>13</v>
      </c>
      <c r="D42" s="40"/>
      <c r="E42" s="40"/>
      <c r="F42" s="191" t="s">
        <v>417</v>
      </c>
      <c r="G42" s="191" t="s">
        <v>421</v>
      </c>
      <c r="H42" s="191" t="s">
        <v>422</v>
      </c>
      <c r="I42" s="40" t="s">
        <v>278</v>
      </c>
      <c r="J42" s="40" t="s">
        <v>318</v>
      </c>
      <c r="K42" s="40" t="s">
        <v>199</v>
      </c>
      <c r="L42" s="191" t="s">
        <v>423</v>
      </c>
      <c r="M42" s="191" t="s">
        <v>251</v>
      </c>
      <c r="N42" s="174"/>
      <c r="O42" s="174"/>
      <c r="P42" s="174"/>
      <c r="Q42" s="174"/>
      <c r="R42" s="174"/>
      <c r="S42" s="174" t="s">
        <v>252</v>
      </c>
      <c r="T42" s="174" t="s">
        <v>306</v>
      </c>
      <c r="U42" s="186"/>
      <c r="V42" s="186"/>
      <c r="W42" s="186"/>
      <c r="X42" s="186"/>
      <c r="Y42" s="186"/>
      <c r="Z42" s="186"/>
      <c r="AA42" s="186"/>
      <c r="AB42" s="186"/>
      <c r="AC42" s="186"/>
      <c r="AD42" s="186"/>
      <c r="AE42" s="186"/>
      <c r="AF42" s="186"/>
      <c r="AG42" s="186" t="s">
        <v>280</v>
      </c>
      <c r="AH42" s="186" t="s">
        <v>280</v>
      </c>
      <c r="AI42" s="186">
        <v>12</v>
      </c>
      <c r="AJ42" s="214">
        <v>5</v>
      </c>
      <c r="AK42" s="186"/>
      <c r="AL42" s="186"/>
      <c r="AM42" s="186"/>
      <c r="AN42" s="186"/>
      <c r="AO42" s="186"/>
      <c r="AP42" s="186"/>
      <c r="AQ42" s="186"/>
      <c r="AR42" s="186"/>
      <c r="AS42" s="186">
        <f t="shared" si="0"/>
        <v>17</v>
      </c>
      <c r="AT42" s="153" t="e">
        <f t="shared" si="1"/>
        <v>#DIV/0!</v>
      </c>
      <c r="AU42" s="200" t="s">
        <v>424</v>
      </c>
      <c r="AV42" s="185" t="s">
        <v>156</v>
      </c>
      <c r="AW42" s="206" t="s">
        <v>425</v>
      </c>
      <c r="AX42" s="201" t="s">
        <v>69</v>
      </c>
      <c r="AY42" s="201" t="s">
        <v>257</v>
      </c>
    </row>
    <row r="43" spans="1:51" s="193" customFormat="1" ht="165.75" customHeight="1" x14ac:dyDescent="0.25">
      <c r="A43" s="40"/>
      <c r="B43" s="40"/>
      <c r="C43" s="40">
        <v>14</v>
      </c>
      <c r="D43" s="40"/>
      <c r="E43" s="40"/>
      <c r="F43" s="191" t="s">
        <v>417</v>
      </c>
      <c r="G43" s="191" t="s">
        <v>426</v>
      </c>
      <c r="H43" s="191" t="s">
        <v>427</v>
      </c>
      <c r="I43" s="40" t="s">
        <v>278</v>
      </c>
      <c r="J43" s="40" t="s">
        <v>318</v>
      </c>
      <c r="K43" s="40" t="s">
        <v>199</v>
      </c>
      <c r="L43" s="191" t="s">
        <v>428</v>
      </c>
      <c r="M43" s="191" t="s">
        <v>251</v>
      </c>
      <c r="N43" s="174"/>
      <c r="O43" s="174"/>
      <c r="P43" s="174"/>
      <c r="Q43" s="174"/>
      <c r="R43" s="174"/>
      <c r="S43" s="174" t="s">
        <v>252</v>
      </c>
      <c r="T43" s="174" t="s">
        <v>281</v>
      </c>
      <c r="U43" s="186"/>
      <c r="V43" s="186"/>
      <c r="W43" s="186"/>
      <c r="X43" s="186"/>
      <c r="Y43" s="186"/>
      <c r="Z43" s="186"/>
      <c r="AA43" s="186"/>
      <c r="AB43" s="186"/>
      <c r="AC43" s="186"/>
      <c r="AD43" s="186"/>
      <c r="AE43" s="186"/>
      <c r="AF43" s="186"/>
      <c r="AG43" s="186" t="s">
        <v>280</v>
      </c>
      <c r="AH43" s="186" t="s">
        <v>280</v>
      </c>
      <c r="AI43" s="186">
        <v>196</v>
      </c>
      <c r="AJ43" s="186">
        <v>910</v>
      </c>
      <c r="AK43" s="186"/>
      <c r="AL43" s="186"/>
      <c r="AM43" s="186"/>
      <c r="AN43" s="186"/>
      <c r="AO43" s="186"/>
      <c r="AP43" s="186"/>
      <c r="AQ43" s="186"/>
      <c r="AR43" s="186"/>
      <c r="AS43" s="186">
        <f t="shared" si="0"/>
        <v>1106</v>
      </c>
      <c r="AT43" s="153" t="e">
        <f t="shared" si="1"/>
        <v>#DIV/0!</v>
      </c>
      <c r="AU43" s="200" t="s">
        <v>751</v>
      </c>
      <c r="AV43" s="185" t="s">
        <v>158</v>
      </c>
      <c r="AW43" s="200" t="s">
        <v>752</v>
      </c>
      <c r="AX43" s="201" t="s">
        <v>69</v>
      </c>
      <c r="AY43" s="201" t="s">
        <v>257</v>
      </c>
    </row>
    <row r="44" spans="1:51" s="193" customFormat="1" ht="171" customHeight="1" x14ac:dyDescent="0.25">
      <c r="A44" s="40"/>
      <c r="B44" s="40"/>
      <c r="C44" s="40">
        <v>15</v>
      </c>
      <c r="D44" s="40"/>
      <c r="E44" s="40"/>
      <c r="F44" s="191" t="s">
        <v>417</v>
      </c>
      <c r="G44" s="191" t="s">
        <v>429</v>
      </c>
      <c r="H44" s="191" t="s">
        <v>430</v>
      </c>
      <c r="I44" s="40" t="s">
        <v>278</v>
      </c>
      <c r="J44" s="40" t="s">
        <v>318</v>
      </c>
      <c r="K44" s="40" t="s">
        <v>199</v>
      </c>
      <c r="L44" s="191" t="s">
        <v>431</v>
      </c>
      <c r="M44" s="191" t="s">
        <v>251</v>
      </c>
      <c r="N44" s="174"/>
      <c r="O44" s="174"/>
      <c r="P44" s="174"/>
      <c r="Q44" s="174"/>
      <c r="R44" s="174"/>
      <c r="S44" s="174" t="s">
        <v>252</v>
      </c>
      <c r="T44" s="174" t="s">
        <v>432</v>
      </c>
      <c r="U44" s="186"/>
      <c r="V44" s="186"/>
      <c r="W44" s="186"/>
      <c r="X44" s="186"/>
      <c r="Y44" s="186"/>
      <c r="Z44" s="186"/>
      <c r="AA44" s="186"/>
      <c r="AB44" s="186"/>
      <c r="AC44" s="186"/>
      <c r="AD44" s="186"/>
      <c r="AE44" s="186"/>
      <c r="AF44" s="186"/>
      <c r="AG44" s="186" t="s">
        <v>280</v>
      </c>
      <c r="AH44" s="186" t="s">
        <v>280</v>
      </c>
      <c r="AI44" s="214">
        <v>6</v>
      </c>
      <c r="AJ44" s="186">
        <v>13</v>
      </c>
      <c r="AK44" s="186"/>
      <c r="AL44" s="186"/>
      <c r="AM44" s="186"/>
      <c r="AN44" s="186"/>
      <c r="AO44" s="186"/>
      <c r="AP44" s="186"/>
      <c r="AQ44" s="186"/>
      <c r="AR44" s="186"/>
      <c r="AS44" s="186">
        <f t="shared" si="0"/>
        <v>19</v>
      </c>
      <c r="AT44" s="153" t="e">
        <f t="shared" si="1"/>
        <v>#DIV/0!</v>
      </c>
      <c r="AU44" s="200" t="s">
        <v>433</v>
      </c>
      <c r="AV44" s="185" t="s">
        <v>161</v>
      </c>
      <c r="AW44" s="200" t="s">
        <v>759</v>
      </c>
      <c r="AX44" s="201" t="s">
        <v>69</v>
      </c>
      <c r="AY44" s="201" t="s">
        <v>257</v>
      </c>
    </row>
    <row r="45" spans="1:51" s="193" customFormat="1" ht="130.5" customHeight="1" x14ac:dyDescent="0.25">
      <c r="A45" s="40"/>
      <c r="B45" s="40"/>
      <c r="C45" s="40">
        <v>16</v>
      </c>
      <c r="D45" s="40"/>
      <c r="E45" s="40"/>
      <c r="F45" s="191" t="s">
        <v>434</v>
      </c>
      <c r="G45" s="191" t="s">
        <v>435</v>
      </c>
      <c r="H45" s="191" t="s">
        <v>436</v>
      </c>
      <c r="I45" s="40" t="s">
        <v>278</v>
      </c>
      <c r="J45" s="40" t="s">
        <v>318</v>
      </c>
      <c r="K45" s="40" t="s">
        <v>199</v>
      </c>
      <c r="L45" s="191" t="s">
        <v>437</v>
      </c>
      <c r="M45" s="191" t="s">
        <v>251</v>
      </c>
      <c r="N45" s="174"/>
      <c r="O45" s="174"/>
      <c r="P45" s="174"/>
      <c r="Q45" s="174"/>
      <c r="R45" s="174"/>
      <c r="S45" s="174" t="s">
        <v>252</v>
      </c>
      <c r="T45" s="174" t="s">
        <v>294</v>
      </c>
      <c r="U45" s="186"/>
      <c r="V45" s="186"/>
      <c r="W45" s="186"/>
      <c r="X45" s="186"/>
      <c r="Y45" s="186"/>
      <c r="Z45" s="186"/>
      <c r="AA45" s="186"/>
      <c r="AB45" s="186"/>
      <c r="AC45" s="186"/>
      <c r="AD45" s="186"/>
      <c r="AE45" s="186"/>
      <c r="AF45" s="186"/>
      <c r="AG45" s="186" t="s">
        <v>280</v>
      </c>
      <c r="AH45" s="186">
        <v>0</v>
      </c>
      <c r="AI45" s="186">
        <v>3</v>
      </c>
      <c r="AJ45" s="186">
        <v>3</v>
      </c>
      <c r="AK45" s="186"/>
      <c r="AL45" s="186"/>
      <c r="AM45" s="186"/>
      <c r="AN45" s="186"/>
      <c r="AO45" s="186"/>
      <c r="AP45" s="186"/>
      <c r="AQ45" s="186"/>
      <c r="AR45" s="186"/>
      <c r="AS45" s="186">
        <f t="shared" si="0"/>
        <v>6</v>
      </c>
      <c r="AT45" s="153" t="e">
        <f t="shared" si="1"/>
        <v>#DIV/0!</v>
      </c>
      <c r="AU45" s="200" t="s">
        <v>438</v>
      </c>
      <c r="AV45" s="185" t="s">
        <v>171</v>
      </c>
      <c r="AW45" s="200" t="s">
        <v>439</v>
      </c>
      <c r="AX45" s="201" t="s">
        <v>69</v>
      </c>
      <c r="AY45" s="201" t="s">
        <v>257</v>
      </c>
    </row>
    <row r="46" spans="1:51" s="193" customFormat="1" ht="160.5" customHeight="1" x14ac:dyDescent="0.25">
      <c r="A46" s="40"/>
      <c r="B46" s="40"/>
      <c r="C46" s="40">
        <v>17</v>
      </c>
      <c r="D46" s="40"/>
      <c r="E46" s="40"/>
      <c r="F46" s="191" t="s">
        <v>434</v>
      </c>
      <c r="G46" s="191" t="s">
        <v>440</v>
      </c>
      <c r="H46" s="191" t="s">
        <v>441</v>
      </c>
      <c r="I46" s="40" t="s">
        <v>278</v>
      </c>
      <c r="J46" s="40" t="s">
        <v>318</v>
      </c>
      <c r="K46" s="40" t="s">
        <v>199</v>
      </c>
      <c r="L46" s="191" t="s">
        <v>442</v>
      </c>
      <c r="M46" s="191" t="s">
        <v>251</v>
      </c>
      <c r="N46" s="174"/>
      <c r="O46" s="174"/>
      <c r="P46" s="174"/>
      <c r="Q46" s="174"/>
      <c r="R46" s="174"/>
      <c r="S46" s="174" t="s">
        <v>252</v>
      </c>
      <c r="T46" s="174" t="s">
        <v>294</v>
      </c>
      <c r="U46" s="186"/>
      <c r="V46" s="186"/>
      <c r="W46" s="186"/>
      <c r="X46" s="186"/>
      <c r="Y46" s="186"/>
      <c r="Z46" s="186"/>
      <c r="AA46" s="186"/>
      <c r="AB46" s="186"/>
      <c r="AC46" s="186"/>
      <c r="AD46" s="186"/>
      <c r="AE46" s="186"/>
      <c r="AF46" s="186"/>
      <c r="AG46" s="186" t="s">
        <v>280</v>
      </c>
      <c r="AH46" s="186">
        <v>5</v>
      </c>
      <c r="AI46" s="186">
        <v>16</v>
      </c>
      <c r="AJ46" s="186">
        <v>16</v>
      </c>
      <c r="AK46" s="186"/>
      <c r="AL46" s="186"/>
      <c r="AM46" s="186"/>
      <c r="AN46" s="186"/>
      <c r="AO46" s="186"/>
      <c r="AP46" s="186"/>
      <c r="AQ46" s="186"/>
      <c r="AR46" s="186"/>
      <c r="AS46" s="186">
        <f t="shared" si="0"/>
        <v>37</v>
      </c>
      <c r="AT46" s="153" t="e">
        <f t="shared" si="1"/>
        <v>#DIV/0!</v>
      </c>
      <c r="AU46" s="200" t="s">
        <v>443</v>
      </c>
      <c r="AV46" s="185" t="s">
        <v>168</v>
      </c>
      <c r="AW46" s="200" t="s">
        <v>444</v>
      </c>
      <c r="AX46" s="200" t="s">
        <v>69</v>
      </c>
      <c r="AY46" s="201" t="s">
        <v>257</v>
      </c>
    </row>
    <row r="47" spans="1:51" s="193" customFormat="1" ht="123" customHeight="1" x14ac:dyDescent="0.25">
      <c r="A47" s="40"/>
      <c r="B47" s="40"/>
      <c r="C47" s="40">
        <v>18</v>
      </c>
      <c r="D47" s="40"/>
      <c r="E47" s="40"/>
      <c r="F47" s="191" t="s">
        <v>434</v>
      </c>
      <c r="G47" s="191" t="s">
        <v>445</v>
      </c>
      <c r="H47" s="191" t="s">
        <v>446</v>
      </c>
      <c r="I47" s="40" t="s">
        <v>278</v>
      </c>
      <c r="J47" s="40" t="s">
        <v>318</v>
      </c>
      <c r="K47" s="40" t="s">
        <v>199</v>
      </c>
      <c r="L47" s="191" t="s">
        <v>447</v>
      </c>
      <c r="M47" s="191" t="s">
        <v>251</v>
      </c>
      <c r="N47" s="174"/>
      <c r="O47" s="174"/>
      <c r="P47" s="174"/>
      <c r="Q47" s="174"/>
      <c r="R47" s="174"/>
      <c r="S47" s="174" t="s">
        <v>252</v>
      </c>
      <c r="T47" s="174" t="s">
        <v>294</v>
      </c>
      <c r="U47" s="186"/>
      <c r="V47" s="186"/>
      <c r="W47" s="186"/>
      <c r="X47" s="186"/>
      <c r="Y47" s="186"/>
      <c r="Z47" s="186"/>
      <c r="AA47" s="186"/>
      <c r="AB47" s="186"/>
      <c r="AC47" s="186"/>
      <c r="AD47" s="186"/>
      <c r="AE47" s="186"/>
      <c r="AF47" s="186"/>
      <c r="AG47" s="186" t="s">
        <v>280</v>
      </c>
      <c r="AH47" s="186">
        <v>3</v>
      </c>
      <c r="AI47" s="186">
        <v>45</v>
      </c>
      <c r="AJ47" s="186">
        <v>48</v>
      </c>
      <c r="AK47" s="186"/>
      <c r="AL47" s="186"/>
      <c r="AM47" s="186"/>
      <c r="AN47" s="186"/>
      <c r="AO47" s="186"/>
      <c r="AP47" s="186"/>
      <c r="AQ47" s="186"/>
      <c r="AR47" s="186"/>
      <c r="AS47" s="186">
        <f t="shared" si="0"/>
        <v>96</v>
      </c>
      <c r="AT47" s="153" t="e">
        <f t="shared" si="1"/>
        <v>#DIV/0!</v>
      </c>
      <c r="AU47" s="200" t="s">
        <v>448</v>
      </c>
      <c r="AV47" s="194" t="s">
        <v>449</v>
      </c>
      <c r="AW47" s="200" t="s">
        <v>450</v>
      </c>
      <c r="AX47" s="200" t="s">
        <v>69</v>
      </c>
      <c r="AY47" s="201" t="s">
        <v>257</v>
      </c>
    </row>
    <row r="48" spans="1:51" s="193" customFormat="1" ht="274.5" customHeight="1" x14ac:dyDescent="0.25">
      <c r="A48" s="40"/>
      <c r="B48" s="40"/>
      <c r="C48" s="40">
        <v>19</v>
      </c>
      <c r="D48" s="40"/>
      <c r="E48" s="40"/>
      <c r="F48" s="191" t="s">
        <v>451</v>
      </c>
      <c r="G48" s="191" t="s">
        <v>452</v>
      </c>
      <c r="H48" s="191" t="s">
        <v>453</v>
      </c>
      <c r="I48" s="40" t="s">
        <v>278</v>
      </c>
      <c r="J48" s="40" t="s">
        <v>318</v>
      </c>
      <c r="K48" s="40" t="s">
        <v>199</v>
      </c>
      <c r="L48" s="191" t="s">
        <v>454</v>
      </c>
      <c r="M48" s="191" t="s">
        <v>251</v>
      </c>
      <c r="N48" s="174"/>
      <c r="O48" s="174"/>
      <c r="P48" s="174"/>
      <c r="Q48" s="174"/>
      <c r="R48" s="174"/>
      <c r="S48" s="174" t="s">
        <v>252</v>
      </c>
      <c r="T48" s="174" t="s">
        <v>281</v>
      </c>
      <c r="U48" s="186"/>
      <c r="V48" s="186"/>
      <c r="W48" s="186"/>
      <c r="X48" s="186"/>
      <c r="Y48" s="186"/>
      <c r="Z48" s="186"/>
      <c r="AA48" s="186"/>
      <c r="AB48" s="186"/>
      <c r="AC48" s="186"/>
      <c r="AD48" s="186"/>
      <c r="AE48" s="186"/>
      <c r="AF48" s="186"/>
      <c r="AG48" s="186" t="s">
        <v>280</v>
      </c>
      <c r="AH48" s="186">
        <v>35</v>
      </c>
      <c r="AI48" s="186">
        <f>166+64</f>
        <v>230</v>
      </c>
      <c r="AJ48" s="186">
        <v>240</v>
      </c>
      <c r="AK48" s="186"/>
      <c r="AL48" s="186"/>
      <c r="AM48" s="186"/>
      <c r="AN48" s="186"/>
      <c r="AO48" s="186"/>
      <c r="AP48" s="186"/>
      <c r="AQ48" s="186"/>
      <c r="AR48" s="186"/>
      <c r="AS48" s="186">
        <f t="shared" si="0"/>
        <v>505</v>
      </c>
      <c r="AT48" s="153" t="e">
        <f t="shared" si="1"/>
        <v>#DIV/0!</v>
      </c>
      <c r="AU48" s="200" t="s">
        <v>455</v>
      </c>
      <c r="AV48" s="185" t="s">
        <v>180</v>
      </c>
      <c r="AW48" s="200" t="s">
        <v>456</v>
      </c>
      <c r="AX48" s="200" t="s">
        <v>69</v>
      </c>
      <c r="AY48" s="201" t="s">
        <v>257</v>
      </c>
    </row>
    <row r="49" spans="1:51 16384:16384" s="193" customFormat="1" ht="211.5" customHeight="1" x14ac:dyDescent="0.25">
      <c r="A49" s="40"/>
      <c r="B49" s="40"/>
      <c r="C49" s="40">
        <v>20</v>
      </c>
      <c r="D49" s="40"/>
      <c r="E49" s="40"/>
      <c r="F49" s="191" t="s">
        <v>451</v>
      </c>
      <c r="G49" s="191" t="s">
        <v>457</v>
      </c>
      <c r="H49" s="191" t="s">
        <v>458</v>
      </c>
      <c r="I49" s="40" t="s">
        <v>278</v>
      </c>
      <c r="J49" s="40" t="s">
        <v>318</v>
      </c>
      <c r="K49" s="40" t="s">
        <v>199</v>
      </c>
      <c r="L49" s="191" t="s">
        <v>459</v>
      </c>
      <c r="M49" s="191" t="s">
        <v>251</v>
      </c>
      <c r="N49" s="174"/>
      <c r="O49" s="174"/>
      <c r="P49" s="174"/>
      <c r="Q49" s="174"/>
      <c r="R49" s="174"/>
      <c r="S49" s="174" t="s">
        <v>252</v>
      </c>
      <c r="T49" s="174" t="s">
        <v>406</v>
      </c>
      <c r="U49" s="186"/>
      <c r="V49" s="186"/>
      <c r="W49" s="186"/>
      <c r="X49" s="186"/>
      <c r="Y49" s="186"/>
      <c r="Z49" s="186"/>
      <c r="AA49" s="186"/>
      <c r="AB49" s="186"/>
      <c r="AC49" s="186"/>
      <c r="AD49" s="186"/>
      <c r="AE49" s="186"/>
      <c r="AF49" s="186"/>
      <c r="AG49" s="186" t="s">
        <v>280</v>
      </c>
      <c r="AH49" s="186">
        <v>1</v>
      </c>
      <c r="AI49" s="186">
        <v>1</v>
      </c>
      <c r="AJ49" s="186">
        <v>1</v>
      </c>
      <c r="AK49" s="186"/>
      <c r="AL49" s="186"/>
      <c r="AM49" s="186"/>
      <c r="AN49" s="186"/>
      <c r="AO49" s="186"/>
      <c r="AP49" s="186"/>
      <c r="AQ49" s="186"/>
      <c r="AR49" s="186"/>
      <c r="AS49" s="186">
        <f t="shared" si="0"/>
        <v>3</v>
      </c>
      <c r="AT49" s="153" t="e">
        <f t="shared" si="1"/>
        <v>#DIV/0!</v>
      </c>
      <c r="AU49" s="200" t="s">
        <v>754</v>
      </c>
      <c r="AV49" s="185" t="s">
        <v>183</v>
      </c>
      <c r="AW49" s="200" t="s">
        <v>460</v>
      </c>
      <c r="AX49" s="200" t="s">
        <v>69</v>
      </c>
      <c r="AY49" s="201" t="s">
        <v>257</v>
      </c>
    </row>
    <row r="50" spans="1:51 16384:16384" s="193" customFormat="1" ht="145.5" customHeight="1" x14ac:dyDescent="0.25">
      <c r="A50" s="40"/>
      <c r="B50" s="40"/>
      <c r="C50" s="40">
        <v>21</v>
      </c>
      <c r="D50" s="40"/>
      <c r="E50" s="40"/>
      <c r="F50" s="191" t="s">
        <v>461</v>
      </c>
      <c r="G50" s="191" t="s">
        <v>462</v>
      </c>
      <c r="H50" s="191" t="s">
        <v>463</v>
      </c>
      <c r="I50" s="40" t="s">
        <v>278</v>
      </c>
      <c r="J50" s="40" t="s">
        <v>318</v>
      </c>
      <c r="K50" s="40" t="s">
        <v>199</v>
      </c>
      <c r="L50" s="191" t="s">
        <v>464</v>
      </c>
      <c r="M50" s="191" t="s">
        <v>251</v>
      </c>
      <c r="N50" s="174"/>
      <c r="O50" s="174"/>
      <c r="P50" s="174"/>
      <c r="Q50" s="174"/>
      <c r="R50" s="174"/>
      <c r="S50" s="174" t="s">
        <v>252</v>
      </c>
      <c r="T50" s="174" t="s">
        <v>465</v>
      </c>
      <c r="U50" s="186"/>
      <c r="V50" s="186"/>
      <c r="W50" s="186"/>
      <c r="X50" s="186"/>
      <c r="Y50" s="186"/>
      <c r="Z50" s="186"/>
      <c r="AA50" s="186"/>
      <c r="AB50" s="186"/>
      <c r="AC50" s="186"/>
      <c r="AD50" s="186"/>
      <c r="AE50" s="186"/>
      <c r="AF50" s="186"/>
      <c r="AG50" s="186" t="s">
        <v>280</v>
      </c>
      <c r="AH50" s="186">
        <v>26</v>
      </c>
      <c r="AI50" s="186">
        <v>54</v>
      </c>
      <c r="AJ50" s="186">
        <v>69</v>
      </c>
      <c r="AK50" s="186"/>
      <c r="AL50" s="186"/>
      <c r="AM50" s="186"/>
      <c r="AN50" s="186"/>
      <c r="AO50" s="186"/>
      <c r="AP50" s="186"/>
      <c r="AQ50" s="186"/>
      <c r="AR50" s="186"/>
      <c r="AS50" s="186">
        <f t="shared" si="0"/>
        <v>149</v>
      </c>
      <c r="AT50" s="153" t="e">
        <f t="shared" si="1"/>
        <v>#DIV/0!</v>
      </c>
      <c r="AU50" s="206" t="s">
        <v>466</v>
      </c>
      <c r="AV50" s="203" t="s">
        <v>190</v>
      </c>
      <c r="AW50" s="206" t="s">
        <v>744</v>
      </c>
      <c r="AX50" s="200" t="s">
        <v>69</v>
      </c>
      <c r="AY50" s="201" t="s">
        <v>257</v>
      </c>
    </row>
    <row r="51" spans="1:51 16384:16384" s="193" customFormat="1" ht="154.5" customHeight="1" x14ac:dyDescent="0.25">
      <c r="A51" s="40"/>
      <c r="B51" s="40"/>
      <c r="C51" s="40">
        <v>21</v>
      </c>
      <c r="D51" s="40"/>
      <c r="E51" s="40"/>
      <c r="F51" s="191" t="s">
        <v>461</v>
      </c>
      <c r="G51" s="191" t="s">
        <v>467</v>
      </c>
      <c r="H51" s="191" t="s">
        <v>468</v>
      </c>
      <c r="I51" s="40" t="s">
        <v>278</v>
      </c>
      <c r="J51" s="40" t="s">
        <v>318</v>
      </c>
      <c r="K51" s="40" t="s">
        <v>199</v>
      </c>
      <c r="L51" s="191" t="s">
        <v>469</v>
      </c>
      <c r="M51" s="191" t="s">
        <v>251</v>
      </c>
      <c r="N51" s="174"/>
      <c r="O51" s="174"/>
      <c r="P51" s="174"/>
      <c r="Q51" s="174"/>
      <c r="R51" s="174"/>
      <c r="S51" s="174" t="s">
        <v>252</v>
      </c>
      <c r="T51" s="174" t="s">
        <v>281</v>
      </c>
      <c r="U51" s="186"/>
      <c r="V51" s="186"/>
      <c r="W51" s="186"/>
      <c r="X51" s="186"/>
      <c r="Y51" s="186"/>
      <c r="Z51" s="186"/>
      <c r="AA51" s="186"/>
      <c r="AB51" s="186"/>
      <c r="AC51" s="186"/>
      <c r="AD51" s="186"/>
      <c r="AE51" s="186"/>
      <c r="AF51" s="186"/>
      <c r="AG51" s="186" t="s">
        <v>280</v>
      </c>
      <c r="AH51" s="186">
        <v>22</v>
      </c>
      <c r="AI51" s="186">
        <v>35</v>
      </c>
      <c r="AJ51" s="186">
        <v>69</v>
      </c>
      <c r="AK51" s="186"/>
      <c r="AL51" s="186"/>
      <c r="AM51" s="186"/>
      <c r="AN51" s="186"/>
      <c r="AO51" s="186"/>
      <c r="AP51" s="186"/>
      <c r="AQ51" s="186"/>
      <c r="AR51" s="186"/>
      <c r="AS51" s="186">
        <f t="shared" si="0"/>
        <v>126</v>
      </c>
      <c r="AT51" s="153" t="e">
        <f t="shared" si="1"/>
        <v>#DIV/0!</v>
      </c>
      <c r="AU51" s="206" t="s">
        <v>470</v>
      </c>
      <c r="AV51" s="203" t="s">
        <v>190</v>
      </c>
      <c r="AW51" s="206" t="s">
        <v>471</v>
      </c>
      <c r="AX51" s="200" t="s">
        <v>69</v>
      </c>
      <c r="AY51" s="201" t="s">
        <v>257</v>
      </c>
    </row>
    <row r="52" spans="1:51 16384:16384" s="193" customFormat="1" ht="257.25" customHeight="1" x14ac:dyDescent="0.25">
      <c r="A52" s="40"/>
      <c r="B52" s="40"/>
      <c r="C52" s="40">
        <v>22</v>
      </c>
      <c r="D52" s="40"/>
      <c r="E52" s="40"/>
      <c r="F52" s="191" t="s">
        <v>461</v>
      </c>
      <c r="G52" s="191" t="s">
        <v>472</v>
      </c>
      <c r="H52" s="191" t="s">
        <v>473</v>
      </c>
      <c r="I52" s="40" t="s">
        <v>278</v>
      </c>
      <c r="J52" s="40" t="s">
        <v>318</v>
      </c>
      <c r="K52" s="40" t="s">
        <v>199</v>
      </c>
      <c r="L52" s="191" t="s">
        <v>474</v>
      </c>
      <c r="M52" s="191" t="s">
        <v>251</v>
      </c>
      <c r="N52" s="174"/>
      <c r="O52" s="174"/>
      <c r="P52" s="174"/>
      <c r="Q52" s="174"/>
      <c r="R52" s="174"/>
      <c r="S52" s="174" t="s">
        <v>252</v>
      </c>
      <c r="T52" s="174" t="s">
        <v>281</v>
      </c>
      <c r="U52" s="186"/>
      <c r="V52" s="186"/>
      <c r="W52" s="186"/>
      <c r="X52" s="186"/>
      <c r="Y52" s="186"/>
      <c r="Z52" s="186"/>
      <c r="AA52" s="186"/>
      <c r="AB52" s="186"/>
      <c r="AC52" s="186"/>
      <c r="AD52" s="186"/>
      <c r="AE52" s="186"/>
      <c r="AF52" s="186"/>
      <c r="AG52" s="186" t="s">
        <v>280</v>
      </c>
      <c r="AH52" s="186">
        <v>105</v>
      </c>
      <c r="AI52" s="186">
        <f>181+89</f>
        <v>270</v>
      </c>
      <c r="AJ52" s="186">
        <v>179</v>
      </c>
      <c r="AK52" s="186"/>
      <c r="AL52" s="186"/>
      <c r="AM52" s="186"/>
      <c r="AN52" s="186"/>
      <c r="AO52" s="186"/>
      <c r="AP52" s="186"/>
      <c r="AQ52" s="186"/>
      <c r="AR52" s="186"/>
      <c r="AS52" s="186">
        <f t="shared" si="0"/>
        <v>554</v>
      </c>
      <c r="AT52" s="153" t="e">
        <f t="shared" si="1"/>
        <v>#DIV/0!</v>
      </c>
      <c r="AU52" s="206" t="s">
        <v>475</v>
      </c>
      <c r="AV52" s="203" t="s">
        <v>192</v>
      </c>
      <c r="AW52" s="206" t="s">
        <v>476</v>
      </c>
      <c r="AX52" s="200" t="s">
        <v>69</v>
      </c>
      <c r="AY52" s="201" t="s">
        <v>257</v>
      </c>
    </row>
    <row r="53" spans="1:51 16384:16384" s="193" customFormat="1" ht="320.25" customHeight="1" x14ac:dyDescent="0.25">
      <c r="A53" s="40"/>
      <c r="B53" s="40"/>
      <c r="C53" s="40">
        <v>23</v>
      </c>
      <c r="D53" s="40"/>
      <c r="E53" s="40"/>
      <c r="F53" s="191" t="s">
        <v>461</v>
      </c>
      <c r="G53" s="191" t="s">
        <v>477</v>
      </c>
      <c r="H53" s="191" t="s">
        <v>478</v>
      </c>
      <c r="I53" s="40" t="s">
        <v>278</v>
      </c>
      <c r="J53" s="40" t="s">
        <v>318</v>
      </c>
      <c r="K53" s="40" t="s">
        <v>199</v>
      </c>
      <c r="L53" s="191" t="s">
        <v>287</v>
      </c>
      <c r="M53" s="191" t="s">
        <v>251</v>
      </c>
      <c r="N53" s="186"/>
      <c r="O53" s="186"/>
      <c r="P53" s="186"/>
      <c r="Q53" s="186"/>
      <c r="R53" s="186"/>
      <c r="S53" s="40" t="s">
        <v>252</v>
      </c>
      <c r="T53" s="40" t="s">
        <v>281</v>
      </c>
      <c r="U53" s="186"/>
      <c r="V53" s="186"/>
      <c r="W53" s="186"/>
      <c r="X53" s="186"/>
      <c r="Y53" s="186"/>
      <c r="Z53" s="186"/>
      <c r="AA53" s="186"/>
      <c r="AB53" s="186"/>
      <c r="AC53" s="186"/>
      <c r="AD53" s="186"/>
      <c r="AE53" s="186"/>
      <c r="AF53" s="186"/>
      <c r="AG53" s="186" t="s">
        <v>280</v>
      </c>
      <c r="AH53" s="186">
        <v>127</v>
      </c>
      <c r="AI53" s="186">
        <f>216+143</f>
        <v>359</v>
      </c>
      <c r="AJ53" s="186">
        <v>307</v>
      </c>
      <c r="AK53" s="186"/>
      <c r="AL53" s="186"/>
      <c r="AM53" s="186"/>
      <c r="AN53" s="186"/>
      <c r="AO53" s="186"/>
      <c r="AP53" s="186"/>
      <c r="AQ53" s="186"/>
      <c r="AR53" s="186"/>
      <c r="AS53" s="186">
        <f t="shared" si="0"/>
        <v>793</v>
      </c>
      <c r="AT53" s="153" t="e">
        <f t="shared" si="1"/>
        <v>#DIV/0!</v>
      </c>
      <c r="AU53" s="202" t="s">
        <v>479</v>
      </c>
      <c r="AV53" s="207" t="s">
        <v>195</v>
      </c>
      <c r="AW53" s="202" t="s">
        <v>480</v>
      </c>
      <c r="AX53" s="200" t="s">
        <v>69</v>
      </c>
      <c r="AY53" s="201" t="s">
        <v>257</v>
      </c>
      <c r="XFD53" s="193" t="s">
        <v>481</v>
      </c>
    </row>
    <row r="54" spans="1:51 16384:16384" s="193" customFormat="1" ht="409.6" customHeight="1" x14ac:dyDescent="0.25">
      <c r="A54" s="40"/>
      <c r="B54" s="40"/>
      <c r="C54" s="40"/>
      <c r="D54" s="40" t="s">
        <v>482</v>
      </c>
      <c r="E54" s="40"/>
      <c r="F54" s="191" t="s">
        <v>483</v>
      </c>
      <c r="G54" s="191" t="s">
        <v>484</v>
      </c>
      <c r="H54" s="191" t="s">
        <v>485</v>
      </c>
      <c r="I54" s="40" t="s">
        <v>248</v>
      </c>
      <c r="J54" s="40" t="s">
        <v>280</v>
      </c>
      <c r="K54" s="40" t="s">
        <v>249</v>
      </c>
      <c r="L54" s="191" t="s">
        <v>486</v>
      </c>
      <c r="M54" s="191" t="s">
        <v>251</v>
      </c>
      <c r="N54" s="186"/>
      <c r="O54" s="186"/>
      <c r="P54" s="186"/>
      <c r="Q54" s="186"/>
      <c r="R54" s="153">
        <v>1</v>
      </c>
      <c r="S54" s="40" t="s">
        <v>487</v>
      </c>
      <c r="T54" s="40" t="s">
        <v>488</v>
      </c>
      <c r="U54" s="153"/>
      <c r="V54" s="153"/>
      <c r="W54" s="153">
        <v>1</v>
      </c>
      <c r="X54" s="153"/>
      <c r="Y54" s="153"/>
      <c r="Z54" s="153">
        <v>1</v>
      </c>
      <c r="AA54" s="153"/>
      <c r="AB54" s="153"/>
      <c r="AC54" s="153">
        <v>1</v>
      </c>
      <c r="AD54" s="153"/>
      <c r="AE54" s="153"/>
      <c r="AF54" s="153">
        <v>1</v>
      </c>
      <c r="AG54" s="186" t="s">
        <v>489</v>
      </c>
      <c r="AH54" s="186" t="s">
        <v>489</v>
      </c>
      <c r="AI54" s="186">
        <v>0</v>
      </c>
      <c r="AJ54" s="186" t="s">
        <v>489</v>
      </c>
      <c r="AK54" s="186"/>
      <c r="AL54" s="186"/>
      <c r="AM54" s="186"/>
      <c r="AN54" s="186"/>
      <c r="AO54" s="186"/>
      <c r="AP54" s="186"/>
      <c r="AQ54" s="186"/>
      <c r="AR54" s="186"/>
      <c r="AS54" s="186">
        <f t="shared" si="0"/>
        <v>0</v>
      </c>
      <c r="AT54" s="153">
        <f t="shared" si="1"/>
        <v>0</v>
      </c>
      <c r="AU54" s="187" t="s">
        <v>280</v>
      </c>
      <c r="AV54" s="187" t="s">
        <v>280</v>
      </c>
      <c r="AW54" s="187" t="s">
        <v>280</v>
      </c>
      <c r="AX54" s="187" t="s">
        <v>280</v>
      </c>
      <c r="AY54" s="187" t="s">
        <v>280</v>
      </c>
      <c r="XFD54" s="193" t="s">
        <v>490</v>
      </c>
    </row>
    <row r="55" spans="1:51 16384:16384" s="193" customFormat="1" ht="255" customHeight="1" x14ac:dyDescent="0.25">
      <c r="A55" s="40"/>
      <c r="B55" s="40"/>
      <c r="C55" s="40"/>
      <c r="D55" s="40" t="s">
        <v>482</v>
      </c>
      <c r="E55" s="40"/>
      <c r="F55" s="191" t="s">
        <v>491</v>
      </c>
      <c r="G55" s="191" t="s">
        <v>492</v>
      </c>
      <c r="H55" s="191" t="s">
        <v>493</v>
      </c>
      <c r="I55" s="40" t="s">
        <v>248</v>
      </c>
      <c r="J55" s="40" t="s">
        <v>280</v>
      </c>
      <c r="K55" s="40" t="s">
        <v>249</v>
      </c>
      <c r="L55" s="191" t="s">
        <v>494</v>
      </c>
      <c r="M55" s="191" t="s">
        <v>251</v>
      </c>
      <c r="N55" s="186"/>
      <c r="O55" s="186"/>
      <c r="P55" s="186"/>
      <c r="Q55" s="186"/>
      <c r="R55" s="153">
        <v>1</v>
      </c>
      <c r="S55" s="40" t="s">
        <v>487</v>
      </c>
      <c r="T55" s="40" t="s">
        <v>488</v>
      </c>
      <c r="U55" s="153"/>
      <c r="V55" s="153"/>
      <c r="W55" s="153">
        <v>1</v>
      </c>
      <c r="X55" s="153"/>
      <c r="Y55" s="153"/>
      <c r="Z55" s="153">
        <v>1</v>
      </c>
      <c r="AA55" s="153"/>
      <c r="AB55" s="153"/>
      <c r="AC55" s="153">
        <v>1</v>
      </c>
      <c r="AD55" s="153"/>
      <c r="AE55" s="153"/>
      <c r="AF55" s="153">
        <v>1</v>
      </c>
      <c r="AG55" s="186" t="s">
        <v>489</v>
      </c>
      <c r="AH55" s="186" t="s">
        <v>489</v>
      </c>
      <c r="AI55" s="195">
        <v>1</v>
      </c>
      <c r="AJ55" s="186" t="s">
        <v>489</v>
      </c>
      <c r="AK55" s="186"/>
      <c r="AL55" s="186"/>
      <c r="AM55" s="186"/>
      <c r="AN55" s="186"/>
      <c r="AO55" s="186"/>
      <c r="AP55" s="186"/>
      <c r="AQ55" s="186"/>
      <c r="AR55" s="186"/>
      <c r="AS55" s="187">
        <f t="shared" si="0"/>
        <v>1</v>
      </c>
      <c r="AT55" s="187">
        <f>IF(I55="suma",AS55/R55,IF(I55="creciente",AS55/(MAX(U55:AF55)),IF(I55="DECRECIENTE",AS55/(Q55-(MIN(U55:AF55))),IF(I55="CONSTANTE",AS55/AVERAGE(U55:AF55)," "))))</f>
        <v>1</v>
      </c>
      <c r="AU55" s="187" t="s">
        <v>280</v>
      </c>
      <c r="AV55" s="187" t="s">
        <v>280</v>
      </c>
      <c r="AW55" s="187" t="s">
        <v>280</v>
      </c>
      <c r="AX55" s="187" t="s">
        <v>280</v>
      </c>
      <c r="AY55" s="187" t="s">
        <v>280</v>
      </c>
      <c r="XFD55" s="193" t="s">
        <v>495</v>
      </c>
    </row>
    <row r="56" spans="1:51 16384:16384" s="193" customFormat="1" ht="283.5" customHeight="1" x14ac:dyDescent="0.25">
      <c r="A56" s="40"/>
      <c r="B56" s="40"/>
      <c r="C56" s="40"/>
      <c r="D56" s="40" t="s">
        <v>482</v>
      </c>
      <c r="E56" s="40"/>
      <c r="F56" s="191" t="s">
        <v>496</v>
      </c>
      <c r="G56" s="191" t="s">
        <v>497</v>
      </c>
      <c r="H56" s="191" t="s">
        <v>498</v>
      </c>
      <c r="I56" s="40" t="s">
        <v>278</v>
      </c>
      <c r="J56" s="40" t="s">
        <v>280</v>
      </c>
      <c r="K56" s="40" t="s">
        <v>199</v>
      </c>
      <c r="L56" s="191" t="s">
        <v>499</v>
      </c>
      <c r="M56" s="191" t="s">
        <v>251</v>
      </c>
      <c r="N56" s="186"/>
      <c r="O56" s="186"/>
      <c r="P56" s="186"/>
      <c r="Q56" s="186"/>
      <c r="R56" s="186">
        <v>28</v>
      </c>
      <c r="S56" s="40" t="s">
        <v>487</v>
      </c>
      <c r="T56" s="40" t="s">
        <v>500</v>
      </c>
      <c r="U56" s="186"/>
      <c r="V56" s="186"/>
      <c r="W56" s="186">
        <v>7</v>
      </c>
      <c r="X56" s="186"/>
      <c r="Y56" s="186"/>
      <c r="Z56" s="186">
        <v>7</v>
      </c>
      <c r="AA56" s="186"/>
      <c r="AB56" s="186"/>
      <c r="AC56" s="186">
        <v>7</v>
      </c>
      <c r="AD56" s="186"/>
      <c r="AE56" s="186"/>
      <c r="AF56" s="186">
        <v>7</v>
      </c>
      <c r="AG56" s="186" t="s">
        <v>489</v>
      </c>
      <c r="AH56" s="186" t="s">
        <v>489</v>
      </c>
      <c r="AI56" s="186">
        <v>5</v>
      </c>
      <c r="AJ56" s="186" t="s">
        <v>489</v>
      </c>
      <c r="AK56" s="186"/>
      <c r="AL56" s="186"/>
      <c r="AM56" s="186"/>
      <c r="AN56" s="186"/>
      <c r="AO56" s="186"/>
      <c r="AP56" s="186"/>
      <c r="AQ56" s="186"/>
      <c r="AR56" s="186"/>
      <c r="AS56" s="186">
        <f t="shared" si="0"/>
        <v>5</v>
      </c>
      <c r="AT56" s="153">
        <f t="shared" si="1"/>
        <v>0.17857142857142858</v>
      </c>
      <c r="AU56" s="187" t="s">
        <v>280</v>
      </c>
      <c r="AV56" s="187" t="s">
        <v>280</v>
      </c>
      <c r="AW56" s="187" t="s">
        <v>280</v>
      </c>
      <c r="AX56" s="187" t="s">
        <v>280</v>
      </c>
      <c r="AY56" s="187" t="s">
        <v>280</v>
      </c>
    </row>
    <row r="57" spans="1:51 16384:16384" s="193" customFormat="1" ht="255" customHeight="1" x14ac:dyDescent="0.25">
      <c r="A57" s="40"/>
      <c r="B57" s="40"/>
      <c r="C57" s="40"/>
      <c r="D57" s="40" t="s">
        <v>482</v>
      </c>
      <c r="E57" s="40"/>
      <c r="F57" s="191" t="s">
        <v>501</v>
      </c>
      <c r="G57" s="191" t="s">
        <v>502</v>
      </c>
      <c r="H57" s="191" t="s">
        <v>503</v>
      </c>
      <c r="I57" s="40" t="s">
        <v>278</v>
      </c>
      <c r="J57" s="40" t="s">
        <v>280</v>
      </c>
      <c r="K57" s="40" t="s">
        <v>199</v>
      </c>
      <c r="L57" s="191" t="s">
        <v>504</v>
      </c>
      <c r="M57" s="191" t="s">
        <v>251</v>
      </c>
      <c r="N57" s="186"/>
      <c r="O57" s="186"/>
      <c r="P57" s="186"/>
      <c r="Q57" s="186"/>
      <c r="R57" s="186">
        <v>80</v>
      </c>
      <c r="S57" s="40" t="s">
        <v>487</v>
      </c>
      <c r="T57" s="40" t="s">
        <v>505</v>
      </c>
      <c r="U57" s="186"/>
      <c r="V57" s="186"/>
      <c r="W57" s="186">
        <v>20</v>
      </c>
      <c r="X57" s="186"/>
      <c r="Y57" s="186"/>
      <c r="Z57" s="186">
        <v>20</v>
      </c>
      <c r="AA57" s="186"/>
      <c r="AB57" s="186"/>
      <c r="AC57" s="186">
        <v>20</v>
      </c>
      <c r="AD57" s="186"/>
      <c r="AE57" s="186"/>
      <c r="AF57" s="186">
        <v>20</v>
      </c>
      <c r="AG57" s="186" t="s">
        <v>489</v>
      </c>
      <c r="AH57" s="186" t="s">
        <v>489</v>
      </c>
      <c r="AI57" s="186">
        <v>20</v>
      </c>
      <c r="AJ57" s="186" t="s">
        <v>489</v>
      </c>
      <c r="AK57" s="186"/>
      <c r="AL57" s="186"/>
      <c r="AM57" s="186"/>
      <c r="AN57" s="186"/>
      <c r="AO57" s="186"/>
      <c r="AP57" s="186"/>
      <c r="AQ57" s="186"/>
      <c r="AR57" s="186"/>
      <c r="AS57" s="186">
        <f>IF(I57="suma",SUM(AG57:AR57),IF(I57="creciente",MAX(AG57:AR57),IF(I57="DECRECIENTE",Q57-MIN(AG57:AR57),IF(I57="CONSTANTE",AVERAGE(AG57:AR57)," "))))</f>
        <v>20</v>
      </c>
      <c r="AT57" s="153">
        <f t="shared" si="1"/>
        <v>0.25</v>
      </c>
      <c r="AU57" s="187" t="s">
        <v>280</v>
      </c>
      <c r="AV57" s="187" t="s">
        <v>280</v>
      </c>
      <c r="AW57" s="187" t="s">
        <v>280</v>
      </c>
      <c r="AX57" s="187" t="s">
        <v>280</v>
      </c>
      <c r="AY57" s="187" t="s">
        <v>280</v>
      </c>
    </row>
    <row r="58" spans="1:51 16384:16384" s="193" customFormat="1" ht="168" customHeight="1" x14ac:dyDescent="0.25">
      <c r="A58" s="40"/>
      <c r="B58" s="40"/>
      <c r="C58" s="40"/>
      <c r="D58" s="40" t="s">
        <v>482</v>
      </c>
      <c r="E58" s="40"/>
      <c r="F58" s="191" t="s">
        <v>506</v>
      </c>
      <c r="G58" s="191" t="s">
        <v>507</v>
      </c>
      <c r="H58" s="191" t="s">
        <v>508</v>
      </c>
      <c r="I58" s="40" t="s">
        <v>248</v>
      </c>
      <c r="J58" s="40" t="s">
        <v>280</v>
      </c>
      <c r="K58" s="40" t="s">
        <v>249</v>
      </c>
      <c r="L58" s="191" t="s">
        <v>509</v>
      </c>
      <c r="M58" s="191" t="s">
        <v>251</v>
      </c>
      <c r="N58" s="186"/>
      <c r="O58" s="186"/>
      <c r="P58" s="186"/>
      <c r="Q58" s="186"/>
      <c r="R58" s="153">
        <v>1</v>
      </c>
      <c r="S58" s="40" t="s">
        <v>487</v>
      </c>
      <c r="T58" s="40" t="s">
        <v>306</v>
      </c>
      <c r="U58" s="153"/>
      <c r="V58" s="153"/>
      <c r="W58" s="153">
        <v>1</v>
      </c>
      <c r="X58" s="153"/>
      <c r="Y58" s="153"/>
      <c r="Z58" s="153">
        <v>1</v>
      </c>
      <c r="AA58" s="153"/>
      <c r="AB58" s="153"/>
      <c r="AC58" s="153">
        <v>1</v>
      </c>
      <c r="AD58" s="153"/>
      <c r="AE58" s="153"/>
      <c r="AF58" s="153">
        <v>1</v>
      </c>
      <c r="AG58" s="186" t="s">
        <v>489</v>
      </c>
      <c r="AH58" s="186" t="s">
        <v>489</v>
      </c>
      <c r="AI58" s="153">
        <v>1</v>
      </c>
      <c r="AJ58" s="186" t="s">
        <v>489</v>
      </c>
      <c r="AK58" s="153"/>
      <c r="AL58" s="153"/>
      <c r="AM58" s="153"/>
      <c r="AN58" s="153"/>
      <c r="AO58" s="153"/>
      <c r="AP58" s="153"/>
      <c r="AQ58" s="153"/>
      <c r="AR58" s="153"/>
      <c r="AS58" s="153">
        <f t="shared" si="0"/>
        <v>1</v>
      </c>
      <c r="AT58" s="153">
        <f t="shared" si="1"/>
        <v>1</v>
      </c>
      <c r="AU58" s="187" t="s">
        <v>280</v>
      </c>
      <c r="AV58" s="187" t="s">
        <v>280</v>
      </c>
      <c r="AW58" s="187" t="s">
        <v>280</v>
      </c>
      <c r="AX58" s="187" t="s">
        <v>280</v>
      </c>
      <c r="AY58" s="187" t="s">
        <v>280</v>
      </c>
    </row>
    <row r="59" spans="1:51 16384:16384" s="193" customFormat="1" ht="143.25" customHeight="1" x14ac:dyDescent="0.25">
      <c r="A59" s="40"/>
      <c r="B59" s="40"/>
      <c r="C59" s="40"/>
      <c r="D59" s="40" t="s">
        <v>482</v>
      </c>
      <c r="E59" s="40"/>
      <c r="F59" s="191" t="s">
        <v>510</v>
      </c>
      <c r="G59" s="191" t="s">
        <v>511</v>
      </c>
      <c r="H59" s="191" t="s">
        <v>512</v>
      </c>
      <c r="I59" s="40" t="s">
        <v>248</v>
      </c>
      <c r="J59" s="40" t="s">
        <v>280</v>
      </c>
      <c r="K59" s="40" t="s">
        <v>249</v>
      </c>
      <c r="L59" s="191" t="s">
        <v>513</v>
      </c>
      <c r="M59" s="191" t="s">
        <v>251</v>
      </c>
      <c r="N59" s="186"/>
      <c r="O59" s="186"/>
      <c r="P59" s="186"/>
      <c r="Q59" s="186"/>
      <c r="R59" s="153">
        <v>1</v>
      </c>
      <c r="S59" s="40" t="s">
        <v>487</v>
      </c>
      <c r="T59" s="40" t="s">
        <v>306</v>
      </c>
      <c r="U59" s="153"/>
      <c r="V59" s="153"/>
      <c r="W59" s="153">
        <v>1</v>
      </c>
      <c r="X59" s="153"/>
      <c r="Y59" s="153"/>
      <c r="Z59" s="153">
        <v>1</v>
      </c>
      <c r="AA59" s="153"/>
      <c r="AB59" s="153"/>
      <c r="AC59" s="153">
        <v>1</v>
      </c>
      <c r="AD59" s="153"/>
      <c r="AE59" s="153"/>
      <c r="AF59" s="153">
        <v>1</v>
      </c>
      <c r="AG59" s="186" t="s">
        <v>489</v>
      </c>
      <c r="AH59" s="186" t="s">
        <v>489</v>
      </c>
      <c r="AI59" s="153">
        <v>1.1599999999999999</v>
      </c>
      <c r="AJ59" s="186" t="s">
        <v>489</v>
      </c>
      <c r="AK59" s="153"/>
      <c r="AL59" s="153"/>
      <c r="AM59" s="153"/>
      <c r="AN59" s="153"/>
      <c r="AO59" s="153"/>
      <c r="AP59" s="153"/>
      <c r="AQ59" s="153"/>
      <c r="AR59" s="153"/>
      <c r="AS59" s="153">
        <f t="shared" si="0"/>
        <v>1.1599999999999999</v>
      </c>
      <c r="AT59" s="153">
        <f t="shared" si="1"/>
        <v>1.1599999999999999</v>
      </c>
      <c r="AU59" s="187" t="s">
        <v>280</v>
      </c>
      <c r="AV59" s="187" t="s">
        <v>280</v>
      </c>
      <c r="AW59" s="187" t="s">
        <v>280</v>
      </c>
      <c r="AX59" s="187" t="s">
        <v>280</v>
      </c>
      <c r="AY59" s="187" t="s">
        <v>280</v>
      </c>
    </row>
    <row r="60" spans="1:51 16384:16384" x14ac:dyDescent="0.25">
      <c r="A60" s="475" t="s">
        <v>514</v>
      </c>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7"/>
    </row>
    <row r="61" spans="1:51 16384:16384" ht="40.5" customHeight="1" x14ac:dyDescent="0.25">
      <c r="A61" s="455" t="s">
        <v>515</v>
      </c>
      <c r="B61" s="457" t="s">
        <v>516</v>
      </c>
      <c r="C61" s="457"/>
      <c r="D61" s="457"/>
      <c r="E61" s="457"/>
      <c r="F61" s="457"/>
      <c r="G61" s="456" t="s">
        <v>517</v>
      </c>
      <c r="H61" s="456"/>
      <c r="I61" s="456"/>
      <c r="J61" s="456"/>
      <c r="K61" s="456"/>
      <c r="L61" s="456"/>
      <c r="M61" s="456"/>
      <c r="N61" s="456"/>
      <c r="O61" s="457" t="s">
        <v>518</v>
      </c>
      <c r="P61" s="457"/>
      <c r="Q61" s="457"/>
      <c r="R61" s="457"/>
      <c r="S61" s="457"/>
      <c r="T61" s="457"/>
      <c r="U61" s="457" t="s">
        <v>516</v>
      </c>
      <c r="V61" s="457"/>
      <c r="W61" s="457"/>
      <c r="X61" s="457"/>
      <c r="Y61" s="457"/>
      <c r="Z61" s="457"/>
      <c r="AA61" s="457"/>
      <c r="AB61" s="457"/>
      <c r="AC61" s="457" t="s">
        <v>516</v>
      </c>
      <c r="AD61" s="457"/>
      <c r="AE61" s="457"/>
      <c r="AF61" s="457"/>
      <c r="AG61" s="457"/>
      <c r="AH61" s="457"/>
      <c r="AI61" s="457"/>
      <c r="AJ61" s="457"/>
      <c r="AK61" s="457"/>
      <c r="AL61" s="457"/>
      <c r="AM61" s="457"/>
      <c r="AN61" s="457"/>
      <c r="AO61" s="456" t="s">
        <v>519</v>
      </c>
      <c r="AP61" s="456"/>
      <c r="AQ61" s="456"/>
      <c r="AR61" s="456"/>
      <c r="AS61" s="457" t="s">
        <v>520</v>
      </c>
      <c r="AT61" s="457"/>
      <c r="AU61" s="457"/>
      <c r="AV61" s="457"/>
      <c r="AW61" s="457"/>
      <c r="AX61" s="457"/>
      <c r="AY61" s="457"/>
    </row>
    <row r="62" spans="1:51 16384:16384" ht="40.5" customHeight="1" x14ac:dyDescent="0.25">
      <c r="A62" s="455"/>
      <c r="B62" s="457" t="s">
        <v>521</v>
      </c>
      <c r="C62" s="457"/>
      <c r="D62" s="457"/>
      <c r="E62" s="457"/>
      <c r="F62" s="457"/>
      <c r="G62" s="456"/>
      <c r="H62" s="456"/>
      <c r="I62" s="456"/>
      <c r="J62" s="456"/>
      <c r="K62" s="456"/>
      <c r="L62" s="456"/>
      <c r="M62" s="456"/>
      <c r="N62" s="456"/>
      <c r="O62" s="457" t="s">
        <v>522</v>
      </c>
      <c r="P62" s="457"/>
      <c r="Q62" s="457"/>
      <c r="R62" s="457"/>
      <c r="S62" s="457"/>
      <c r="T62" s="457"/>
      <c r="U62" s="457" t="s">
        <v>523</v>
      </c>
      <c r="V62" s="457"/>
      <c r="W62" s="457"/>
      <c r="X62" s="457"/>
      <c r="Y62" s="457"/>
      <c r="Z62" s="457"/>
      <c r="AA62" s="457"/>
      <c r="AB62" s="457"/>
      <c r="AC62" s="457" t="s">
        <v>524</v>
      </c>
      <c r="AD62" s="457"/>
      <c r="AE62" s="457"/>
      <c r="AF62" s="457"/>
      <c r="AG62" s="457"/>
      <c r="AH62" s="457"/>
      <c r="AI62" s="457"/>
      <c r="AJ62" s="457"/>
      <c r="AK62" s="457"/>
      <c r="AL62" s="457"/>
      <c r="AM62" s="457"/>
      <c r="AN62" s="457"/>
      <c r="AO62" s="456"/>
      <c r="AP62" s="456"/>
      <c r="AQ62" s="456"/>
      <c r="AR62" s="456"/>
      <c r="AS62" s="457" t="s">
        <v>525</v>
      </c>
      <c r="AT62" s="457"/>
      <c r="AU62" s="457"/>
      <c r="AV62" s="457"/>
      <c r="AW62" s="457"/>
      <c r="AX62" s="457"/>
      <c r="AY62" s="457"/>
    </row>
    <row r="63" spans="1:51 16384:16384" ht="40.5" customHeight="1" x14ac:dyDescent="0.25">
      <c r="A63" s="455"/>
      <c r="B63" s="457" t="s">
        <v>526</v>
      </c>
      <c r="C63" s="457"/>
      <c r="D63" s="457"/>
      <c r="E63" s="457"/>
      <c r="F63" s="457"/>
      <c r="G63" s="456"/>
      <c r="H63" s="456"/>
      <c r="I63" s="456"/>
      <c r="J63" s="456"/>
      <c r="K63" s="456"/>
      <c r="L63" s="456"/>
      <c r="M63" s="456"/>
      <c r="N63" s="456"/>
      <c r="O63" s="457" t="s">
        <v>527</v>
      </c>
      <c r="P63" s="457"/>
      <c r="Q63" s="457"/>
      <c r="R63" s="457"/>
      <c r="S63" s="457"/>
      <c r="T63" s="457"/>
      <c r="U63" s="457" t="s">
        <v>528</v>
      </c>
      <c r="V63" s="457"/>
      <c r="W63" s="457"/>
      <c r="X63" s="457"/>
      <c r="Y63" s="457"/>
      <c r="Z63" s="457"/>
      <c r="AA63" s="457"/>
      <c r="AB63" s="457"/>
      <c r="AC63" s="457" t="s">
        <v>529</v>
      </c>
      <c r="AD63" s="457"/>
      <c r="AE63" s="457"/>
      <c r="AF63" s="457"/>
      <c r="AG63" s="457"/>
      <c r="AH63" s="457"/>
      <c r="AI63" s="457"/>
      <c r="AJ63" s="457"/>
      <c r="AK63" s="457"/>
      <c r="AL63" s="457"/>
      <c r="AM63" s="457"/>
      <c r="AN63" s="457"/>
      <c r="AO63" s="456"/>
      <c r="AP63" s="456"/>
      <c r="AQ63" s="456"/>
      <c r="AR63" s="456"/>
      <c r="AS63" s="457" t="s">
        <v>530</v>
      </c>
      <c r="AT63" s="457"/>
      <c r="AU63" s="457"/>
      <c r="AV63" s="457"/>
      <c r="AW63" s="457"/>
      <c r="AX63" s="457"/>
      <c r="AY63" s="457"/>
    </row>
  </sheetData>
  <autoFilter ref="A12:XFD63" xr:uid="{153F6407-9D04-441F-93DF-EC13E9C7F620}"/>
  <mergeCells count="59">
    <mergeCell ref="D6:D8"/>
    <mergeCell ref="E6:F6"/>
    <mergeCell ref="O63:T63"/>
    <mergeCell ref="U61:AB61"/>
    <mergeCell ref="U63:AB63"/>
    <mergeCell ref="I11:I12"/>
    <mergeCell ref="B62:F62"/>
    <mergeCell ref="K11:K12"/>
    <mergeCell ref="A60:AY60"/>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61:A63"/>
    <mergeCell ref="G61:N63"/>
    <mergeCell ref="AS62:AY62"/>
    <mergeCell ref="AS61:AY61"/>
    <mergeCell ref="AO61:AR63"/>
    <mergeCell ref="O61:T61"/>
    <mergeCell ref="O62:T62"/>
    <mergeCell ref="B61:F61"/>
    <mergeCell ref="B63:F63"/>
    <mergeCell ref="AC62:AN62"/>
    <mergeCell ref="AC63:AN63"/>
    <mergeCell ref="AS63:AY63"/>
    <mergeCell ref="AC61:AN61"/>
    <mergeCell ref="U62:AB6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59" xr:uid="{F83759CA-FB2C-4653-840E-85B7CBAE384F}">
      <formula1>$XFD$13:$XFD$56</formula1>
    </dataValidation>
  </dataValidations>
  <hyperlinks>
    <hyperlink ref="AV13" r:id="rId1" xr:uid="{F0E54968-E704-46D6-B349-1D314BC7F7D7}"/>
    <hyperlink ref="AV14" r:id="rId2" xr:uid="{8F202507-49C2-4678-BF66-1989D0C19A1C}"/>
    <hyperlink ref="AV15" r:id="rId3" xr:uid="{15A81C1E-1CD5-4D8D-91E8-75A9B32F4846}"/>
    <hyperlink ref="AV16" r:id="rId4" xr:uid="{68A46E43-F4FC-4949-A20B-451317914893}"/>
    <hyperlink ref="AV17" r:id="rId5" xr:uid="{7168C869-01A7-4A56-BDA8-88D33B785DF1}"/>
    <hyperlink ref="AV18" r:id="rId6" xr:uid="{EA912364-1510-4438-8A0C-FEBC74B4118F}"/>
    <hyperlink ref="AV19" r:id="rId7" xr:uid="{EDAEE80E-AF12-41F9-91A4-8752D02E26C3}"/>
    <hyperlink ref="AV20" r:id="rId8" xr:uid="{98801F43-B9BE-4DDB-828D-4029D54E3ABF}"/>
    <hyperlink ref="AV21" r:id="rId9" xr:uid="{6272F416-A9B2-446B-BE1B-F85E883123D0}"/>
    <hyperlink ref="AV22" r:id="rId10" xr:uid="{FCC932F7-4318-49B3-A3B9-EFD8DDA7E2CA}"/>
    <hyperlink ref="AV23" r:id="rId11" xr:uid="{23CF7425-F3C8-44CF-9D23-5DFF611E8D6C}"/>
    <hyperlink ref="AV24" r:id="rId12" xr:uid="{454BC089-B998-4892-B051-716F6FA39540}"/>
    <hyperlink ref="AV25" r:id="rId13" xr:uid="{F1240575-FCAB-4D3A-996B-2A505F94C1BE}"/>
    <hyperlink ref="AV27" r:id="rId14" xr:uid="{173DB445-A629-4C34-8F87-66B0C37C5795}"/>
    <hyperlink ref="AV26" r:id="rId15" xr:uid="{1862256A-5EB0-4704-BEDF-0CFCDB963F99}"/>
    <hyperlink ref="AV28" r:id="rId16" xr:uid="{4EC0954F-F478-40AB-8589-3753CD19B0D6}"/>
    <hyperlink ref="AV29" r:id="rId17" xr:uid="{52A4CCA8-D4FB-4F25-A1C7-75EB12EF5C0B}"/>
    <hyperlink ref="AV30" r:id="rId18" xr:uid="{0C74298C-C540-4B17-ACBD-74C57FB00822}"/>
    <hyperlink ref="AV31" r:id="rId19" xr:uid="{A7AAE5F8-51EA-41F3-A460-1FD12B50F0E9}"/>
    <hyperlink ref="AV32" r:id="rId20" xr:uid="{80585B70-8603-4914-928A-9C89E6B8381E}"/>
    <hyperlink ref="AV33" r:id="rId21" xr:uid="{2C8BDF7E-2E59-464E-9235-154653C9A381}"/>
    <hyperlink ref="AV34" r:id="rId22" xr:uid="{0B172FCF-A6EE-4C1E-ABC5-B8BDDCA4C034}"/>
    <hyperlink ref="AV35" r:id="rId23" xr:uid="{0DE3758D-717D-4CB4-A90A-2185B4E4C866}"/>
    <hyperlink ref="AV36" r:id="rId24" xr:uid="{D47814F3-2585-4DDB-A50B-8A28DE00650C}"/>
    <hyperlink ref="AV37" r:id="rId25" xr:uid="{FD5C1588-2E19-4F3D-93E3-8481C9F73F5D}"/>
    <hyperlink ref="AV38" r:id="rId26" xr:uid="{8E0523B3-85A6-4C5D-A930-470A30E15909}"/>
    <hyperlink ref="AV39" r:id="rId27" xr:uid="{FBE39697-F607-4E70-A00A-E32AAC4A0A6C}"/>
    <hyperlink ref="AV40" r:id="rId28" xr:uid="{FB5FCA79-68E0-4EC1-8CD0-39A513C03F03}"/>
    <hyperlink ref="AV41" r:id="rId29" xr:uid="{6E6003F2-7EA7-4B3D-80A0-4CE8B97CCBB8}"/>
    <hyperlink ref="AV48" r:id="rId30" xr:uid="{E7B348AC-39BF-4516-BB80-E34C010ED453}"/>
    <hyperlink ref="AV42" r:id="rId31" xr:uid="{D75DFBEF-4985-4C99-9BC4-BA9E9457C9C0}"/>
    <hyperlink ref="AV43" r:id="rId32" xr:uid="{7DE49C65-2D5E-427A-B42B-49525190045A}"/>
    <hyperlink ref="AV44" r:id="rId33" xr:uid="{6075C7A2-167F-4CE1-BCA4-DBA0154B3070}"/>
    <hyperlink ref="AV45" r:id="rId34" xr:uid="{AC743987-AB5C-4562-817A-C12CD1F12D39}"/>
    <hyperlink ref="AV46" r:id="rId35" xr:uid="{45B9516C-6144-4078-A65D-423235E6E7DD}"/>
    <hyperlink ref="AV47" r:id="rId36" xr:uid="{2AF54529-D1F2-4467-B578-BE40B6347616}"/>
    <hyperlink ref="AV49" r:id="rId37" xr:uid="{4F472C42-3C56-49D3-A87F-ADDDD4D0C197}"/>
    <hyperlink ref="AV50" r:id="rId38" xr:uid="{E4DA7A60-8625-41F8-8BB5-0BD3C840BDEF}"/>
    <hyperlink ref="AV51" r:id="rId39" xr:uid="{03CE9FB4-E522-48A0-A7C3-721ADCE70041}"/>
    <hyperlink ref="AV52" r:id="rId40" xr:uid="{D889D7B7-7BD2-4449-A729-FDB4A60A717E}"/>
    <hyperlink ref="AV53" r:id="rId41" xr:uid="{07B6455C-9081-4519-B6BD-C1E6F1AAB625}"/>
  </hyperlinks>
  <pageMargins left="0.7" right="0.7" top="0.75" bottom="0.75" header="0.3" footer="0.3"/>
  <pageSetup scale="15" fitToHeight="0" orientation="landscape" r:id="rId42"/>
  <legacyDrawing r:id="rId43"/>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K13:K59</xm:sqref>
        </x14:dataValidation>
        <x14:dataValidation type="list" allowBlank="1" showInputMessage="1" showErrorMessage="1" xr:uid="{29028B10-1249-4476-92C0-FAC8881ED783}">
          <x14:formula1>
            <xm:f>Hoja1!$A$2:$A$13</xm:f>
          </x14:formula1>
          <xm:sqref>E13:E59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zoomScale="70" zoomScaleNormal="70" workbookViewId="0">
      <selection activeCell="AL10" sqref="AL10"/>
    </sheetView>
  </sheetViews>
  <sheetFormatPr baseColWidth="10" defaultColWidth="19.42578125" defaultRowHeight="15" x14ac:dyDescent="0.25"/>
  <cols>
    <col min="1" max="1" width="29.5703125" style="31" bestFit="1" customWidth="1"/>
    <col min="2" max="4" width="11" style="31" customWidth="1"/>
    <col min="5" max="5" width="21.28515625" style="31" customWidth="1"/>
    <col min="6" max="17" width="11" style="31" customWidth="1"/>
    <col min="18" max="18" width="12.140625" style="31" customWidth="1"/>
    <col min="19" max="19" width="23.57031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25.140625" style="31" customWidth="1"/>
    <col min="34" max="36" width="11.28515625" style="31" customWidth="1"/>
    <col min="37" max="37" width="21.7109375" style="31" bestFit="1" customWidth="1"/>
    <col min="38" max="50" width="11.28515625" style="31" customWidth="1"/>
    <col min="51" max="51" width="24.28515625" style="31" bestFit="1" customWidth="1"/>
    <col min="52" max="63" width="8.85546875" style="31" customWidth="1"/>
    <col min="64" max="16384" width="19.42578125" style="31"/>
  </cols>
  <sheetData>
    <row r="1" spans="1:63" ht="15.95" customHeight="1" x14ac:dyDescent="0.25">
      <c r="A1" s="489" t="s">
        <v>0</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90" t="s">
        <v>531</v>
      </c>
      <c r="BJ1" s="490"/>
      <c r="BK1" s="490"/>
    </row>
    <row r="2" spans="1:63" ht="15.95" customHeight="1" x14ac:dyDescent="0.25">
      <c r="A2" s="489" t="s">
        <v>2</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c r="AS2" s="489"/>
      <c r="AT2" s="489"/>
      <c r="AU2" s="489"/>
      <c r="AV2" s="489"/>
      <c r="AW2" s="489"/>
      <c r="AX2" s="489"/>
      <c r="AY2" s="489"/>
      <c r="AZ2" s="489"/>
      <c r="BA2" s="489"/>
      <c r="BB2" s="489"/>
      <c r="BC2" s="489"/>
      <c r="BD2" s="489"/>
      <c r="BE2" s="489"/>
      <c r="BF2" s="489"/>
      <c r="BG2" s="489"/>
      <c r="BH2" s="489"/>
      <c r="BI2" s="490" t="s">
        <v>3</v>
      </c>
      <c r="BJ2" s="490"/>
      <c r="BK2" s="490"/>
    </row>
    <row r="3" spans="1:63" ht="26.1" customHeight="1" x14ac:dyDescent="0.25">
      <c r="A3" s="489" t="s">
        <v>532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89"/>
      <c r="BH3" s="489"/>
      <c r="BI3" s="490" t="s">
        <v>5</v>
      </c>
      <c r="BJ3" s="490"/>
      <c r="BK3" s="490"/>
    </row>
    <row r="4" spans="1:63" ht="15.95" customHeight="1" x14ac:dyDescent="0.25">
      <c r="A4" s="489" t="s">
        <v>533</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6" t="s">
        <v>534</v>
      </c>
      <c r="BJ4" s="487"/>
      <c r="BK4" s="488"/>
    </row>
    <row r="5" spans="1:63" ht="26.1" customHeight="1" x14ac:dyDescent="0.25">
      <c r="A5" s="483" t="s">
        <v>535</v>
      </c>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G5" s="483" t="s">
        <v>536</v>
      </c>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4"/>
      <c r="BJ5" s="484"/>
      <c r="BK5" s="484"/>
    </row>
    <row r="6" spans="1:63" ht="31.5" customHeight="1" x14ac:dyDescent="0.25">
      <c r="A6" s="65" t="s">
        <v>537</v>
      </c>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row>
    <row r="7" spans="1:63" ht="31.5" customHeight="1" x14ac:dyDescent="0.25">
      <c r="A7" s="66" t="s">
        <v>538</v>
      </c>
      <c r="B7" s="478"/>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0"/>
      <c r="BG7" s="480"/>
      <c r="BH7" s="480"/>
      <c r="BI7" s="480"/>
      <c r="BJ7" s="480"/>
      <c r="BK7" s="479"/>
    </row>
    <row r="8" spans="1:63" ht="18.75" customHeight="1" x14ac:dyDescent="0.25">
      <c r="A8" s="57"/>
      <c r="B8" s="57"/>
      <c r="C8" s="57"/>
      <c r="D8" s="57"/>
      <c r="E8" s="57"/>
      <c r="F8" s="57"/>
      <c r="G8" s="57"/>
      <c r="H8" s="57"/>
      <c r="I8" s="57"/>
      <c r="J8" s="57"/>
      <c r="K8" s="58"/>
      <c r="L8" s="58"/>
      <c r="M8" s="58"/>
      <c r="N8" s="58"/>
      <c r="O8" s="58"/>
      <c r="P8" s="58"/>
      <c r="Q8" s="58"/>
      <c r="R8" s="58"/>
      <c r="S8" s="58"/>
      <c r="T8" s="58"/>
      <c r="U8" s="58"/>
      <c r="V8" s="58"/>
      <c r="W8" s="58"/>
      <c r="X8" s="58"/>
      <c r="Y8" s="58"/>
      <c r="Z8" s="58"/>
      <c r="AA8" s="58"/>
      <c r="AB8" s="58"/>
      <c r="AC8" s="58"/>
      <c r="AD8" s="58"/>
      <c r="AE8" s="58"/>
      <c r="AG8" s="57"/>
      <c r="AH8" s="58"/>
      <c r="AI8" s="58"/>
      <c r="AJ8" s="58"/>
      <c r="AK8" s="58"/>
      <c r="AL8" s="58"/>
      <c r="AM8" s="58"/>
      <c r="AN8" s="58"/>
      <c r="AO8" s="58"/>
    </row>
    <row r="9" spans="1:63" ht="30" customHeight="1" x14ac:dyDescent="0.25">
      <c r="A9" s="481" t="s">
        <v>539</v>
      </c>
      <c r="B9" s="91" t="s">
        <v>29</v>
      </c>
      <c r="C9" s="91" t="s">
        <v>30</v>
      </c>
      <c r="D9" s="478" t="s">
        <v>31</v>
      </c>
      <c r="E9" s="479"/>
      <c r="F9" s="91" t="s">
        <v>8</v>
      </c>
      <c r="G9" s="91" t="s">
        <v>32</v>
      </c>
      <c r="H9" s="478" t="s">
        <v>33</v>
      </c>
      <c r="I9" s="479"/>
      <c r="J9" s="91" t="s">
        <v>34</v>
      </c>
      <c r="K9" s="91" t="s">
        <v>35</v>
      </c>
      <c r="L9" s="478" t="s">
        <v>36</v>
      </c>
      <c r="M9" s="479"/>
      <c r="N9" s="91" t="s">
        <v>37</v>
      </c>
      <c r="O9" s="91" t="s">
        <v>38</v>
      </c>
      <c r="P9" s="478" t="s">
        <v>39</v>
      </c>
      <c r="Q9" s="479"/>
      <c r="R9" s="478" t="s">
        <v>540</v>
      </c>
      <c r="S9" s="479"/>
      <c r="T9" s="478" t="s">
        <v>541</v>
      </c>
      <c r="U9" s="480"/>
      <c r="V9" s="480"/>
      <c r="W9" s="480"/>
      <c r="X9" s="480"/>
      <c r="Y9" s="479"/>
      <c r="Z9" s="478" t="s">
        <v>542</v>
      </c>
      <c r="AA9" s="480"/>
      <c r="AB9" s="480"/>
      <c r="AC9" s="480"/>
      <c r="AD9" s="480"/>
      <c r="AE9" s="479"/>
      <c r="AG9" s="481" t="s">
        <v>539</v>
      </c>
      <c r="AH9" s="91" t="s">
        <v>29</v>
      </c>
      <c r="AI9" s="91" t="s">
        <v>30</v>
      </c>
      <c r="AJ9" s="478" t="s">
        <v>31</v>
      </c>
      <c r="AK9" s="479"/>
      <c r="AL9" s="91" t="s">
        <v>8</v>
      </c>
      <c r="AM9" s="91" t="s">
        <v>32</v>
      </c>
      <c r="AN9" s="478" t="s">
        <v>33</v>
      </c>
      <c r="AO9" s="479"/>
      <c r="AP9" s="91" t="s">
        <v>34</v>
      </c>
      <c r="AQ9" s="91" t="s">
        <v>35</v>
      </c>
      <c r="AR9" s="478" t="s">
        <v>36</v>
      </c>
      <c r="AS9" s="479"/>
      <c r="AT9" s="91" t="s">
        <v>37</v>
      </c>
      <c r="AU9" s="91" t="s">
        <v>38</v>
      </c>
      <c r="AV9" s="478" t="s">
        <v>39</v>
      </c>
      <c r="AW9" s="479"/>
      <c r="AX9" s="478" t="s">
        <v>540</v>
      </c>
      <c r="AY9" s="479"/>
      <c r="AZ9" s="478" t="s">
        <v>541</v>
      </c>
      <c r="BA9" s="480"/>
      <c r="BB9" s="480"/>
      <c r="BC9" s="480"/>
      <c r="BD9" s="480"/>
      <c r="BE9" s="479"/>
      <c r="BF9" s="478" t="s">
        <v>542</v>
      </c>
      <c r="BG9" s="480"/>
      <c r="BH9" s="480"/>
      <c r="BI9" s="480"/>
      <c r="BJ9" s="480"/>
      <c r="BK9" s="479"/>
    </row>
    <row r="10" spans="1:63" ht="36" customHeight="1" x14ac:dyDescent="0.25">
      <c r="A10" s="482"/>
      <c r="B10" s="42" t="s">
        <v>543</v>
      </c>
      <c r="C10" s="42" t="s">
        <v>543</v>
      </c>
      <c r="D10" s="42" t="s">
        <v>543</v>
      </c>
      <c r="E10" s="42" t="s">
        <v>544</v>
      </c>
      <c r="F10" s="42" t="s">
        <v>543</v>
      </c>
      <c r="G10" s="42" t="s">
        <v>543</v>
      </c>
      <c r="H10" s="42" t="s">
        <v>543</v>
      </c>
      <c r="I10" s="42" t="s">
        <v>544</v>
      </c>
      <c r="J10" s="42" t="s">
        <v>543</v>
      </c>
      <c r="K10" s="42" t="s">
        <v>543</v>
      </c>
      <c r="L10" s="42" t="s">
        <v>543</v>
      </c>
      <c r="M10" s="42" t="s">
        <v>544</v>
      </c>
      <c r="N10" s="42" t="s">
        <v>543</v>
      </c>
      <c r="O10" s="42" t="s">
        <v>543</v>
      </c>
      <c r="P10" s="42" t="s">
        <v>543</v>
      </c>
      <c r="Q10" s="42" t="s">
        <v>544</v>
      </c>
      <c r="R10" s="42" t="s">
        <v>543</v>
      </c>
      <c r="S10" s="42" t="s">
        <v>544</v>
      </c>
      <c r="T10" s="85" t="s">
        <v>545</v>
      </c>
      <c r="U10" s="85" t="s">
        <v>546</v>
      </c>
      <c r="V10" s="85" t="s">
        <v>547</v>
      </c>
      <c r="W10" s="85" t="s">
        <v>548</v>
      </c>
      <c r="X10" s="86" t="s">
        <v>549</v>
      </c>
      <c r="Y10" s="85" t="s">
        <v>550</v>
      </c>
      <c r="Z10" s="42" t="s">
        <v>551</v>
      </c>
      <c r="AA10" s="59" t="s">
        <v>552</v>
      </c>
      <c r="AB10" s="42" t="s">
        <v>553</v>
      </c>
      <c r="AC10" s="42" t="s">
        <v>554</v>
      </c>
      <c r="AD10" s="42" t="s">
        <v>555</v>
      </c>
      <c r="AE10" s="42" t="s">
        <v>556</v>
      </c>
      <c r="AG10" s="482"/>
      <c r="AH10" s="42" t="s">
        <v>543</v>
      </c>
      <c r="AI10" s="42" t="s">
        <v>543</v>
      </c>
      <c r="AJ10" s="42" t="s">
        <v>543</v>
      </c>
      <c r="AK10" s="42" t="s">
        <v>544</v>
      </c>
      <c r="AL10" s="42" t="s">
        <v>543</v>
      </c>
      <c r="AM10" s="42" t="s">
        <v>543</v>
      </c>
      <c r="AN10" s="42" t="s">
        <v>543</v>
      </c>
      <c r="AO10" s="42" t="s">
        <v>544</v>
      </c>
      <c r="AP10" s="42" t="s">
        <v>543</v>
      </c>
      <c r="AQ10" s="42" t="s">
        <v>543</v>
      </c>
      <c r="AR10" s="42" t="s">
        <v>543</v>
      </c>
      <c r="AS10" s="42" t="s">
        <v>544</v>
      </c>
      <c r="AT10" s="42" t="s">
        <v>543</v>
      </c>
      <c r="AU10" s="42" t="s">
        <v>543</v>
      </c>
      <c r="AV10" s="42" t="s">
        <v>543</v>
      </c>
      <c r="AW10" s="42" t="s">
        <v>544</v>
      </c>
      <c r="AX10" s="42" t="s">
        <v>543</v>
      </c>
      <c r="AY10" s="42" t="s">
        <v>544</v>
      </c>
      <c r="AZ10" s="85" t="s">
        <v>545</v>
      </c>
      <c r="BA10" s="85" t="s">
        <v>546</v>
      </c>
      <c r="BB10" s="85" t="s">
        <v>547</v>
      </c>
      <c r="BC10" s="85" t="s">
        <v>548</v>
      </c>
      <c r="BD10" s="86" t="s">
        <v>549</v>
      </c>
      <c r="BE10" s="85" t="s">
        <v>550</v>
      </c>
      <c r="BF10" s="83" t="s">
        <v>551</v>
      </c>
      <c r="BG10" s="84" t="s">
        <v>552</v>
      </c>
      <c r="BH10" s="83" t="s">
        <v>553</v>
      </c>
      <c r="BI10" s="83" t="s">
        <v>554</v>
      </c>
      <c r="BJ10" s="83" t="s">
        <v>555</v>
      </c>
      <c r="BK10" s="83" t="s">
        <v>556</v>
      </c>
    </row>
    <row r="11" spans="1:63" x14ac:dyDescent="0.25">
      <c r="A11" s="60" t="s">
        <v>557</v>
      </c>
      <c r="B11" s="60"/>
      <c r="C11" s="60">
        <v>0</v>
      </c>
      <c r="D11" s="60">
        <v>0</v>
      </c>
      <c r="E11" s="175">
        <v>0</v>
      </c>
      <c r="F11" s="60">
        <v>0</v>
      </c>
      <c r="G11" s="60">
        <v>0</v>
      </c>
      <c r="H11" s="60">
        <v>0</v>
      </c>
      <c r="I11" s="94">
        <v>0</v>
      </c>
      <c r="J11" s="60">
        <v>0</v>
      </c>
      <c r="K11" s="60">
        <v>0</v>
      </c>
      <c r="L11" s="60">
        <v>0</v>
      </c>
      <c r="M11" s="94">
        <v>0</v>
      </c>
      <c r="N11" s="60">
        <v>0</v>
      </c>
      <c r="O11" s="60">
        <v>0</v>
      </c>
      <c r="P11" s="60">
        <v>0</v>
      </c>
      <c r="Q11" s="94">
        <v>0</v>
      </c>
      <c r="R11" s="88">
        <v>0</v>
      </c>
      <c r="S11" s="179">
        <f>+E11+I11+M11+Q11</f>
        <v>0</v>
      </c>
      <c r="T11" s="87"/>
      <c r="U11" s="87"/>
      <c r="V11" s="87"/>
      <c r="W11" s="87"/>
      <c r="X11" s="87"/>
      <c r="Y11" s="62"/>
      <c r="Z11" s="62"/>
      <c r="AA11" s="62"/>
      <c r="AB11" s="62"/>
      <c r="AC11" s="62"/>
      <c r="AD11" s="62"/>
      <c r="AE11" s="63"/>
      <c r="AG11" s="60" t="s">
        <v>557</v>
      </c>
      <c r="AH11" s="60"/>
      <c r="AI11" s="60"/>
      <c r="AJ11" s="60"/>
      <c r="AK11" s="94"/>
      <c r="AL11" s="60"/>
      <c r="AM11" s="60"/>
      <c r="AN11" s="60"/>
      <c r="AO11" s="94"/>
      <c r="AP11" s="60"/>
      <c r="AQ11" s="60"/>
      <c r="AR11" s="60"/>
      <c r="AS11" s="94"/>
      <c r="AT11" s="60"/>
      <c r="AU11" s="60"/>
      <c r="AV11" s="60"/>
      <c r="AW11" s="94"/>
      <c r="AX11" s="88">
        <v>0</v>
      </c>
      <c r="AY11" s="67">
        <f>+AK11+AO11+AS11+AW11</f>
        <v>0</v>
      </c>
      <c r="AZ11" s="62"/>
      <c r="BA11" s="62"/>
      <c r="BB11" s="62"/>
      <c r="BC11" s="62"/>
      <c r="BD11" s="62"/>
      <c r="BE11" s="62"/>
      <c r="BF11" s="62"/>
      <c r="BG11" s="62"/>
      <c r="BH11" s="62"/>
      <c r="BI11" s="62"/>
      <c r="BJ11" s="62"/>
      <c r="BK11" s="63"/>
    </row>
    <row r="12" spans="1:63" x14ac:dyDescent="0.25">
      <c r="A12" s="60" t="s">
        <v>558</v>
      </c>
      <c r="B12" s="60"/>
      <c r="C12" s="60">
        <v>1</v>
      </c>
      <c r="D12" s="60">
        <v>1</v>
      </c>
      <c r="E12" s="176">
        <v>36000000</v>
      </c>
      <c r="F12" s="60">
        <v>1</v>
      </c>
      <c r="G12" s="60">
        <v>1</v>
      </c>
      <c r="H12" s="60">
        <v>1</v>
      </c>
      <c r="I12" s="94">
        <v>0</v>
      </c>
      <c r="J12" s="60">
        <v>1</v>
      </c>
      <c r="K12" s="60">
        <v>1</v>
      </c>
      <c r="L12" s="60">
        <v>1</v>
      </c>
      <c r="M12" s="94">
        <v>0</v>
      </c>
      <c r="N12" s="60">
        <v>1</v>
      </c>
      <c r="O12" s="60">
        <v>1</v>
      </c>
      <c r="P12" s="60">
        <v>1</v>
      </c>
      <c r="Q12" s="94">
        <v>0</v>
      </c>
      <c r="R12" s="88">
        <v>1</v>
      </c>
      <c r="S12" s="179">
        <f t="shared" ref="S12:S31" si="0">+E12+I12+M12+Q12</f>
        <v>36000000</v>
      </c>
      <c r="T12" s="87"/>
      <c r="U12" s="87"/>
      <c r="V12" s="87"/>
      <c r="W12" s="87"/>
      <c r="X12" s="87"/>
      <c r="Y12" s="62"/>
      <c r="Z12" s="62"/>
      <c r="AA12" s="62"/>
      <c r="AB12" s="62"/>
      <c r="AC12" s="62"/>
      <c r="AD12" s="62"/>
      <c r="AE12" s="62"/>
      <c r="AG12" s="60" t="s">
        <v>558</v>
      </c>
      <c r="AH12" s="60">
        <v>0</v>
      </c>
      <c r="AI12" s="60">
        <v>0</v>
      </c>
      <c r="AJ12" s="60">
        <v>1</v>
      </c>
      <c r="AK12" s="184">
        <v>35039950</v>
      </c>
      <c r="AL12" s="60">
        <v>1</v>
      </c>
      <c r="AM12" s="60"/>
      <c r="AN12" s="60"/>
      <c r="AO12" s="94"/>
      <c r="AP12" s="60"/>
      <c r="AQ12" s="60"/>
      <c r="AR12" s="60"/>
      <c r="AS12" s="94"/>
      <c r="AT12" s="60"/>
      <c r="AU12" s="60"/>
      <c r="AV12" s="60"/>
      <c r="AW12" s="94"/>
      <c r="AX12" s="88">
        <v>1</v>
      </c>
      <c r="AY12" s="67">
        <f t="shared" ref="AY12:AY31" si="1">+AK12+AO12+AS12+AW12</f>
        <v>35039950</v>
      </c>
      <c r="AZ12" s="62"/>
      <c r="BA12" s="62"/>
      <c r="BB12" s="62"/>
      <c r="BC12" s="62"/>
      <c r="BD12" s="62"/>
      <c r="BE12" s="62"/>
      <c r="BF12" s="62"/>
      <c r="BG12" s="62"/>
      <c r="BH12" s="62"/>
      <c r="BI12" s="62"/>
      <c r="BJ12" s="62"/>
      <c r="BK12" s="62"/>
    </row>
    <row r="13" spans="1:63" x14ac:dyDescent="0.25">
      <c r="A13" s="60" t="s">
        <v>559</v>
      </c>
      <c r="B13" s="60"/>
      <c r="C13" s="60">
        <v>1</v>
      </c>
      <c r="D13" s="60">
        <v>1</v>
      </c>
      <c r="E13" s="176">
        <v>36000000</v>
      </c>
      <c r="F13" s="60">
        <v>1</v>
      </c>
      <c r="G13" s="60">
        <v>1</v>
      </c>
      <c r="H13" s="60">
        <v>1</v>
      </c>
      <c r="I13" s="94">
        <v>0</v>
      </c>
      <c r="J13" s="60">
        <v>1</v>
      </c>
      <c r="K13" s="60">
        <v>1</v>
      </c>
      <c r="L13" s="60">
        <v>1</v>
      </c>
      <c r="M13" s="94">
        <v>0</v>
      </c>
      <c r="N13" s="60">
        <v>1</v>
      </c>
      <c r="O13" s="60">
        <v>1</v>
      </c>
      <c r="P13" s="60">
        <v>1</v>
      </c>
      <c r="Q13" s="94">
        <v>0</v>
      </c>
      <c r="R13" s="88">
        <v>1</v>
      </c>
      <c r="S13" s="179">
        <f t="shared" si="0"/>
        <v>36000000</v>
      </c>
      <c r="T13" s="87"/>
      <c r="U13" s="87"/>
      <c r="V13" s="87"/>
      <c r="W13" s="87"/>
      <c r="X13" s="87"/>
      <c r="Y13" s="62"/>
      <c r="Z13" s="62"/>
      <c r="AA13" s="62"/>
      <c r="AB13" s="62"/>
      <c r="AC13" s="62"/>
      <c r="AD13" s="62"/>
      <c r="AE13" s="62"/>
      <c r="AG13" s="60" t="s">
        <v>559</v>
      </c>
      <c r="AH13" s="60">
        <v>0</v>
      </c>
      <c r="AI13" s="60">
        <v>1</v>
      </c>
      <c r="AJ13" s="60">
        <v>1</v>
      </c>
      <c r="AK13" s="184">
        <v>35039950</v>
      </c>
      <c r="AL13" s="60">
        <v>1</v>
      </c>
      <c r="AM13" s="60"/>
      <c r="AN13" s="60"/>
      <c r="AO13" s="94"/>
      <c r="AP13" s="60"/>
      <c r="AQ13" s="60"/>
      <c r="AR13" s="60"/>
      <c r="AS13" s="94"/>
      <c r="AT13" s="60"/>
      <c r="AU13" s="60"/>
      <c r="AV13" s="60"/>
      <c r="AW13" s="94"/>
      <c r="AX13" s="88">
        <v>1</v>
      </c>
      <c r="AY13" s="67">
        <f t="shared" si="1"/>
        <v>35039950</v>
      </c>
      <c r="AZ13" s="62"/>
      <c r="BA13" s="62"/>
      <c r="BB13" s="62"/>
      <c r="BC13" s="62"/>
      <c r="BD13" s="62"/>
      <c r="BE13" s="62"/>
      <c r="BF13" s="62"/>
      <c r="BG13" s="62"/>
      <c r="BH13" s="62"/>
      <c r="BI13" s="62"/>
      <c r="BJ13" s="62"/>
      <c r="BK13" s="62"/>
    </row>
    <row r="14" spans="1:63" x14ac:dyDescent="0.25">
      <c r="A14" s="60" t="s">
        <v>560</v>
      </c>
      <c r="B14" s="60"/>
      <c r="C14" s="60">
        <v>1</v>
      </c>
      <c r="D14" s="60">
        <v>1</v>
      </c>
      <c r="E14" s="176">
        <v>36000000</v>
      </c>
      <c r="F14" s="60">
        <v>1</v>
      </c>
      <c r="G14" s="60">
        <v>1</v>
      </c>
      <c r="H14" s="60">
        <v>1</v>
      </c>
      <c r="I14" s="94">
        <v>0</v>
      </c>
      <c r="J14" s="60">
        <v>1</v>
      </c>
      <c r="K14" s="60">
        <v>1</v>
      </c>
      <c r="L14" s="60">
        <v>1</v>
      </c>
      <c r="M14" s="94">
        <v>0</v>
      </c>
      <c r="N14" s="60">
        <v>1</v>
      </c>
      <c r="O14" s="60">
        <v>1</v>
      </c>
      <c r="P14" s="60">
        <v>1</v>
      </c>
      <c r="Q14" s="94">
        <v>0</v>
      </c>
      <c r="R14" s="88">
        <v>1</v>
      </c>
      <c r="S14" s="179">
        <f t="shared" si="0"/>
        <v>36000000</v>
      </c>
      <c r="T14" s="87"/>
      <c r="U14" s="87"/>
      <c r="V14" s="87"/>
      <c r="W14" s="87"/>
      <c r="X14" s="87"/>
      <c r="Y14" s="62"/>
      <c r="Z14" s="62"/>
      <c r="AA14" s="62"/>
      <c r="AB14" s="62"/>
      <c r="AC14" s="62"/>
      <c r="AD14" s="62"/>
      <c r="AE14" s="62"/>
      <c r="AG14" s="60" t="s">
        <v>560</v>
      </c>
      <c r="AH14" s="60">
        <v>0</v>
      </c>
      <c r="AI14" s="60">
        <v>0</v>
      </c>
      <c r="AJ14" s="60">
        <v>1</v>
      </c>
      <c r="AK14" s="184">
        <v>34044117</v>
      </c>
      <c r="AL14" s="60">
        <v>1</v>
      </c>
      <c r="AM14" s="60"/>
      <c r="AN14" s="60"/>
      <c r="AO14" s="94"/>
      <c r="AP14" s="60"/>
      <c r="AQ14" s="60"/>
      <c r="AR14" s="60"/>
      <c r="AS14" s="94"/>
      <c r="AT14" s="60"/>
      <c r="AU14" s="60"/>
      <c r="AV14" s="60"/>
      <c r="AW14" s="94"/>
      <c r="AX14" s="88">
        <v>1</v>
      </c>
      <c r="AY14" s="67">
        <f t="shared" si="1"/>
        <v>34044117</v>
      </c>
      <c r="AZ14" s="62"/>
      <c r="BA14" s="62"/>
      <c r="BB14" s="62"/>
      <c r="BC14" s="62"/>
      <c r="BD14" s="62"/>
      <c r="BE14" s="62"/>
      <c r="BF14" s="62"/>
      <c r="BG14" s="62"/>
      <c r="BH14" s="62"/>
      <c r="BI14" s="62"/>
      <c r="BJ14" s="62"/>
      <c r="BK14" s="62"/>
    </row>
    <row r="15" spans="1:63" x14ac:dyDescent="0.25">
      <c r="A15" s="60" t="s">
        <v>561</v>
      </c>
      <c r="B15" s="60"/>
      <c r="C15" s="60">
        <v>1</v>
      </c>
      <c r="D15" s="60">
        <v>1</v>
      </c>
      <c r="E15" s="176">
        <v>36000000</v>
      </c>
      <c r="F15" s="60">
        <v>1</v>
      </c>
      <c r="G15" s="60">
        <v>1</v>
      </c>
      <c r="H15" s="60">
        <v>1</v>
      </c>
      <c r="I15" s="94">
        <v>0</v>
      </c>
      <c r="J15" s="60">
        <v>1</v>
      </c>
      <c r="K15" s="60">
        <v>1</v>
      </c>
      <c r="L15" s="60">
        <v>1</v>
      </c>
      <c r="M15" s="94">
        <v>0</v>
      </c>
      <c r="N15" s="60">
        <v>1</v>
      </c>
      <c r="O15" s="60">
        <v>1</v>
      </c>
      <c r="P15" s="60">
        <v>1</v>
      </c>
      <c r="Q15" s="94">
        <v>0</v>
      </c>
      <c r="R15" s="88">
        <v>1</v>
      </c>
      <c r="S15" s="179">
        <f t="shared" si="0"/>
        <v>36000000</v>
      </c>
      <c r="T15" s="87"/>
      <c r="U15" s="87"/>
      <c r="V15" s="87"/>
      <c r="W15" s="87"/>
      <c r="X15" s="87"/>
      <c r="Y15" s="62"/>
      <c r="Z15" s="62"/>
      <c r="AA15" s="62"/>
      <c r="AB15" s="62"/>
      <c r="AC15" s="62"/>
      <c r="AD15" s="62"/>
      <c r="AE15" s="62"/>
      <c r="AG15" s="60" t="s">
        <v>561</v>
      </c>
      <c r="AH15" s="60">
        <v>0</v>
      </c>
      <c r="AI15" s="60">
        <v>1</v>
      </c>
      <c r="AJ15" s="60">
        <v>1</v>
      </c>
      <c r="AK15" s="184">
        <v>35039950</v>
      </c>
      <c r="AL15" s="60">
        <v>1</v>
      </c>
      <c r="AM15" s="60"/>
      <c r="AN15" s="60"/>
      <c r="AO15" s="94"/>
      <c r="AP15" s="60"/>
      <c r="AQ15" s="60"/>
      <c r="AR15" s="60"/>
      <c r="AS15" s="94"/>
      <c r="AT15" s="60"/>
      <c r="AU15" s="60"/>
      <c r="AV15" s="60"/>
      <c r="AW15" s="94"/>
      <c r="AX15" s="88">
        <v>1</v>
      </c>
      <c r="AY15" s="67">
        <f t="shared" si="1"/>
        <v>35039950</v>
      </c>
      <c r="AZ15" s="62"/>
      <c r="BA15" s="62"/>
      <c r="BB15" s="62"/>
      <c r="BC15" s="62"/>
      <c r="BD15" s="62"/>
      <c r="BE15" s="62"/>
      <c r="BF15" s="62"/>
      <c r="BG15" s="62"/>
      <c r="BH15" s="62"/>
      <c r="BI15" s="62"/>
      <c r="BJ15" s="62"/>
      <c r="BK15" s="62"/>
    </row>
    <row r="16" spans="1:63" x14ac:dyDescent="0.25">
      <c r="A16" s="60" t="s">
        <v>562</v>
      </c>
      <c r="B16" s="60"/>
      <c r="C16" s="60">
        <v>1</v>
      </c>
      <c r="D16" s="60">
        <v>1</v>
      </c>
      <c r="E16" s="176">
        <v>36000000</v>
      </c>
      <c r="F16" s="60">
        <v>1</v>
      </c>
      <c r="G16" s="60">
        <v>1</v>
      </c>
      <c r="H16" s="60">
        <v>1</v>
      </c>
      <c r="I16" s="94">
        <v>0</v>
      </c>
      <c r="J16" s="60">
        <v>1</v>
      </c>
      <c r="K16" s="60">
        <v>1</v>
      </c>
      <c r="L16" s="60">
        <v>1</v>
      </c>
      <c r="M16" s="94">
        <v>0</v>
      </c>
      <c r="N16" s="60">
        <v>1</v>
      </c>
      <c r="O16" s="60">
        <v>1</v>
      </c>
      <c r="P16" s="60">
        <v>1</v>
      </c>
      <c r="Q16" s="94">
        <v>0</v>
      </c>
      <c r="R16" s="88">
        <v>1</v>
      </c>
      <c r="S16" s="179">
        <f t="shared" si="0"/>
        <v>36000000</v>
      </c>
      <c r="T16" s="87"/>
      <c r="U16" s="87"/>
      <c r="V16" s="87"/>
      <c r="W16" s="87"/>
      <c r="X16" s="87"/>
      <c r="Y16" s="62"/>
      <c r="Z16" s="62"/>
      <c r="AA16" s="62"/>
      <c r="AB16" s="62"/>
      <c r="AC16" s="62"/>
      <c r="AD16" s="62"/>
      <c r="AE16" s="62"/>
      <c r="AG16" s="60" t="s">
        <v>562</v>
      </c>
      <c r="AH16" s="60">
        <v>0</v>
      </c>
      <c r="AI16" s="60">
        <v>1</v>
      </c>
      <c r="AJ16" s="60">
        <v>1</v>
      </c>
      <c r="AK16" s="184">
        <v>35039950</v>
      </c>
      <c r="AL16" s="60">
        <v>1</v>
      </c>
      <c r="AM16" s="60"/>
      <c r="AN16" s="60"/>
      <c r="AO16" s="94"/>
      <c r="AP16" s="60"/>
      <c r="AQ16" s="60"/>
      <c r="AR16" s="60"/>
      <c r="AS16" s="94"/>
      <c r="AT16" s="60"/>
      <c r="AU16" s="60"/>
      <c r="AV16" s="60"/>
      <c r="AW16" s="94"/>
      <c r="AX16" s="88">
        <v>1</v>
      </c>
      <c r="AY16" s="67">
        <f t="shared" si="1"/>
        <v>35039950</v>
      </c>
      <c r="AZ16" s="62"/>
      <c r="BA16" s="62"/>
      <c r="BB16" s="62"/>
      <c r="BC16" s="62"/>
      <c r="BD16" s="62"/>
      <c r="BE16" s="62"/>
      <c r="BF16" s="62"/>
      <c r="BG16" s="62"/>
      <c r="BH16" s="62"/>
      <c r="BI16" s="62"/>
      <c r="BJ16" s="62"/>
      <c r="BK16" s="62"/>
    </row>
    <row r="17" spans="1:63" x14ac:dyDescent="0.25">
      <c r="A17" s="60" t="s">
        <v>563</v>
      </c>
      <c r="B17" s="60"/>
      <c r="C17" s="60">
        <v>1</v>
      </c>
      <c r="D17" s="60">
        <v>1</v>
      </c>
      <c r="E17" s="176">
        <v>36000000</v>
      </c>
      <c r="F17" s="60">
        <v>1</v>
      </c>
      <c r="G17" s="60">
        <v>1</v>
      </c>
      <c r="H17" s="60">
        <v>1</v>
      </c>
      <c r="I17" s="94">
        <v>0</v>
      </c>
      <c r="J17" s="60">
        <v>1</v>
      </c>
      <c r="K17" s="60">
        <v>1</v>
      </c>
      <c r="L17" s="60">
        <v>1</v>
      </c>
      <c r="M17" s="94">
        <v>0</v>
      </c>
      <c r="N17" s="60">
        <v>1</v>
      </c>
      <c r="O17" s="60">
        <v>1</v>
      </c>
      <c r="P17" s="60">
        <v>1</v>
      </c>
      <c r="Q17" s="94">
        <v>0</v>
      </c>
      <c r="R17" s="88">
        <v>1</v>
      </c>
      <c r="S17" s="179">
        <f t="shared" si="0"/>
        <v>36000000</v>
      </c>
      <c r="T17" s="87"/>
      <c r="U17" s="87"/>
      <c r="V17" s="87"/>
      <c r="W17" s="87"/>
      <c r="X17" s="87"/>
      <c r="Y17" s="62"/>
      <c r="Z17" s="62"/>
      <c r="AA17" s="62"/>
      <c r="AB17" s="62"/>
      <c r="AC17" s="62"/>
      <c r="AD17" s="62"/>
      <c r="AE17" s="62"/>
      <c r="AG17" s="60" t="s">
        <v>563</v>
      </c>
      <c r="AH17" s="60">
        <v>0</v>
      </c>
      <c r="AI17" s="60">
        <v>0</v>
      </c>
      <c r="AJ17" s="60">
        <v>1</v>
      </c>
      <c r="AK17" s="184">
        <v>35039950</v>
      </c>
      <c r="AL17" s="60">
        <v>1</v>
      </c>
      <c r="AM17" s="60"/>
      <c r="AN17" s="60"/>
      <c r="AO17" s="94"/>
      <c r="AP17" s="60"/>
      <c r="AQ17" s="60"/>
      <c r="AR17" s="60"/>
      <c r="AS17" s="94"/>
      <c r="AT17" s="60"/>
      <c r="AU17" s="60"/>
      <c r="AV17" s="60"/>
      <c r="AW17" s="94"/>
      <c r="AX17" s="88">
        <v>1</v>
      </c>
      <c r="AY17" s="67">
        <f t="shared" si="1"/>
        <v>35039950</v>
      </c>
      <c r="AZ17" s="62"/>
      <c r="BA17" s="62"/>
      <c r="BB17" s="62"/>
      <c r="BC17" s="62"/>
      <c r="BD17" s="62"/>
      <c r="BE17" s="62"/>
      <c r="BF17" s="62"/>
      <c r="BG17" s="62"/>
      <c r="BH17" s="62"/>
      <c r="BI17" s="62"/>
      <c r="BJ17" s="62"/>
      <c r="BK17" s="62"/>
    </row>
    <row r="18" spans="1:63" x14ac:dyDescent="0.25">
      <c r="A18" s="60" t="s">
        <v>564</v>
      </c>
      <c r="B18" s="60"/>
      <c r="C18" s="60">
        <v>1</v>
      </c>
      <c r="D18" s="60">
        <v>1</v>
      </c>
      <c r="E18" s="176">
        <v>36000000</v>
      </c>
      <c r="F18" s="60">
        <v>1</v>
      </c>
      <c r="G18" s="60">
        <v>1</v>
      </c>
      <c r="H18" s="60">
        <v>1</v>
      </c>
      <c r="I18" s="94">
        <v>0</v>
      </c>
      <c r="J18" s="60">
        <v>1</v>
      </c>
      <c r="K18" s="60">
        <v>1</v>
      </c>
      <c r="L18" s="60">
        <v>1</v>
      </c>
      <c r="M18" s="94">
        <v>0</v>
      </c>
      <c r="N18" s="60">
        <v>1</v>
      </c>
      <c r="O18" s="60">
        <v>1</v>
      </c>
      <c r="P18" s="60">
        <v>1</v>
      </c>
      <c r="Q18" s="94">
        <v>0</v>
      </c>
      <c r="R18" s="88">
        <v>1</v>
      </c>
      <c r="S18" s="179">
        <f t="shared" si="0"/>
        <v>36000000</v>
      </c>
      <c r="T18" s="87"/>
      <c r="U18" s="87"/>
      <c r="V18" s="87"/>
      <c r="W18" s="87"/>
      <c r="X18" s="87"/>
      <c r="Y18" s="62"/>
      <c r="Z18" s="62"/>
      <c r="AA18" s="62"/>
      <c r="AB18" s="62"/>
      <c r="AC18" s="62"/>
      <c r="AD18" s="62"/>
      <c r="AE18" s="62"/>
      <c r="AG18" s="60" t="s">
        <v>564</v>
      </c>
      <c r="AH18" s="60">
        <v>0</v>
      </c>
      <c r="AI18" s="60">
        <v>0</v>
      </c>
      <c r="AJ18" s="60">
        <v>1</v>
      </c>
      <c r="AK18" s="184">
        <v>35039950</v>
      </c>
      <c r="AL18" s="60">
        <v>1</v>
      </c>
      <c r="AM18" s="60"/>
      <c r="AN18" s="60"/>
      <c r="AO18" s="94"/>
      <c r="AP18" s="60"/>
      <c r="AQ18" s="60"/>
      <c r="AR18" s="60"/>
      <c r="AS18" s="94"/>
      <c r="AT18" s="60"/>
      <c r="AU18" s="60"/>
      <c r="AV18" s="60"/>
      <c r="AW18" s="94"/>
      <c r="AX18" s="88">
        <v>1</v>
      </c>
      <c r="AY18" s="67">
        <f t="shared" si="1"/>
        <v>35039950</v>
      </c>
      <c r="AZ18" s="62"/>
      <c r="BA18" s="62"/>
      <c r="BB18" s="62"/>
      <c r="BC18" s="62"/>
      <c r="BD18" s="62"/>
      <c r="BE18" s="62"/>
      <c r="BF18" s="62"/>
      <c r="BG18" s="62"/>
      <c r="BH18" s="62"/>
      <c r="BI18" s="62"/>
      <c r="BJ18" s="62"/>
      <c r="BK18" s="62"/>
    </row>
    <row r="19" spans="1:63" x14ac:dyDescent="0.25">
      <c r="A19" s="60" t="s">
        <v>565</v>
      </c>
      <c r="B19" s="60"/>
      <c r="C19" s="60">
        <v>1</v>
      </c>
      <c r="D19" s="60">
        <v>1</v>
      </c>
      <c r="E19" s="176">
        <v>36000000</v>
      </c>
      <c r="F19" s="60">
        <v>1</v>
      </c>
      <c r="G19" s="60">
        <v>1</v>
      </c>
      <c r="H19" s="60">
        <v>1</v>
      </c>
      <c r="I19" s="94">
        <v>0</v>
      </c>
      <c r="J19" s="60">
        <v>1</v>
      </c>
      <c r="K19" s="60">
        <v>1</v>
      </c>
      <c r="L19" s="60">
        <v>1</v>
      </c>
      <c r="M19" s="94">
        <v>0</v>
      </c>
      <c r="N19" s="60">
        <v>1</v>
      </c>
      <c r="O19" s="60">
        <v>1</v>
      </c>
      <c r="P19" s="60">
        <v>1</v>
      </c>
      <c r="Q19" s="94">
        <v>0</v>
      </c>
      <c r="R19" s="88">
        <v>1</v>
      </c>
      <c r="S19" s="179">
        <f t="shared" si="0"/>
        <v>36000000</v>
      </c>
      <c r="T19" s="87"/>
      <c r="U19" s="87"/>
      <c r="V19" s="87"/>
      <c r="W19" s="87"/>
      <c r="X19" s="87"/>
      <c r="Y19" s="62"/>
      <c r="Z19" s="62"/>
      <c r="AA19" s="62"/>
      <c r="AB19" s="62"/>
      <c r="AC19" s="62"/>
      <c r="AD19" s="62"/>
      <c r="AE19" s="62"/>
      <c r="AG19" s="60" t="s">
        <v>565</v>
      </c>
      <c r="AH19" s="60">
        <v>0</v>
      </c>
      <c r="AI19" s="60">
        <v>1</v>
      </c>
      <c r="AJ19" s="60">
        <v>1</v>
      </c>
      <c r="AK19" s="184">
        <v>34044117</v>
      </c>
      <c r="AL19" s="60">
        <v>1</v>
      </c>
      <c r="AM19" s="60"/>
      <c r="AN19" s="60"/>
      <c r="AO19" s="94"/>
      <c r="AP19" s="60"/>
      <c r="AQ19" s="60"/>
      <c r="AR19" s="60"/>
      <c r="AS19" s="94"/>
      <c r="AT19" s="60"/>
      <c r="AU19" s="60"/>
      <c r="AV19" s="60"/>
      <c r="AW19" s="94"/>
      <c r="AX19" s="88">
        <v>1</v>
      </c>
      <c r="AY19" s="67">
        <f t="shared" si="1"/>
        <v>34044117</v>
      </c>
      <c r="AZ19" s="62"/>
      <c r="BA19" s="62"/>
      <c r="BB19" s="62"/>
      <c r="BC19" s="62"/>
      <c r="BD19" s="62"/>
      <c r="BE19" s="62"/>
      <c r="BF19" s="62"/>
      <c r="BG19" s="62"/>
      <c r="BH19" s="62"/>
      <c r="BI19" s="60"/>
      <c r="BJ19" s="60"/>
      <c r="BK19" s="60"/>
    </row>
    <row r="20" spans="1:63" x14ac:dyDescent="0.25">
      <c r="A20" s="60" t="s">
        <v>566</v>
      </c>
      <c r="B20" s="60"/>
      <c r="C20" s="60">
        <v>1</v>
      </c>
      <c r="D20" s="60">
        <v>1</v>
      </c>
      <c r="E20" s="176">
        <v>36000000</v>
      </c>
      <c r="F20" s="60">
        <v>1</v>
      </c>
      <c r="G20" s="60">
        <v>1</v>
      </c>
      <c r="H20" s="60">
        <v>1</v>
      </c>
      <c r="I20" s="94">
        <v>0</v>
      </c>
      <c r="J20" s="60">
        <v>1</v>
      </c>
      <c r="K20" s="60">
        <v>1</v>
      </c>
      <c r="L20" s="60">
        <v>1</v>
      </c>
      <c r="M20" s="94">
        <v>0</v>
      </c>
      <c r="N20" s="60">
        <v>1</v>
      </c>
      <c r="O20" s="60">
        <v>1</v>
      </c>
      <c r="P20" s="60">
        <v>1</v>
      </c>
      <c r="Q20" s="94">
        <v>0</v>
      </c>
      <c r="R20" s="88">
        <v>1</v>
      </c>
      <c r="S20" s="179">
        <f t="shared" si="0"/>
        <v>36000000</v>
      </c>
      <c r="T20" s="87"/>
      <c r="U20" s="87"/>
      <c r="V20" s="87"/>
      <c r="W20" s="87"/>
      <c r="X20" s="87"/>
      <c r="Y20" s="62"/>
      <c r="Z20" s="62"/>
      <c r="AA20" s="62"/>
      <c r="AB20" s="62"/>
      <c r="AC20" s="62"/>
      <c r="AD20" s="62"/>
      <c r="AE20" s="62"/>
      <c r="AG20" s="60" t="s">
        <v>566</v>
      </c>
      <c r="AH20" s="60">
        <v>0</v>
      </c>
      <c r="AI20" s="60">
        <v>0</v>
      </c>
      <c r="AJ20" s="60">
        <v>1</v>
      </c>
      <c r="AK20" s="184">
        <v>35039950</v>
      </c>
      <c r="AL20" s="60">
        <v>1</v>
      </c>
      <c r="AM20" s="60"/>
      <c r="AN20" s="60"/>
      <c r="AO20" s="94"/>
      <c r="AP20" s="60"/>
      <c r="AQ20" s="60"/>
      <c r="AR20" s="60"/>
      <c r="AS20" s="94"/>
      <c r="AT20" s="60"/>
      <c r="AU20" s="60"/>
      <c r="AV20" s="60"/>
      <c r="AW20" s="94"/>
      <c r="AX20" s="88">
        <v>1</v>
      </c>
      <c r="AY20" s="67">
        <f t="shared" si="1"/>
        <v>35039950</v>
      </c>
      <c r="AZ20" s="62"/>
      <c r="BA20" s="62"/>
      <c r="BB20" s="62"/>
      <c r="BC20" s="62"/>
      <c r="BD20" s="62"/>
      <c r="BE20" s="62"/>
      <c r="BF20" s="62"/>
      <c r="BG20" s="62"/>
      <c r="BH20" s="62"/>
      <c r="BI20" s="60"/>
      <c r="BJ20" s="60"/>
      <c r="BK20" s="60"/>
    </row>
    <row r="21" spans="1:63" x14ac:dyDescent="0.25">
      <c r="A21" s="60" t="s">
        <v>567</v>
      </c>
      <c r="B21" s="60"/>
      <c r="C21" s="60">
        <v>1</v>
      </c>
      <c r="D21" s="60">
        <v>1</v>
      </c>
      <c r="E21" s="176">
        <v>36000000</v>
      </c>
      <c r="F21" s="60">
        <v>1</v>
      </c>
      <c r="G21" s="60">
        <v>1</v>
      </c>
      <c r="H21" s="60">
        <v>1</v>
      </c>
      <c r="I21" s="94">
        <v>0</v>
      </c>
      <c r="J21" s="60">
        <v>1</v>
      </c>
      <c r="K21" s="60">
        <v>1</v>
      </c>
      <c r="L21" s="60">
        <v>1</v>
      </c>
      <c r="M21" s="94">
        <v>0</v>
      </c>
      <c r="N21" s="60">
        <v>1</v>
      </c>
      <c r="O21" s="60">
        <v>1</v>
      </c>
      <c r="P21" s="60">
        <v>1</v>
      </c>
      <c r="Q21" s="94">
        <v>0</v>
      </c>
      <c r="R21" s="88">
        <v>1</v>
      </c>
      <c r="S21" s="179">
        <f t="shared" si="0"/>
        <v>36000000</v>
      </c>
      <c r="T21" s="87"/>
      <c r="U21" s="87"/>
      <c r="V21" s="87"/>
      <c r="W21" s="87"/>
      <c r="X21" s="87"/>
      <c r="Y21" s="62"/>
      <c r="Z21" s="62"/>
      <c r="AA21" s="62"/>
      <c r="AB21" s="62"/>
      <c r="AC21" s="62"/>
      <c r="AD21" s="62"/>
      <c r="AE21" s="62"/>
      <c r="AG21" s="60" t="s">
        <v>567</v>
      </c>
      <c r="AH21" s="60">
        <v>0</v>
      </c>
      <c r="AI21" s="60">
        <v>1</v>
      </c>
      <c r="AJ21" s="60">
        <v>1</v>
      </c>
      <c r="AK21" s="184">
        <v>35039950</v>
      </c>
      <c r="AL21" s="60">
        <v>1</v>
      </c>
      <c r="AM21" s="60"/>
      <c r="AN21" s="60"/>
      <c r="AO21" s="94"/>
      <c r="AP21" s="60"/>
      <c r="AQ21" s="60"/>
      <c r="AR21" s="60"/>
      <c r="AS21" s="94"/>
      <c r="AT21" s="60"/>
      <c r="AU21" s="60"/>
      <c r="AV21" s="60"/>
      <c r="AW21" s="94"/>
      <c r="AX21" s="88">
        <v>1</v>
      </c>
      <c r="AY21" s="67">
        <f t="shared" si="1"/>
        <v>35039950</v>
      </c>
      <c r="AZ21" s="62"/>
      <c r="BA21" s="62"/>
      <c r="BB21" s="62"/>
      <c r="BC21" s="62"/>
      <c r="BD21" s="62"/>
      <c r="BE21" s="62"/>
      <c r="BF21" s="62"/>
      <c r="BG21" s="62"/>
      <c r="BH21" s="62"/>
      <c r="BI21" s="60"/>
      <c r="BJ21" s="60"/>
      <c r="BK21" s="60"/>
    </row>
    <row r="22" spans="1:63" x14ac:dyDescent="0.25">
      <c r="A22" s="60" t="s">
        <v>568</v>
      </c>
      <c r="B22" s="60"/>
      <c r="C22" s="60">
        <v>1</v>
      </c>
      <c r="D22" s="60">
        <v>1</v>
      </c>
      <c r="E22" s="176">
        <v>36000000</v>
      </c>
      <c r="F22" s="60">
        <v>1</v>
      </c>
      <c r="G22" s="60">
        <v>1</v>
      </c>
      <c r="H22" s="60">
        <v>1</v>
      </c>
      <c r="I22" s="94">
        <v>0</v>
      </c>
      <c r="J22" s="60">
        <v>1</v>
      </c>
      <c r="K22" s="60">
        <v>1</v>
      </c>
      <c r="L22" s="60">
        <v>1</v>
      </c>
      <c r="M22" s="94">
        <v>0</v>
      </c>
      <c r="N22" s="60">
        <v>1</v>
      </c>
      <c r="O22" s="60">
        <v>1</v>
      </c>
      <c r="P22" s="60">
        <v>1</v>
      </c>
      <c r="Q22" s="94">
        <v>0</v>
      </c>
      <c r="R22" s="88">
        <v>1</v>
      </c>
      <c r="S22" s="179">
        <f t="shared" si="0"/>
        <v>36000000</v>
      </c>
      <c r="T22" s="87"/>
      <c r="U22" s="87"/>
      <c r="V22" s="87"/>
      <c r="W22" s="87"/>
      <c r="X22" s="87"/>
      <c r="Y22" s="62"/>
      <c r="Z22" s="62"/>
      <c r="AA22" s="62"/>
      <c r="AB22" s="62"/>
      <c r="AC22" s="62"/>
      <c r="AD22" s="62"/>
      <c r="AE22" s="62"/>
      <c r="AG22" s="60" t="s">
        <v>568</v>
      </c>
      <c r="AH22" s="60">
        <v>0</v>
      </c>
      <c r="AI22" s="60">
        <v>0</v>
      </c>
      <c r="AJ22" s="60">
        <v>1</v>
      </c>
      <c r="AK22" s="184">
        <v>35039950</v>
      </c>
      <c r="AL22" s="60">
        <v>1</v>
      </c>
      <c r="AM22" s="60"/>
      <c r="AN22" s="60"/>
      <c r="AO22" s="94"/>
      <c r="AP22" s="60"/>
      <c r="AQ22" s="60"/>
      <c r="AR22" s="60"/>
      <c r="AS22" s="94"/>
      <c r="AT22" s="60"/>
      <c r="AU22" s="60"/>
      <c r="AV22" s="60"/>
      <c r="AW22" s="94"/>
      <c r="AX22" s="88">
        <v>1</v>
      </c>
      <c r="AY22" s="67">
        <f t="shared" si="1"/>
        <v>35039950</v>
      </c>
      <c r="AZ22" s="62"/>
      <c r="BA22" s="62"/>
      <c r="BB22" s="62"/>
      <c r="BC22" s="62"/>
      <c r="BD22" s="62"/>
      <c r="BE22" s="62"/>
      <c r="BF22" s="62"/>
      <c r="BG22" s="62"/>
      <c r="BH22" s="62"/>
      <c r="BI22" s="62"/>
      <c r="BJ22" s="62"/>
      <c r="BK22" s="62"/>
    </row>
    <row r="23" spans="1:63" x14ac:dyDescent="0.25">
      <c r="A23" s="60" t="s">
        <v>569</v>
      </c>
      <c r="B23" s="60"/>
      <c r="C23" s="60">
        <v>1</v>
      </c>
      <c r="D23" s="60">
        <v>1</v>
      </c>
      <c r="E23" s="176">
        <v>36000000</v>
      </c>
      <c r="F23" s="60">
        <v>1</v>
      </c>
      <c r="G23" s="60">
        <v>1</v>
      </c>
      <c r="H23" s="60">
        <v>1</v>
      </c>
      <c r="I23" s="94">
        <v>0</v>
      </c>
      <c r="J23" s="60">
        <v>1</v>
      </c>
      <c r="K23" s="60">
        <v>1</v>
      </c>
      <c r="L23" s="60">
        <v>1</v>
      </c>
      <c r="M23" s="94">
        <v>0</v>
      </c>
      <c r="N23" s="60">
        <v>1</v>
      </c>
      <c r="O23" s="60">
        <v>1</v>
      </c>
      <c r="P23" s="60">
        <v>1</v>
      </c>
      <c r="Q23" s="94">
        <v>0</v>
      </c>
      <c r="R23" s="88">
        <v>1</v>
      </c>
      <c r="S23" s="179">
        <f t="shared" si="0"/>
        <v>36000000</v>
      </c>
      <c r="T23" s="87"/>
      <c r="U23" s="87"/>
      <c r="V23" s="87"/>
      <c r="W23" s="87"/>
      <c r="X23" s="87"/>
      <c r="Y23" s="62"/>
      <c r="Z23" s="62"/>
      <c r="AA23" s="62"/>
      <c r="AB23" s="62"/>
      <c r="AC23" s="62"/>
      <c r="AD23" s="62"/>
      <c r="AE23" s="62"/>
      <c r="AG23" s="60" t="s">
        <v>569</v>
      </c>
      <c r="AH23" s="60">
        <v>0</v>
      </c>
      <c r="AI23" s="60">
        <v>1</v>
      </c>
      <c r="AJ23" s="60">
        <v>1</v>
      </c>
      <c r="AK23" s="184">
        <v>34044117</v>
      </c>
      <c r="AL23" s="60">
        <v>1</v>
      </c>
      <c r="AM23" s="60"/>
      <c r="AN23" s="60"/>
      <c r="AO23" s="94"/>
      <c r="AP23" s="60"/>
      <c r="AQ23" s="60"/>
      <c r="AR23" s="60"/>
      <c r="AS23" s="94"/>
      <c r="AT23" s="60"/>
      <c r="AU23" s="60"/>
      <c r="AV23" s="60"/>
      <c r="AW23" s="94"/>
      <c r="AX23" s="88">
        <v>1</v>
      </c>
      <c r="AY23" s="67">
        <f t="shared" si="1"/>
        <v>34044117</v>
      </c>
      <c r="AZ23" s="62"/>
      <c r="BA23" s="62"/>
      <c r="BB23" s="62"/>
      <c r="BC23" s="62"/>
      <c r="BD23" s="62"/>
      <c r="BE23" s="62"/>
      <c r="BF23" s="62"/>
      <c r="BG23" s="62"/>
      <c r="BH23" s="62"/>
      <c r="BI23" s="62"/>
      <c r="BJ23" s="62"/>
      <c r="BK23" s="62"/>
    </row>
    <row r="24" spans="1:63" x14ac:dyDescent="0.25">
      <c r="A24" s="60" t="s">
        <v>570</v>
      </c>
      <c r="B24" s="60"/>
      <c r="C24" s="60">
        <v>1</v>
      </c>
      <c r="D24" s="60">
        <v>1</v>
      </c>
      <c r="E24" s="176">
        <v>36000000</v>
      </c>
      <c r="F24" s="60">
        <v>1</v>
      </c>
      <c r="G24" s="60">
        <v>1</v>
      </c>
      <c r="H24" s="60">
        <v>1</v>
      </c>
      <c r="I24" s="94">
        <v>0</v>
      </c>
      <c r="J24" s="60">
        <v>1</v>
      </c>
      <c r="K24" s="60">
        <v>1</v>
      </c>
      <c r="L24" s="60">
        <v>1</v>
      </c>
      <c r="M24" s="94">
        <v>0</v>
      </c>
      <c r="N24" s="60">
        <v>1</v>
      </c>
      <c r="O24" s="60">
        <v>1</v>
      </c>
      <c r="P24" s="60">
        <v>1</v>
      </c>
      <c r="Q24" s="94">
        <v>0</v>
      </c>
      <c r="R24" s="88">
        <v>1</v>
      </c>
      <c r="S24" s="179">
        <f t="shared" si="0"/>
        <v>36000000</v>
      </c>
      <c r="T24" s="87"/>
      <c r="U24" s="87"/>
      <c r="V24" s="87"/>
      <c r="W24" s="87"/>
      <c r="X24" s="87"/>
      <c r="Y24" s="62"/>
      <c r="Z24" s="62"/>
      <c r="AA24" s="62"/>
      <c r="AB24" s="62"/>
      <c r="AC24" s="62"/>
      <c r="AD24" s="62"/>
      <c r="AE24" s="62"/>
      <c r="AG24" s="60" t="s">
        <v>570</v>
      </c>
      <c r="AH24" s="60">
        <v>0</v>
      </c>
      <c r="AI24" s="60">
        <v>0</v>
      </c>
      <c r="AJ24" s="60">
        <v>1</v>
      </c>
      <c r="AK24" s="184">
        <v>34044117</v>
      </c>
      <c r="AL24" s="60">
        <v>1</v>
      </c>
      <c r="AM24" s="60"/>
      <c r="AN24" s="60"/>
      <c r="AO24" s="94"/>
      <c r="AP24" s="60"/>
      <c r="AQ24" s="60"/>
      <c r="AR24" s="60"/>
      <c r="AS24" s="94"/>
      <c r="AT24" s="60"/>
      <c r="AU24" s="60"/>
      <c r="AV24" s="60"/>
      <c r="AW24" s="94"/>
      <c r="AX24" s="88">
        <v>1</v>
      </c>
      <c r="AY24" s="67">
        <f t="shared" si="1"/>
        <v>34044117</v>
      </c>
      <c r="AZ24" s="62"/>
      <c r="BA24" s="62"/>
      <c r="BB24" s="62"/>
      <c r="BC24" s="62"/>
      <c r="BD24" s="62"/>
      <c r="BE24" s="62"/>
      <c r="BF24" s="62"/>
      <c r="BG24" s="62"/>
      <c r="BH24" s="62"/>
      <c r="BI24" s="62"/>
      <c r="BJ24" s="62"/>
      <c r="BK24" s="62"/>
    </row>
    <row r="25" spans="1:63" x14ac:dyDescent="0.25">
      <c r="A25" s="60" t="s">
        <v>571</v>
      </c>
      <c r="B25" s="60"/>
      <c r="C25" s="60">
        <v>1</v>
      </c>
      <c r="D25" s="60">
        <v>1</v>
      </c>
      <c r="E25" s="176">
        <v>36000000</v>
      </c>
      <c r="F25" s="60">
        <v>1</v>
      </c>
      <c r="G25" s="60">
        <v>1</v>
      </c>
      <c r="H25" s="60">
        <v>1</v>
      </c>
      <c r="I25" s="94">
        <v>0</v>
      </c>
      <c r="J25" s="60">
        <v>1</v>
      </c>
      <c r="K25" s="60">
        <v>1</v>
      </c>
      <c r="L25" s="60">
        <v>1</v>
      </c>
      <c r="M25" s="94">
        <v>0</v>
      </c>
      <c r="N25" s="60">
        <v>1</v>
      </c>
      <c r="O25" s="60">
        <v>1</v>
      </c>
      <c r="P25" s="60">
        <v>1</v>
      </c>
      <c r="Q25" s="94">
        <v>0</v>
      </c>
      <c r="R25" s="88">
        <v>1</v>
      </c>
      <c r="S25" s="179">
        <f t="shared" si="0"/>
        <v>36000000</v>
      </c>
      <c r="T25" s="87"/>
      <c r="U25" s="87"/>
      <c r="V25" s="87"/>
      <c r="W25" s="87"/>
      <c r="X25" s="87"/>
      <c r="Y25" s="62"/>
      <c r="Z25" s="62"/>
      <c r="AA25" s="62"/>
      <c r="AB25" s="62"/>
      <c r="AC25" s="62"/>
      <c r="AD25" s="62"/>
      <c r="AE25" s="62"/>
      <c r="AG25" s="60" t="s">
        <v>571</v>
      </c>
      <c r="AH25" s="60">
        <v>0</v>
      </c>
      <c r="AI25" s="60">
        <v>1</v>
      </c>
      <c r="AJ25" s="60">
        <v>1</v>
      </c>
      <c r="AK25" s="184">
        <v>35039950</v>
      </c>
      <c r="AL25" s="60">
        <v>1</v>
      </c>
      <c r="AM25" s="60"/>
      <c r="AN25" s="60"/>
      <c r="AO25" s="94"/>
      <c r="AP25" s="60"/>
      <c r="AQ25" s="60"/>
      <c r="AR25" s="60"/>
      <c r="AS25" s="94"/>
      <c r="AT25" s="60"/>
      <c r="AU25" s="60"/>
      <c r="AV25" s="60"/>
      <c r="AW25" s="94"/>
      <c r="AX25" s="88">
        <v>1</v>
      </c>
      <c r="AY25" s="67">
        <f t="shared" si="1"/>
        <v>35039950</v>
      </c>
      <c r="AZ25" s="62"/>
      <c r="BA25" s="62"/>
      <c r="BB25" s="62"/>
      <c r="BC25" s="62"/>
      <c r="BD25" s="62"/>
      <c r="BE25" s="62"/>
      <c r="BF25" s="62"/>
      <c r="BG25" s="62"/>
      <c r="BH25" s="62"/>
      <c r="BI25" s="62"/>
      <c r="BJ25" s="62"/>
      <c r="BK25" s="62"/>
    </row>
    <row r="26" spans="1:63" x14ac:dyDescent="0.25">
      <c r="A26" s="60" t="s">
        <v>572</v>
      </c>
      <c r="B26" s="60"/>
      <c r="C26" s="60">
        <v>1</v>
      </c>
      <c r="D26" s="60">
        <v>1</v>
      </c>
      <c r="E26" s="176">
        <v>36000000</v>
      </c>
      <c r="F26" s="60">
        <v>1</v>
      </c>
      <c r="G26" s="60">
        <v>1</v>
      </c>
      <c r="H26" s="60">
        <v>1</v>
      </c>
      <c r="I26" s="94">
        <v>0</v>
      </c>
      <c r="J26" s="60">
        <v>1</v>
      </c>
      <c r="K26" s="60">
        <v>1</v>
      </c>
      <c r="L26" s="60">
        <v>1</v>
      </c>
      <c r="M26" s="94">
        <v>0</v>
      </c>
      <c r="N26" s="60">
        <v>1</v>
      </c>
      <c r="O26" s="60">
        <v>1</v>
      </c>
      <c r="P26" s="60">
        <v>1</v>
      </c>
      <c r="Q26" s="94">
        <v>0</v>
      </c>
      <c r="R26" s="88">
        <v>1</v>
      </c>
      <c r="S26" s="179">
        <f t="shared" si="0"/>
        <v>36000000</v>
      </c>
      <c r="T26" s="87"/>
      <c r="U26" s="87"/>
      <c r="V26" s="87"/>
      <c r="W26" s="87"/>
      <c r="X26" s="87"/>
      <c r="Y26" s="62"/>
      <c r="Z26" s="62"/>
      <c r="AA26" s="62"/>
      <c r="AB26" s="62"/>
      <c r="AC26" s="62"/>
      <c r="AD26" s="62"/>
      <c r="AE26" s="62"/>
      <c r="AG26" s="60" t="s">
        <v>572</v>
      </c>
      <c r="AH26" s="60">
        <v>0</v>
      </c>
      <c r="AI26" s="60">
        <v>0</v>
      </c>
      <c r="AJ26" s="60">
        <v>1</v>
      </c>
      <c r="AK26" s="184">
        <v>35039950</v>
      </c>
      <c r="AL26" s="60">
        <v>1</v>
      </c>
      <c r="AM26" s="60"/>
      <c r="AN26" s="60"/>
      <c r="AO26" s="94"/>
      <c r="AP26" s="60"/>
      <c r="AQ26" s="60"/>
      <c r="AR26" s="60"/>
      <c r="AS26" s="94"/>
      <c r="AT26" s="60"/>
      <c r="AU26" s="60"/>
      <c r="AV26" s="60"/>
      <c r="AW26" s="94"/>
      <c r="AX26" s="88">
        <v>1</v>
      </c>
      <c r="AY26" s="67">
        <f t="shared" si="1"/>
        <v>35039950</v>
      </c>
      <c r="AZ26" s="62"/>
      <c r="BA26" s="62"/>
      <c r="BB26" s="62"/>
      <c r="BC26" s="62"/>
      <c r="BD26" s="62"/>
      <c r="BE26" s="62"/>
      <c r="BF26" s="62"/>
      <c r="BG26" s="62"/>
      <c r="BH26" s="62"/>
      <c r="BI26" s="62"/>
      <c r="BJ26" s="62"/>
      <c r="BK26" s="62"/>
    </row>
    <row r="27" spans="1:63" x14ac:dyDescent="0.25">
      <c r="A27" s="60" t="s">
        <v>573</v>
      </c>
      <c r="B27" s="60"/>
      <c r="C27" s="60">
        <v>1</v>
      </c>
      <c r="D27" s="60">
        <v>1</v>
      </c>
      <c r="E27" s="176">
        <v>36000000</v>
      </c>
      <c r="F27" s="60">
        <v>1</v>
      </c>
      <c r="G27" s="60">
        <v>1</v>
      </c>
      <c r="H27" s="60">
        <v>1</v>
      </c>
      <c r="I27" s="94">
        <v>0</v>
      </c>
      <c r="J27" s="60">
        <v>1</v>
      </c>
      <c r="K27" s="60">
        <v>1</v>
      </c>
      <c r="L27" s="60">
        <v>1</v>
      </c>
      <c r="M27" s="94">
        <v>0</v>
      </c>
      <c r="N27" s="60">
        <v>1</v>
      </c>
      <c r="O27" s="60">
        <v>1</v>
      </c>
      <c r="P27" s="60">
        <v>1</v>
      </c>
      <c r="Q27" s="94">
        <v>0</v>
      </c>
      <c r="R27" s="88">
        <v>1</v>
      </c>
      <c r="S27" s="179">
        <f t="shared" si="0"/>
        <v>36000000</v>
      </c>
      <c r="T27" s="87"/>
      <c r="U27" s="87"/>
      <c r="V27" s="87"/>
      <c r="W27" s="87"/>
      <c r="X27" s="87"/>
      <c r="Y27" s="62"/>
      <c r="Z27" s="62"/>
      <c r="AA27" s="62"/>
      <c r="AB27" s="62"/>
      <c r="AC27" s="62"/>
      <c r="AD27" s="62"/>
      <c r="AE27" s="62"/>
      <c r="AG27" s="60" t="s">
        <v>573</v>
      </c>
      <c r="AH27" s="60">
        <v>0</v>
      </c>
      <c r="AI27" s="60">
        <v>0</v>
      </c>
      <c r="AJ27" s="60">
        <v>1</v>
      </c>
      <c r="AK27" s="184">
        <v>35039950</v>
      </c>
      <c r="AL27" s="60">
        <v>1</v>
      </c>
      <c r="AM27" s="60"/>
      <c r="AN27" s="60"/>
      <c r="AO27" s="94"/>
      <c r="AP27" s="60"/>
      <c r="AQ27" s="60"/>
      <c r="AR27" s="60"/>
      <c r="AS27" s="94"/>
      <c r="AT27" s="60"/>
      <c r="AU27" s="60"/>
      <c r="AV27" s="60"/>
      <c r="AW27" s="94"/>
      <c r="AX27" s="88">
        <v>1</v>
      </c>
      <c r="AY27" s="67">
        <f t="shared" si="1"/>
        <v>35039950</v>
      </c>
      <c r="AZ27" s="62"/>
      <c r="BA27" s="62"/>
      <c r="BB27" s="62"/>
      <c r="BC27" s="62"/>
      <c r="BD27" s="62"/>
      <c r="BE27" s="62"/>
      <c r="BF27" s="62"/>
      <c r="BG27" s="62"/>
      <c r="BH27" s="62"/>
      <c r="BI27" s="62"/>
      <c r="BJ27" s="62"/>
      <c r="BK27" s="62"/>
    </row>
    <row r="28" spans="1:63" x14ac:dyDescent="0.25">
      <c r="A28" s="60" t="s">
        <v>574</v>
      </c>
      <c r="B28" s="60"/>
      <c r="C28" s="60">
        <v>1</v>
      </c>
      <c r="D28" s="60">
        <v>1</v>
      </c>
      <c r="E28" s="176">
        <v>36000000</v>
      </c>
      <c r="F28" s="60">
        <v>1</v>
      </c>
      <c r="G28" s="60">
        <v>1</v>
      </c>
      <c r="H28" s="60">
        <v>1</v>
      </c>
      <c r="I28" s="94">
        <v>0</v>
      </c>
      <c r="J28" s="60">
        <v>1</v>
      </c>
      <c r="K28" s="60">
        <v>1</v>
      </c>
      <c r="L28" s="60">
        <v>1</v>
      </c>
      <c r="M28" s="94">
        <v>0</v>
      </c>
      <c r="N28" s="60">
        <v>1</v>
      </c>
      <c r="O28" s="60">
        <v>1</v>
      </c>
      <c r="P28" s="60">
        <v>1</v>
      </c>
      <c r="Q28" s="94">
        <v>0</v>
      </c>
      <c r="R28" s="88">
        <v>1</v>
      </c>
      <c r="S28" s="179">
        <f t="shared" si="0"/>
        <v>36000000</v>
      </c>
      <c r="T28" s="87"/>
      <c r="U28" s="87"/>
      <c r="V28" s="87"/>
      <c r="W28" s="87"/>
      <c r="X28" s="87"/>
      <c r="Y28" s="62"/>
      <c r="Z28" s="62"/>
      <c r="AA28" s="62"/>
      <c r="AB28" s="62"/>
      <c r="AC28" s="62"/>
      <c r="AD28" s="62"/>
      <c r="AE28" s="62"/>
      <c r="AG28" s="60" t="s">
        <v>574</v>
      </c>
      <c r="AH28" s="60">
        <v>0</v>
      </c>
      <c r="AI28" s="60">
        <v>0</v>
      </c>
      <c r="AJ28" s="60">
        <v>1</v>
      </c>
      <c r="AK28" s="184">
        <v>35039950</v>
      </c>
      <c r="AL28" s="60">
        <v>1</v>
      </c>
      <c r="AM28" s="60"/>
      <c r="AN28" s="60"/>
      <c r="AO28" s="94"/>
      <c r="AP28" s="60"/>
      <c r="AQ28" s="60"/>
      <c r="AR28" s="60"/>
      <c r="AS28" s="94"/>
      <c r="AT28" s="60"/>
      <c r="AU28" s="60"/>
      <c r="AV28" s="60"/>
      <c r="AW28" s="94"/>
      <c r="AX28" s="88">
        <v>1</v>
      </c>
      <c r="AY28" s="67">
        <f t="shared" si="1"/>
        <v>35039950</v>
      </c>
      <c r="AZ28" s="62"/>
      <c r="BA28" s="62"/>
      <c r="BB28" s="62"/>
      <c r="BC28" s="62"/>
      <c r="BD28" s="62"/>
      <c r="BE28" s="62"/>
      <c r="BF28" s="62"/>
      <c r="BG28" s="62"/>
      <c r="BH28" s="62"/>
      <c r="BI28" s="62"/>
      <c r="BJ28" s="62"/>
      <c r="BK28" s="62"/>
    </row>
    <row r="29" spans="1:63" x14ac:dyDescent="0.25">
      <c r="A29" s="60" t="s">
        <v>575</v>
      </c>
      <c r="B29" s="60"/>
      <c r="C29" s="60">
        <v>1</v>
      </c>
      <c r="D29" s="60">
        <v>1</v>
      </c>
      <c r="E29" s="176">
        <v>36000000</v>
      </c>
      <c r="F29" s="60">
        <v>1</v>
      </c>
      <c r="G29" s="60">
        <v>1</v>
      </c>
      <c r="H29" s="60">
        <v>1</v>
      </c>
      <c r="I29" s="94">
        <v>0</v>
      </c>
      <c r="J29" s="60">
        <v>1</v>
      </c>
      <c r="K29" s="60">
        <v>1</v>
      </c>
      <c r="L29" s="60">
        <v>1</v>
      </c>
      <c r="M29" s="94">
        <v>0</v>
      </c>
      <c r="N29" s="60">
        <v>1</v>
      </c>
      <c r="O29" s="60">
        <v>1</v>
      </c>
      <c r="P29" s="60">
        <v>1</v>
      </c>
      <c r="Q29" s="94">
        <v>0</v>
      </c>
      <c r="R29" s="88">
        <v>1</v>
      </c>
      <c r="S29" s="179">
        <f t="shared" si="0"/>
        <v>36000000</v>
      </c>
      <c r="T29" s="87"/>
      <c r="U29" s="87"/>
      <c r="V29" s="87"/>
      <c r="W29" s="87"/>
      <c r="X29" s="87"/>
      <c r="Y29" s="62"/>
      <c r="Z29" s="62"/>
      <c r="AA29" s="62"/>
      <c r="AB29" s="62"/>
      <c r="AC29" s="62"/>
      <c r="AD29" s="62"/>
      <c r="AE29" s="62"/>
      <c r="AG29" s="60" t="s">
        <v>575</v>
      </c>
      <c r="AH29" s="60">
        <v>0</v>
      </c>
      <c r="AI29" s="60">
        <v>0</v>
      </c>
      <c r="AJ29" s="60">
        <v>1</v>
      </c>
      <c r="AK29" s="184">
        <v>35039950</v>
      </c>
      <c r="AL29" s="60">
        <v>1</v>
      </c>
      <c r="AM29" s="60"/>
      <c r="AN29" s="60"/>
      <c r="AO29" s="94"/>
      <c r="AP29" s="60"/>
      <c r="AQ29" s="60"/>
      <c r="AR29" s="60"/>
      <c r="AS29" s="94"/>
      <c r="AT29" s="60"/>
      <c r="AU29" s="60"/>
      <c r="AV29" s="60"/>
      <c r="AW29" s="94"/>
      <c r="AX29" s="88">
        <v>1</v>
      </c>
      <c r="AY29" s="67">
        <f t="shared" si="1"/>
        <v>35039950</v>
      </c>
      <c r="AZ29" s="62"/>
      <c r="BA29" s="62"/>
      <c r="BB29" s="62"/>
      <c r="BC29" s="62"/>
      <c r="BD29" s="62"/>
      <c r="BE29" s="62"/>
      <c r="BF29" s="62"/>
      <c r="BG29" s="62"/>
      <c r="BH29" s="62"/>
      <c r="BI29" s="62"/>
      <c r="BJ29" s="62"/>
      <c r="BK29" s="62"/>
    </row>
    <row r="30" spans="1:63" x14ac:dyDescent="0.25">
      <c r="A30" s="60" t="s">
        <v>576</v>
      </c>
      <c r="B30" s="60"/>
      <c r="C30" s="60">
        <v>1</v>
      </c>
      <c r="D30" s="60">
        <v>1</v>
      </c>
      <c r="E30" s="176">
        <v>36000000</v>
      </c>
      <c r="F30" s="60">
        <v>1</v>
      </c>
      <c r="G30" s="60">
        <v>1</v>
      </c>
      <c r="H30" s="60">
        <v>1</v>
      </c>
      <c r="I30" s="94">
        <v>0</v>
      </c>
      <c r="J30" s="60">
        <v>1</v>
      </c>
      <c r="K30" s="60">
        <v>1</v>
      </c>
      <c r="L30" s="60">
        <v>1</v>
      </c>
      <c r="M30" s="94">
        <v>0</v>
      </c>
      <c r="N30" s="60">
        <v>1</v>
      </c>
      <c r="O30" s="60">
        <v>1</v>
      </c>
      <c r="P30" s="60">
        <v>1</v>
      </c>
      <c r="Q30" s="94">
        <v>0</v>
      </c>
      <c r="R30" s="88">
        <v>1</v>
      </c>
      <c r="S30" s="179">
        <f t="shared" si="0"/>
        <v>36000000</v>
      </c>
      <c r="T30" s="87"/>
      <c r="U30" s="87"/>
      <c r="V30" s="87"/>
      <c r="W30" s="87"/>
      <c r="X30" s="87"/>
      <c r="Y30" s="62"/>
      <c r="Z30" s="62"/>
      <c r="AA30" s="62"/>
      <c r="AB30" s="62"/>
      <c r="AC30" s="62"/>
      <c r="AD30" s="62"/>
      <c r="AE30" s="62"/>
      <c r="AG30" s="60" t="s">
        <v>576</v>
      </c>
      <c r="AH30" s="60">
        <v>0</v>
      </c>
      <c r="AI30" s="60">
        <v>1</v>
      </c>
      <c r="AJ30" s="60">
        <v>1</v>
      </c>
      <c r="AK30" s="184">
        <v>35039950</v>
      </c>
      <c r="AL30" s="60">
        <v>1</v>
      </c>
      <c r="AM30" s="60"/>
      <c r="AN30" s="60"/>
      <c r="AO30" s="94"/>
      <c r="AP30" s="60"/>
      <c r="AQ30" s="60"/>
      <c r="AR30" s="60"/>
      <c r="AS30" s="94"/>
      <c r="AT30" s="60"/>
      <c r="AU30" s="60"/>
      <c r="AV30" s="60"/>
      <c r="AW30" s="94"/>
      <c r="AX30" s="88">
        <v>1</v>
      </c>
      <c r="AY30" s="67">
        <f t="shared" si="1"/>
        <v>35039950</v>
      </c>
      <c r="AZ30" s="62"/>
      <c r="BA30" s="62"/>
      <c r="BB30" s="62"/>
      <c r="BC30" s="62"/>
      <c r="BD30" s="62"/>
      <c r="BE30" s="62"/>
      <c r="BF30" s="62"/>
      <c r="BG30" s="62"/>
      <c r="BH30" s="62"/>
      <c r="BI30" s="62"/>
      <c r="BJ30" s="62"/>
      <c r="BK30" s="62"/>
    </row>
    <row r="31" spans="1:63" x14ac:dyDescent="0.25">
      <c r="A31" s="60" t="s">
        <v>577</v>
      </c>
      <c r="B31" s="60"/>
      <c r="C31" s="60">
        <v>1</v>
      </c>
      <c r="D31" s="60">
        <v>1</v>
      </c>
      <c r="E31" s="176">
        <v>36000000</v>
      </c>
      <c r="F31" s="60">
        <v>1</v>
      </c>
      <c r="G31" s="60">
        <v>1</v>
      </c>
      <c r="H31" s="60">
        <v>1</v>
      </c>
      <c r="I31" s="94">
        <v>0</v>
      </c>
      <c r="J31" s="60">
        <v>1</v>
      </c>
      <c r="K31" s="60">
        <v>1</v>
      </c>
      <c r="L31" s="60">
        <v>1</v>
      </c>
      <c r="M31" s="94">
        <v>0</v>
      </c>
      <c r="N31" s="60">
        <v>1</v>
      </c>
      <c r="O31" s="60">
        <v>1</v>
      </c>
      <c r="P31" s="60">
        <v>1</v>
      </c>
      <c r="Q31" s="94">
        <v>0</v>
      </c>
      <c r="R31" s="88">
        <v>1</v>
      </c>
      <c r="S31" s="179">
        <f t="shared" si="0"/>
        <v>36000000</v>
      </c>
      <c r="T31" s="87"/>
      <c r="U31" s="87"/>
      <c r="V31" s="87"/>
      <c r="W31" s="87"/>
      <c r="X31" s="87"/>
      <c r="Y31" s="62"/>
      <c r="Z31" s="62"/>
      <c r="AA31" s="62"/>
      <c r="AB31" s="62"/>
      <c r="AC31" s="62"/>
      <c r="AD31" s="62"/>
      <c r="AE31" s="62"/>
      <c r="AG31" s="60" t="s">
        <v>577</v>
      </c>
      <c r="AH31" s="60">
        <v>0</v>
      </c>
      <c r="AI31" s="60">
        <v>1</v>
      </c>
      <c r="AJ31" s="60">
        <v>1</v>
      </c>
      <c r="AK31" s="184">
        <v>35039950</v>
      </c>
      <c r="AL31" s="60">
        <v>1</v>
      </c>
      <c r="AM31" s="60"/>
      <c r="AN31" s="60"/>
      <c r="AO31" s="94"/>
      <c r="AP31" s="60"/>
      <c r="AQ31" s="60"/>
      <c r="AR31" s="60"/>
      <c r="AS31" s="94"/>
      <c r="AT31" s="60"/>
      <c r="AU31" s="60"/>
      <c r="AV31" s="60"/>
      <c r="AW31" s="94"/>
      <c r="AX31" s="88">
        <v>1</v>
      </c>
      <c r="AY31" s="67">
        <f t="shared" si="1"/>
        <v>35039950</v>
      </c>
      <c r="AZ31" s="62"/>
      <c r="BA31" s="62"/>
      <c r="BB31" s="62"/>
      <c r="BC31" s="62"/>
      <c r="BD31" s="62"/>
      <c r="BE31" s="62"/>
      <c r="BF31" s="62"/>
      <c r="BG31" s="62"/>
      <c r="BH31" s="62"/>
      <c r="BI31" s="62"/>
      <c r="BJ31" s="62"/>
      <c r="BK31" s="62"/>
    </row>
    <row r="32" spans="1:63" x14ac:dyDescent="0.25">
      <c r="A32" s="64" t="s">
        <v>578</v>
      </c>
      <c r="B32" s="61">
        <f>SUM(B11:B31)</f>
        <v>0</v>
      </c>
      <c r="C32" s="61">
        <f t="shared" ref="C32:AE32" si="2">SUM(C11:C31)</f>
        <v>20</v>
      </c>
      <c r="D32" s="61">
        <f t="shared" si="2"/>
        <v>20</v>
      </c>
      <c r="E32" s="180">
        <f>SUM(E11:E31)</f>
        <v>720000000</v>
      </c>
      <c r="F32" s="61">
        <f t="shared" si="2"/>
        <v>20</v>
      </c>
      <c r="G32" s="61">
        <f t="shared" si="2"/>
        <v>20</v>
      </c>
      <c r="H32" s="61">
        <f t="shared" si="2"/>
        <v>20</v>
      </c>
      <c r="I32" s="95">
        <f>SUM(I11:I31)</f>
        <v>0</v>
      </c>
      <c r="J32" s="61">
        <f t="shared" si="2"/>
        <v>20</v>
      </c>
      <c r="K32" s="61">
        <f t="shared" si="2"/>
        <v>20</v>
      </c>
      <c r="L32" s="61">
        <f t="shared" si="2"/>
        <v>20</v>
      </c>
      <c r="M32" s="95">
        <f>SUM(M11:M31)</f>
        <v>0</v>
      </c>
      <c r="N32" s="61">
        <f t="shared" si="2"/>
        <v>20</v>
      </c>
      <c r="O32" s="61">
        <f t="shared" si="2"/>
        <v>20</v>
      </c>
      <c r="P32" s="61">
        <f t="shared" si="2"/>
        <v>20</v>
      </c>
      <c r="Q32" s="95">
        <f>SUM(Q11:Q31)</f>
        <v>0</v>
      </c>
      <c r="R32" s="61">
        <f t="shared" si="2"/>
        <v>20</v>
      </c>
      <c r="S32" s="179">
        <f t="shared" si="2"/>
        <v>720000000</v>
      </c>
      <c r="T32" s="61">
        <f t="shared" si="2"/>
        <v>0</v>
      </c>
      <c r="U32" s="61">
        <f t="shared" si="2"/>
        <v>0</v>
      </c>
      <c r="V32" s="61">
        <f t="shared" si="2"/>
        <v>0</v>
      </c>
      <c r="W32" s="61">
        <f t="shared" si="2"/>
        <v>0</v>
      </c>
      <c r="X32" s="61">
        <f t="shared" si="2"/>
        <v>0</v>
      </c>
      <c r="Y32" s="61">
        <f t="shared" si="2"/>
        <v>0</v>
      </c>
      <c r="Z32" s="61">
        <f t="shared" si="2"/>
        <v>0</v>
      </c>
      <c r="AA32" s="61">
        <f t="shared" si="2"/>
        <v>0</v>
      </c>
      <c r="AB32" s="61">
        <f t="shared" si="2"/>
        <v>0</v>
      </c>
      <c r="AC32" s="61">
        <f t="shared" si="2"/>
        <v>0</v>
      </c>
      <c r="AD32" s="61">
        <f t="shared" si="2"/>
        <v>0</v>
      </c>
      <c r="AE32" s="61">
        <f t="shared" si="2"/>
        <v>0</v>
      </c>
      <c r="AG32" s="64" t="s">
        <v>578</v>
      </c>
      <c r="AH32" s="61">
        <f t="shared" ref="AH32:AW32" si="3">SUM(AH11:AH31)</f>
        <v>0</v>
      </c>
      <c r="AI32" s="61">
        <f t="shared" si="3"/>
        <v>9</v>
      </c>
      <c r="AJ32" s="61">
        <f t="shared" si="3"/>
        <v>20</v>
      </c>
      <c r="AK32" s="180">
        <f t="shared" si="3"/>
        <v>696815668</v>
      </c>
      <c r="AL32" s="61">
        <f t="shared" si="3"/>
        <v>20</v>
      </c>
      <c r="AM32" s="61">
        <f t="shared" si="3"/>
        <v>0</v>
      </c>
      <c r="AN32" s="61">
        <f t="shared" si="3"/>
        <v>0</v>
      </c>
      <c r="AO32" s="95">
        <f t="shared" si="3"/>
        <v>0</v>
      </c>
      <c r="AP32" s="61">
        <f t="shared" si="3"/>
        <v>0</v>
      </c>
      <c r="AQ32" s="61">
        <f t="shared" si="3"/>
        <v>0</v>
      </c>
      <c r="AR32" s="61">
        <f t="shared" si="3"/>
        <v>0</v>
      </c>
      <c r="AS32" s="95">
        <f t="shared" si="3"/>
        <v>0</v>
      </c>
      <c r="AT32" s="61">
        <f t="shared" si="3"/>
        <v>0</v>
      </c>
      <c r="AU32" s="61">
        <f t="shared" si="3"/>
        <v>0</v>
      </c>
      <c r="AV32" s="61">
        <f t="shared" si="3"/>
        <v>0</v>
      </c>
      <c r="AW32" s="95">
        <f t="shared" si="3"/>
        <v>0</v>
      </c>
      <c r="AX32" s="89">
        <f t="shared" ref="AX32:BK32" si="4">SUM(AX11:AX31)</f>
        <v>20</v>
      </c>
      <c r="AY32" s="68">
        <f t="shared" si="4"/>
        <v>696815668</v>
      </c>
      <c r="AZ32" s="61">
        <f t="shared" si="4"/>
        <v>0</v>
      </c>
      <c r="BA32" s="61">
        <f t="shared" si="4"/>
        <v>0</v>
      </c>
      <c r="BB32" s="61">
        <f t="shared" si="4"/>
        <v>0</v>
      </c>
      <c r="BC32" s="61">
        <f t="shared" si="4"/>
        <v>0</v>
      </c>
      <c r="BD32" s="61">
        <f t="shared" si="4"/>
        <v>0</v>
      </c>
      <c r="BE32" s="61">
        <f t="shared" si="4"/>
        <v>0</v>
      </c>
      <c r="BF32" s="61">
        <f t="shared" si="4"/>
        <v>0</v>
      </c>
      <c r="BG32" s="61">
        <f t="shared" si="4"/>
        <v>0</v>
      </c>
      <c r="BH32" s="61">
        <f t="shared" si="4"/>
        <v>0</v>
      </c>
      <c r="BI32" s="61">
        <f t="shared" si="4"/>
        <v>0</v>
      </c>
      <c r="BJ32" s="61">
        <f t="shared" si="4"/>
        <v>0</v>
      </c>
      <c r="BK32" s="61">
        <f t="shared" si="4"/>
        <v>0</v>
      </c>
    </row>
    <row r="35" spans="1:63" ht="30" customHeight="1" x14ac:dyDescent="0.25">
      <c r="A35" s="481" t="s">
        <v>539</v>
      </c>
      <c r="B35" s="91" t="s">
        <v>29</v>
      </c>
      <c r="C35" s="91" t="s">
        <v>30</v>
      </c>
      <c r="D35" s="478" t="s">
        <v>31</v>
      </c>
      <c r="E35" s="479"/>
      <c r="F35" s="91" t="s">
        <v>8</v>
      </c>
      <c r="G35" s="91" t="s">
        <v>32</v>
      </c>
      <c r="H35" s="478" t="s">
        <v>33</v>
      </c>
      <c r="I35" s="479"/>
      <c r="J35" s="91" t="s">
        <v>34</v>
      </c>
      <c r="K35" s="91" t="s">
        <v>35</v>
      </c>
      <c r="L35" s="478" t="s">
        <v>36</v>
      </c>
      <c r="M35" s="479"/>
      <c r="N35" s="91" t="s">
        <v>37</v>
      </c>
      <c r="O35" s="91" t="s">
        <v>38</v>
      </c>
      <c r="P35" s="478" t="s">
        <v>39</v>
      </c>
      <c r="Q35" s="479"/>
      <c r="R35" s="478" t="s">
        <v>540</v>
      </c>
      <c r="S35" s="479"/>
      <c r="T35" s="478" t="s">
        <v>541</v>
      </c>
      <c r="U35" s="480"/>
      <c r="V35" s="480"/>
      <c r="W35" s="480"/>
      <c r="X35" s="480"/>
      <c r="Y35" s="479"/>
      <c r="Z35" s="478" t="s">
        <v>542</v>
      </c>
      <c r="AA35" s="480"/>
      <c r="AB35" s="480"/>
      <c r="AC35" s="480"/>
      <c r="AD35" s="480"/>
      <c r="AE35" s="479"/>
      <c r="AG35" s="481" t="s">
        <v>539</v>
      </c>
      <c r="AH35" s="91" t="s">
        <v>29</v>
      </c>
      <c r="AI35" s="91" t="s">
        <v>30</v>
      </c>
      <c r="AJ35" s="478" t="s">
        <v>31</v>
      </c>
      <c r="AK35" s="479"/>
      <c r="AL35" s="91" t="s">
        <v>8</v>
      </c>
      <c r="AM35" s="91" t="s">
        <v>32</v>
      </c>
      <c r="AN35" s="478" t="s">
        <v>33</v>
      </c>
      <c r="AO35" s="479"/>
      <c r="AP35" s="91" t="s">
        <v>34</v>
      </c>
      <c r="AQ35" s="91" t="s">
        <v>35</v>
      </c>
      <c r="AR35" s="478" t="s">
        <v>36</v>
      </c>
      <c r="AS35" s="479"/>
      <c r="AT35" s="91" t="s">
        <v>37</v>
      </c>
      <c r="AU35" s="91" t="s">
        <v>38</v>
      </c>
      <c r="AV35" s="478" t="s">
        <v>39</v>
      </c>
      <c r="AW35" s="479"/>
      <c r="AX35" s="478" t="s">
        <v>540</v>
      </c>
      <c r="AY35" s="479"/>
      <c r="AZ35" s="478" t="s">
        <v>541</v>
      </c>
      <c r="BA35" s="480"/>
      <c r="BB35" s="480"/>
      <c r="BC35" s="480"/>
      <c r="BD35" s="480"/>
      <c r="BE35" s="479"/>
      <c r="BF35" s="478" t="s">
        <v>542</v>
      </c>
      <c r="BG35" s="480"/>
      <c r="BH35" s="480"/>
      <c r="BI35" s="480"/>
      <c r="BJ35" s="480"/>
      <c r="BK35" s="479"/>
    </row>
    <row r="36" spans="1:63" ht="36" customHeight="1" x14ac:dyDescent="0.25">
      <c r="A36" s="482"/>
      <c r="B36" s="42" t="s">
        <v>543</v>
      </c>
      <c r="C36" s="42" t="s">
        <v>543</v>
      </c>
      <c r="D36" s="42" t="s">
        <v>543</v>
      </c>
      <c r="E36" s="42" t="s">
        <v>544</v>
      </c>
      <c r="F36" s="42" t="s">
        <v>543</v>
      </c>
      <c r="G36" s="42" t="s">
        <v>543</v>
      </c>
      <c r="H36" s="42" t="s">
        <v>543</v>
      </c>
      <c r="I36" s="42" t="s">
        <v>544</v>
      </c>
      <c r="J36" s="42" t="s">
        <v>543</v>
      </c>
      <c r="K36" s="42" t="s">
        <v>543</v>
      </c>
      <c r="L36" s="42" t="s">
        <v>543</v>
      </c>
      <c r="M36" s="42" t="s">
        <v>544</v>
      </c>
      <c r="N36" s="42" t="s">
        <v>543</v>
      </c>
      <c r="O36" s="42" t="s">
        <v>543</v>
      </c>
      <c r="P36" s="42" t="s">
        <v>543</v>
      </c>
      <c r="Q36" s="42" t="s">
        <v>544</v>
      </c>
      <c r="R36" s="42" t="s">
        <v>543</v>
      </c>
      <c r="S36" s="42" t="s">
        <v>544</v>
      </c>
      <c r="T36" s="85" t="s">
        <v>545</v>
      </c>
      <c r="U36" s="85" t="s">
        <v>546</v>
      </c>
      <c r="V36" s="85" t="s">
        <v>547</v>
      </c>
      <c r="W36" s="85" t="s">
        <v>548</v>
      </c>
      <c r="X36" s="86" t="s">
        <v>549</v>
      </c>
      <c r="Y36" s="85" t="s">
        <v>550</v>
      </c>
      <c r="Z36" s="42" t="s">
        <v>551</v>
      </c>
      <c r="AA36" s="59" t="s">
        <v>552</v>
      </c>
      <c r="AB36" s="42" t="s">
        <v>553</v>
      </c>
      <c r="AC36" s="42" t="s">
        <v>554</v>
      </c>
      <c r="AD36" s="42" t="s">
        <v>555</v>
      </c>
      <c r="AE36" s="42" t="s">
        <v>556</v>
      </c>
      <c r="AG36" s="482"/>
      <c r="AH36" s="42" t="s">
        <v>543</v>
      </c>
      <c r="AI36" s="42" t="s">
        <v>543</v>
      </c>
      <c r="AJ36" s="42" t="s">
        <v>543</v>
      </c>
      <c r="AK36" s="42" t="s">
        <v>544</v>
      </c>
      <c r="AL36" s="42" t="s">
        <v>543</v>
      </c>
      <c r="AM36" s="42" t="s">
        <v>543</v>
      </c>
      <c r="AN36" s="42" t="s">
        <v>543</v>
      </c>
      <c r="AO36" s="42" t="s">
        <v>544</v>
      </c>
      <c r="AP36" s="42" t="s">
        <v>543</v>
      </c>
      <c r="AQ36" s="42" t="s">
        <v>543</v>
      </c>
      <c r="AR36" s="42" t="s">
        <v>543</v>
      </c>
      <c r="AS36" s="42" t="s">
        <v>544</v>
      </c>
      <c r="AT36" s="42" t="s">
        <v>543</v>
      </c>
      <c r="AU36" s="42" t="s">
        <v>543</v>
      </c>
      <c r="AV36" s="42" t="s">
        <v>543</v>
      </c>
      <c r="AW36" s="42" t="s">
        <v>544</v>
      </c>
      <c r="AX36" s="42" t="s">
        <v>543</v>
      </c>
      <c r="AY36" s="42" t="s">
        <v>544</v>
      </c>
      <c r="AZ36" s="85" t="s">
        <v>545</v>
      </c>
      <c r="BA36" s="85" t="s">
        <v>546</v>
      </c>
      <c r="BB36" s="85" t="s">
        <v>547</v>
      </c>
      <c r="BC36" s="85" t="s">
        <v>548</v>
      </c>
      <c r="BD36" s="86" t="s">
        <v>549</v>
      </c>
      <c r="BE36" s="85" t="s">
        <v>550</v>
      </c>
      <c r="BF36" s="83" t="s">
        <v>551</v>
      </c>
      <c r="BG36" s="84" t="s">
        <v>552</v>
      </c>
      <c r="BH36" s="83" t="s">
        <v>553</v>
      </c>
      <c r="BI36" s="83" t="s">
        <v>554</v>
      </c>
      <c r="BJ36" s="83" t="s">
        <v>555</v>
      </c>
      <c r="BK36" s="83" t="s">
        <v>556</v>
      </c>
    </row>
    <row r="37" spans="1:63" x14ac:dyDescent="0.25">
      <c r="A37" s="60" t="s">
        <v>557</v>
      </c>
      <c r="B37" s="60"/>
      <c r="C37" s="60"/>
      <c r="D37" s="60"/>
      <c r="E37" s="94"/>
      <c r="F37" s="60"/>
      <c r="G37" s="60"/>
      <c r="H37" s="60"/>
      <c r="I37" s="94"/>
      <c r="J37" s="60"/>
      <c r="K37" s="60"/>
      <c r="L37" s="60"/>
      <c r="M37" s="94"/>
      <c r="N37" s="60"/>
      <c r="O37" s="60"/>
      <c r="P37" s="60"/>
      <c r="Q37" s="94"/>
      <c r="R37" s="88">
        <f t="shared" ref="R37:R57" si="5">B37+C37+D37+F37+G37+H37+J37+K37+L37+N37+O37+P37</f>
        <v>0</v>
      </c>
      <c r="S37" s="67">
        <f>+E37+I37+M37+Q37</f>
        <v>0</v>
      </c>
      <c r="T37" s="87"/>
      <c r="U37" s="87"/>
      <c r="V37" s="87"/>
      <c r="W37" s="87"/>
      <c r="X37" s="87"/>
      <c r="Y37" s="62"/>
      <c r="Z37" s="62"/>
      <c r="AA37" s="62"/>
      <c r="AB37" s="62"/>
      <c r="AC37" s="62"/>
      <c r="AD37" s="62"/>
      <c r="AE37" s="63"/>
      <c r="AG37" s="60" t="s">
        <v>557</v>
      </c>
      <c r="AH37" s="60"/>
      <c r="AI37" s="60"/>
      <c r="AJ37" s="60"/>
      <c r="AK37" s="94"/>
      <c r="AL37" s="60"/>
      <c r="AM37" s="60"/>
      <c r="AN37" s="60"/>
      <c r="AO37" s="94"/>
      <c r="AP37" s="60"/>
      <c r="AQ37" s="60"/>
      <c r="AR37" s="60"/>
      <c r="AS37" s="94"/>
      <c r="AT37" s="60"/>
      <c r="AU37" s="60"/>
      <c r="AV37" s="60"/>
      <c r="AW37" s="94"/>
      <c r="AX37" s="88">
        <f t="shared" ref="AX37:AX57" si="6">AH37+AI37+AJ37+AL37+AM37+AN37+AP37+AQ37+AR37+AT37+AU37+AV37</f>
        <v>0</v>
      </c>
      <c r="AY37" s="67">
        <f>+AK37+AO37+AS37+AW37</f>
        <v>0</v>
      </c>
      <c r="AZ37" s="62"/>
      <c r="BA37" s="62"/>
      <c r="BB37" s="62"/>
      <c r="BC37" s="62"/>
      <c r="BD37" s="62"/>
      <c r="BE37" s="62"/>
      <c r="BF37" s="62"/>
      <c r="BG37" s="62"/>
      <c r="BH37" s="62"/>
      <c r="BI37" s="62"/>
      <c r="BJ37" s="62"/>
      <c r="BK37" s="63"/>
    </row>
    <row r="38" spans="1:63" x14ac:dyDescent="0.25">
      <c r="A38" s="60" t="s">
        <v>558</v>
      </c>
      <c r="B38" s="60"/>
      <c r="C38" s="60"/>
      <c r="D38" s="60"/>
      <c r="E38" s="94"/>
      <c r="F38" s="60"/>
      <c r="G38" s="60"/>
      <c r="H38" s="60"/>
      <c r="I38" s="94"/>
      <c r="J38" s="60"/>
      <c r="K38" s="60"/>
      <c r="L38" s="60"/>
      <c r="M38" s="94"/>
      <c r="N38" s="60"/>
      <c r="O38" s="60"/>
      <c r="P38" s="60"/>
      <c r="Q38" s="94"/>
      <c r="R38" s="88">
        <f t="shared" si="5"/>
        <v>0</v>
      </c>
      <c r="S38" s="67">
        <f t="shared" ref="S38:S57" si="7">+E38+I38+M38+Q38</f>
        <v>0</v>
      </c>
      <c r="T38" s="87"/>
      <c r="U38" s="87"/>
      <c r="V38" s="87"/>
      <c r="W38" s="87"/>
      <c r="X38" s="87"/>
      <c r="Y38" s="62"/>
      <c r="Z38" s="62"/>
      <c r="AA38" s="62"/>
      <c r="AB38" s="62"/>
      <c r="AC38" s="62"/>
      <c r="AD38" s="62"/>
      <c r="AE38" s="62"/>
      <c r="AG38" s="60" t="s">
        <v>558</v>
      </c>
      <c r="AH38" s="60"/>
      <c r="AI38" s="60"/>
      <c r="AJ38" s="60"/>
      <c r="AK38" s="94"/>
      <c r="AL38" s="60"/>
      <c r="AM38" s="60"/>
      <c r="AN38" s="60"/>
      <c r="AO38" s="94"/>
      <c r="AP38" s="60"/>
      <c r="AQ38" s="60"/>
      <c r="AR38" s="60"/>
      <c r="AS38" s="94"/>
      <c r="AT38" s="60"/>
      <c r="AU38" s="60"/>
      <c r="AV38" s="60"/>
      <c r="AW38" s="94"/>
      <c r="AX38" s="88">
        <f t="shared" si="6"/>
        <v>0</v>
      </c>
      <c r="AY38" s="67">
        <f t="shared" ref="AY38:AY57" si="8">+AK38+AO38+AS38+AW38</f>
        <v>0</v>
      </c>
      <c r="AZ38" s="62"/>
      <c r="BA38" s="62"/>
      <c r="BB38" s="62"/>
      <c r="BC38" s="62"/>
      <c r="BD38" s="62"/>
      <c r="BE38" s="62"/>
      <c r="BF38" s="62"/>
      <c r="BG38" s="62"/>
      <c r="BH38" s="62"/>
      <c r="BI38" s="62"/>
      <c r="BJ38" s="62"/>
      <c r="BK38" s="62"/>
    </row>
    <row r="39" spans="1:63" x14ac:dyDescent="0.25">
      <c r="A39" s="60" t="s">
        <v>559</v>
      </c>
      <c r="B39" s="60"/>
      <c r="C39" s="60"/>
      <c r="D39" s="60"/>
      <c r="E39" s="94"/>
      <c r="F39" s="60"/>
      <c r="G39" s="60"/>
      <c r="H39" s="60"/>
      <c r="I39" s="94"/>
      <c r="J39" s="60"/>
      <c r="K39" s="60"/>
      <c r="L39" s="60"/>
      <c r="M39" s="94"/>
      <c r="N39" s="60"/>
      <c r="O39" s="60"/>
      <c r="P39" s="60"/>
      <c r="Q39" s="94"/>
      <c r="R39" s="88">
        <f t="shared" si="5"/>
        <v>0</v>
      </c>
      <c r="S39" s="67">
        <f t="shared" si="7"/>
        <v>0</v>
      </c>
      <c r="T39" s="87"/>
      <c r="U39" s="87"/>
      <c r="V39" s="87"/>
      <c r="W39" s="87"/>
      <c r="X39" s="87"/>
      <c r="Y39" s="62"/>
      <c r="Z39" s="62"/>
      <c r="AA39" s="62"/>
      <c r="AB39" s="62"/>
      <c r="AC39" s="62"/>
      <c r="AD39" s="62"/>
      <c r="AE39" s="62"/>
      <c r="AG39" s="60" t="s">
        <v>559</v>
      </c>
      <c r="AH39" s="60"/>
      <c r="AI39" s="60"/>
      <c r="AJ39" s="60"/>
      <c r="AK39" s="94"/>
      <c r="AL39" s="60"/>
      <c r="AM39" s="60"/>
      <c r="AN39" s="60"/>
      <c r="AO39" s="94"/>
      <c r="AP39" s="60"/>
      <c r="AQ39" s="60"/>
      <c r="AR39" s="60"/>
      <c r="AS39" s="94"/>
      <c r="AT39" s="60"/>
      <c r="AU39" s="60"/>
      <c r="AV39" s="60"/>
      <c r="AW39" s="94"/>
      <c r="AX39" s="88">
        <f t="shared" si="6"/>
        <v>0</v>
      </c>
      <c r="AY39" s="67">
        <f t="shared" si="8"/>
        <v>0</v>
      </c>
      <c r="AZ39" s="62"/>
      <c r="BA39" s="62"/>
      <c r="BB39" s="62"/>
      <c r="BC39" s="62"/>
      <c r="BD39" s="62"/>
      <c r="BE39" s="62"/>
      <c r="BF39" s="62"/>
      <c r="BG39" s="62"/>
      <c r="BH39" s="62"/>
      <c r="BI39" s="62"/>
      <c r="BJ39" s="62"/>
      <c r="BK39" s="62"/>
    </row>
    <row r="40" spans="1:63" x14ac:dyDescent="0.25">
      <c r="A40" s="60" t="s">
        <v>560</v>
      </c>
      <c r="B40" s="60"/>
      <c r="C40" s="60"/>
      <c r="D40" s="60"/>
      <c r="E40" s="94"/>
      <c r="F40" s="60"/>
      <c r="G40" s="60"/>
      <c r="H40" s="60"/>
      <c r="I40" s="94"/>
      <c r="J40" s="60"/>
      <c r="K40" s="60"/>
      <c r="L40" s="60"/>
      <c r="M40" s="94"/>
      <c r="N40" s="60"/>
      <c r="O40" s="60"/>
      <c r="P40" s="60"/>
      <c r="Q40" s="94"/>
      <c r="R40" s="88">
        <f t="shared" si="5"/>
        <v>0</v>
      </c>
      <c r="S40" s="67">
        <f t="shared" si="7"/>
        <v>0</v>
      </c>
      <c r="T40" s="87"/>
      <c r="U40" s="87"/>
      <c r="V40" s="87"/>
      <c r="W40" s="87"/>
      <c r="X40" s="87"/>
      <c r="Y40" s="62"/>
      <c r="Z40" s="62"/>
      <c r="AA40" s="62"/>
      <c r="AB40" s="62"/>
      <c r="AC40" s="62"/>
      <c r="AD40" s="62"/>
      <c r="AE40" s="62"/>
      <c r="AG40" s="60" t="s">
        <v>560</v>
      </c>
      <c r="AH40" s="60"/>
      <c r="AI40" s="60"/>
      <c r="AJ40" s="60"/>
      <c r="AK40" s="94"/>
      <c r="AL40" s="60"/>
      <c r="AM40" s="60"/>
      <c r="AN40" s="60"/>
      <c r="AO40" s="94"/>
      <c r="AP40" s="60"/>
      <c r="AQ40" s="60"/>
      <c r="AR40" s="60"/>
      <c r="AS40" s="94"/>
      <c r="AT40" s="60"/>
      <c r="AU40" s="60"/>
      <c r="AV40" s="60"/>
      <c r="AW40" s="94"/>
      <c r="AX40" s="88">
        <f t="shared" si="6"/>
        <v>0</v>
      </c>
      <c r="AY40" s="67">
        <f t="shared" si="8"/>
        <v>0</v>
      </c>
      <c r="AZ40" s="62"/>
      <c r="BA40" s="62"/>
      <c r="BB40" s="62"/>
      <c r="BC40" s="62"/>
      <c r="BD40" s="62"/>
      <c r="BE40" s="62"/>
      <c r="BF40" s="62"/>
      <c r="BG40" s="62"/>
      <c r="BH40" s="62"/>
      <c r="BI40" s="62"/>
      <c r="BJ40" s="62"/>
      <c r="BK40" s="62"/>
    </row>
    <row r="41" spans="1:63" x14ac:dyDescent="0.25">
      <c r="A41" s="60" t="s">
        <v>561</v>
      </c>
      <c r="B41" s="60"/>
      <c r="C41" s="60"/>
      <c r="D41" s="60"/>
      <c r="E41" s="94"/>
      <c r="F41" s="60"/>
      <c r="G41" s="60"/>
      <c r="H41" s="60"/>
      <c r="I41" s="94"/>
      <c r="J41" s="60"/>
      <c r="K41" s="60"/>
      <c r="L41" s="60"/>
      <c r="M41" s="94"/>
      <c r="N41" s="60"/>
      <c r="O41" s="60"/>
      <c r="P41" s="60"/>
      <c r="Q41" s="94"/>
      <c r="R41" s="88">
        <f t="shared" si="5"/>
        <v>0</v>
      </c>
      <c r="S41" s="67">
        <f t="shared" si="7"/>
        <v>0</v>
      </c>
      <c r="T41" s="87"/>
      <c r="U41" s="87"/>
      <c r="V41" s="87"/>
      <c r="W41" s="87"/>
      <c r="X41" s="87"/>
      <c r="Y41" s="62"/>
      <c r="Z41" s="62"/>
      <c r="AA41" s="62"/>
      <c r="AB41" s="62"/>
      <c r="AC41" s="62"/>
      <c r="AD41" s="62"/>
      <c r="AE41" s="62"/>
      <c r="AG41" s="60" t="s">
        <v>561</v>
      </c>
      <c r="AH41" s="60"/>
      <c r="AI41" s="60"/>
      <c r="AJ41" s="60"/>
      <c r="AK41" s="94"/>
      <c r="AL41" s="60"/>
      <c r="AM41" s="60"/>
      <c r="AN41" s="60"/>
      <c r="AO41" s="94"/>
      <c r="AP41" s="60"/>
      <c r="AQ41" s="60"/>
      <c r="AR41" s="60"/>
      <c r="AS41" s="94"/>
      <c r="AT41" s="60"/>
      <c r="AU41" s="60"/>
      <c r="AV41" s="60"/>
      <c r="AW41" s="94"/>
      <c r="AX41" s="88">
        <f t="shared" si="6"/>
        <v>0</v>
      </c>
      <c r="AY41" s="67">
        <f t="shared" si="8"/>
        <v>0</v>
      </c>
      <c r="AZ41" s="62"/>
      <c r="BA41" s="62"/>
      <c r="BB41" s="62"/>
      <c r="BC41" s="62"/>
      <c r="BD41" s="62"/>
      <c r="BE41" s="62"/>
      <c r="BF41" s="62"/>
      <c r="BG41" s="62"/>
      <c r="BH41" s="62"/>
      <c r="BI41" s="62"/>
      <c r="BJ41" s="62"/>
      <c r="BK41" s="62"/>
    </row>
    <row r="42" spans="1:63" x14ac:dyDescent="0.25">
      <c r="A42" s="60" t="s">
        <v>562</v>
      </c>
      <c r="B42" s="60"/>
      <c r="C42" s="60"/>
      <c r="D42" s="60"/>
      <c r="E42" s="94"/>
      <c r="F42" s="60"/>
      <c r="G42" s="60"/>
      <c r="H42" s="60"/>
      <c r="I42" s="94"/>
      <c r="J42" s="60"/>
      <c r="K42" s="60"/>
      <c r="L42" s="60"/>
      <c r="M42" s="94"/>
      <c r="N42" s="60"/>
      <c r="O42" s="60"/>
      <c r="P42" s="60"/>
      <c r="Q42" s="94"/>
      <c r="R42" s="88">
        <f t="shared" si="5"/>
        <v>0</v>
      </c>
      <c r="S42" s="67">
        <f t="shared" si="7"/>
        <v>0</v>
      </c>
      <c r="T42" s="87"/>
      <c r="U42" s="87"/>
      <c r="V42" s="87"/>
      <c r="W42" s="87"/>
      <c r="X42" s="87"/>
      <c r="Y42" s="62"/>
      <c r="Z42" s="62"/>
      <c r="AA42" s="62"/>
      <c r="AB42" s="62"/>
      <c r="AC42" s="62"/>
      <c r="AD42" s="62"/>
      <c r="AE42" s="62"/>
      <c r="AG42" s="60" t="s">
        <v>562</v>
      </c>
      <c r="AH42" s="60"/>
      <c r="AI42" s="60"/>
      <c r="AJ42" s="60"/>
      <c r="AK42" s="94"/>
      <c r="AL42" s="60"/>
      <c r="AM42" s="60"/>
      <c r="AN42" s="60"/>
      <c r="AO42" s="94"/>
      <c r="AP42" s="60"/>
      <c r="AQ42" s="60"/>
      <c r="AR42" s="60"/>
      <c r="AS42" s="94"/>
      <c r="AT42" s="60"/>
      <c r="AU42" s="60"/>
      <c r="AV42" s="60"/>
      <c r="AW42" s="94"/>
      <c r="AX42" s="88">
        <f t="shared" si="6"/>
        <v>0</v>
      </c>
      <c r="AY42" s="67">
        <f t="shared" si="8"/>
        <v>0</v>
      </c>
      <c r="AZ42" s="62"/>
      <c r="BA42" s="62"/>
      <c r="BB42" s="62"/>
      <c r="BC42" s="62"/>
      <c r="BD42" s="62"/>
      <c r="BE42" s="62"/>
      <c r="BF42" s="62"/>
      <c r="BG42" s="62"/>
      <c r="BH42" s="62"/>
      <c r="BI42" s="62"/>
      <c r="BJ42" s="62"/>
      <c r="BK42" s="62"/>
    </row>
    <row r="43" spans="1:63" x14ac:dyDescent="0.25">
      <c r="A43" s="60" t="s">
        <v>563</v>
      </c>
      <c r="B43" s="60"/>
      <c r="C43" s="60"/>
      <c r="D43" s="60"/>
      <c r="E43" s="94"/>
      <c r="F43" s="60"/>
      <c r="G43" s="60"/>
      <c r="H43" s="60"/>
      <c r="I43" s="94"/>
      <c r="J43" s="60"/>
      <c r="K43" s="60"/>
      <c r="L43" s="60"/>
      <c r="M43" s="94"/>
      <c r="N43" s="60"/>
      <c r="O43" s="60"/>
      <c r="P43" s="60"/>
      <c r="Q43" s="94"/>
      <c r="R43" s="88">
        <f t="shared" si="5"/>
        <v>0</v>
      </c>
      <c r="S43" s="67">
        <f t="shared" si="7"/>
        <v>0</v>
      </c>
      <c r="T43" s="87"/>
      <c r="U43" s="87"/>
      <c r="V43" s="87"/>
      <c r="W43" s="87"/>
      <c r="X43" s="87"/>
      <c r="Y43" s="62"/>
      <c r="Z43" s="62"/>
      <c r="AA43" s="62"/>
      <c r="AB43" s="62"/>
      <c r="AC43" s="62"/>
      <c r="AD43" s="62"/>
      <c r="AE43" s="62"/>
      <c r="AG43" s="60" t="s">
        <v>563</v>
      </c>
      <c r="AH43" s="60"/>
      <c r="AI43" s="60"/>
      <c r="AJ43" s="60"/>
      <c r="AK43" s="94"/>
      <c r="AL43" s="60"/>
      <c r="AM43" s="60"/>
      <c r="AN43" s="60"/>
      <c r="AO43" s="94"/>
      <c r="AP43" s="60"/>
      <c r="AQ43" s="60"/>
      <c r="AR43" s="60"/>
      <c r="AS43" s="94"/>
      <c r="AT43" s="60"/>
      <c r="AU43" s="60"/>
      <c r="AV43" s="60"/>
      <c r="AW43" s="94"/>
      <c r="AX43" s="88">
        <f t="shared" si="6"/>
        <v>0</v>
      </c>
      <c r="AY43" s="67">
        <f t="shared" si="8"/>
        <v>0</v>
      </c>
      <c r="AZ43" s="62"/>
      <c r="BA43" s="62"/>
      <c r="BB43" s="62"/>
      <c r="BC43" s="62"/>
      <c r="BD43" s="62"/>
      <c r="BE43" s="62"/>
      <c r="BF43" s="62"/>
      <c r="BG43" s="62"/>
      <c r="BH43" s="62"/>
      <c r="BI43" s="62"/>
      <c r="BJ43" s="62"/>
      <c r="BK43" s="62"/>
    </row>
    <row r="44" spans="1:63" x14ac:dyDescent="0.25">
      <c r="A44" s="60" t="s">
        <v>564</v>
      </c>
      <c r="B44" s="60"/>
      <c r="C44" s="60"/>
      <c r="D44" s="60"/>
      <c r="E44" s="94"/>
      <c r="F44" s="60"/>
      <c r="G44" s="60"/>
      <c r="H44" s="60"/>
      <c r="I44" s="94"/>
      <c r="J44" s="60"/>
      <c r="K44" s="60"/>
      <c r="L44" s="60"/>
      <c r="M44" s="94"/>
      <c r="N44" s="60"/>
      <c r="O44" s="60"/>
      <c r="P44" s="60"/>
      <c r="Q44" s="94"/>
      <c r="R44" s="88">
        <f t="shared" si="5"/>
        <v>0</v>
      </c>
      <c r="S44" s="67">
        <f t="shared" si="7"/>
        <v>0</v>
      </c>
      <c r="T44" s="87"/>
      <c r="U44" s="87"/>
      <c r="V44" s="87"/>
      <c r="W44" s="87"/>
      <c r="X44" s="87"/>
      <c r="Y44" s="62"/>
      <c r="Z44" s="62"/>
      <c r="AA44" s="62"/>
      <c r="AB44" s="62"/>
      <c r="AC44" s="62"/>
      <c r="AD44" s="62"/>
      <c r="AE44" s="62"/>
      <c r="AG44" s="60" t="s">
        <v>564</v>
      </c>
      <c r="AH44" s="60"/>
      <c r="AI44" s="60"/>
      <c r="AJ44" s="60"/>
      <c r="AK44" s="94"/>
      <c r="AL44" s="60"/>
      <c r="AM44" s="60"/>
      <c r="AN44" s="60"/>
      <c r="AO44" s="94"/>
      <c r="AP44" s="60"/>
      <c r="AQ44" s="60"/>
      <c r="AR44" s="60"/>
      <c r="AS44" s="94"/>
      <c r="AT44" s="60"/>
      <c r="AU44" s="60"/>
      <c r="AV44" s="60"/>
      <c r="AW44" s="94"/>
      <c r="AX44" s="88">
        <f t="shared" si="6"/>
        <v>0</v>
      </c>
      <c r="AY44" s="67">
        <f t="shared" si="8"/>
        <v>0</v>
      </c>
      <c r="AZ44" s="62"/>
      <c r="BA44" s="62"/>
      <c r="BB44" s="62"/>
      <c r="BC44" s="62"/>
      <c r="BD44" s="62"/>
      <c r="BE44" s="62"/>
      <c r="BF44" s="62"/>
      <c r="BG44" s="62"/>
      <c r="BH44" s="62"/>
      <c r="BI44" s="62"/>
      <c r="BJ44" s="62"/>
      <c r="BK44" s="62"/>
    </row>
    <row r="45" spans="1:63" x14ac:dyDescent="0.25">
      <c r="A45" s="60" t="s">
        <v>565</v>
      </c>
      <c r="B45" s="60"/>
      <c r="C45" s="60"/>
      <c r="D45" s="60"/>
      <c r="E45" s="94"/>
      <c r="F45" s="60"/>
      <c r="G45" s="60"/>
      <c r="H45" s="60"/>
      <c r="I45" s="94"/>
      <c r="J45" s="60"/>
      <c r="K45" s="60"/>
      <c r="L45" s="60"/>
      <c r="M45" s="94"/>
      <c r="N45" s="60"/>
      <c r="O45" s="60"/>
      <c r="P45" s="60"/>
      <c r="Q45" s="94"/>
      <c r="R45" s="88">
        <f t="shared" si="5"/>
        <v>0</v>
      </c>
      <c r="S45" s="67">
        <f t="shared" si="7"/>
        <v>0</v>
      </c>
      <c r="T45" s="87"/>
      <c r="U45" s="87"/>
      <c r="V45" s="87"/>
      <c r="W45" s="87"/>
      <c r="X45" s="87"/>
      <c r="Y45" s="62"/>
      <c r="Z45" s="62"/>
      <c r="AA45" s="62"/>
      <c r="AB45" s="62"/>
      <c r="AC45" s="62"/>
      <c r="AD45" s="62"/>
      <c r="AE45" s="62"/>
      <c r="AG45" s="60" t="s">
        <v>565</v>
      </c>
      <c r="AH45" s="60"/>
      <c r="AI45" s="60"/>
      <c r="AJ45" s="60"/>
      <c r="AK45" s="94"/>
      <c r="AL45" s="60"/>
      <c r="AM45" s="60"/>
      <c r="AN45" s="60"/>
      <c r="AO45" s="94"/>
      <c r="AP45" s="60"/>
      <c r="AQ45" s="60"/>
      <c r="AR45" s="60"/>
      <c r="AS45" s="94"/>
      <c r="AT45" s="60"/>
      <c r="AU45" s="60"/>
      <c r="AV45" s="60"/>
      <c r="AW45" s="94"/>
      <c r="AX45" s="88">
        <f t="shared" si="6"/>
        <v>0</v>
      </c>
      <c r="AY45" s="67">
        <f t="shared" si="8"/>
        <v>0</v>
      </c>
      <c r="AZ45" s="62"/>
      <c r="BA45" s="62"/>
      <c r="BB45" s="62"/>
      <c r="BC45" s="62"/>
      <c r="BD45" s="62"/>
      <c r="BE45" s="62"/>
      <c r="BF45" s="62"/>
      <c r="BG45" s="62"/>
      <c r="BH45" s="62"/>
      <c r="BI45" s="60"/>
      <c r="BJ45" s="60"/>
      <c r="BK45" s="60"/>
    </row>
    <row r="46" spans="1:63" x14ac:dyDescent="0.25">
      <c r="A46" s="60" t="s">
        <v>566</v>
      </c>
      <c r="B46" s="60"/>
      <c r="C46" s="60"/>
      <c r="D46" s="60"/>
      <c r="E46" s="94"/>
      <c r="F46" s="60"/>
      <c r="G46" s="60"/>
      <c r="H46" s="60"/>
      <c r="I46" s="94"/>
      <c r="J46" s="60"/>
      <c r="K46" s="60"/>
      <c r="L46" s="60"/>
      <c r="M46" s="94"/>
      <c r="N46" s="60"/>
      <c r="O46" s="60"/>
      <c r="P46" s="60"/>
      <c r="Q46" s="94"/>
      <c r="R46" s="88">
        <f t="shared" si="5"/>
        <v>0</v>
      </c>
      <c r="S46" s="67">
        <f t="shared" si="7"/>
        <v>0</v>
      </c>
      <c r="T46" s="87"/>
      <c r="U46" s="87"/>
      <c r="V46" s="87"/>
      <c r="W46" s="87"/>
      <c r="X46" s="87"/>
      <c r="Y46" s="62"/>
      <c r="Z46" s="62"/>
      <c r="AA46" s="62"/>
      <c r="AB46" s="62"/>
      <c r="AC46" s="62"/>
      <c r="AD46" s="62"/>
      <c r="AE46" s="62"/>
      <c r="AG46" s="60" t="s">
        <v>566</v>
      </c>
      <c r="AH46" s="60"/>
      <c r="AI46" s="60"/>
      <c r="AJ46" s="60"/>
      <c r="AK46" s="94"/>
      <c r="AL46" s="60"/>
      <c r="AM46" s="60"/>
      <c r="AN46" s="60"/>
      <c r="AO46" s="94"/>
      <c r="AP46" s="60"/>
      <c r="AQ46" s="60"/>
      <c r="AR46" s="60"/>
      <c r="AS46" s="94"/>
      <c r="AT46" s="60"/>
      <c r="AU46" s="60"/>
      <c r="AV46" s="60"/>
      <c r="AW46" s="94"/>
      <c r="AX46" s="88">
        <f t="shared" si="6"/>
        <v>0</v>
      </c>
      <c r="AY46" s="67">
        <f t="shared" si="8"/>
        <v>0</v>
      </c>
      <c r="AZ46" s="62"/>
      <c r="BA46" s="62"/>
      <c r="BB46" s="62"/>
      <c r="BC46" s="62"/>
      <c r="BD46" s="62"/>
      <c r="BE46" s="62"/>
      <c r="BF46" s="62"/>
      <c r="BG46" s="62"/>
      <c r="BH46" s="62"/>
      <c r="BI46" s="60"/>
      <c r="BJ46" s="60"/>
      <c r="BK46" s="60"/>
    </row>
    <row r="47" spans="1:63" x14ac:dyDescent="0.25">
      <c r="A47" s="60" t="s">
        <v>567</v>
      </c>
      <c r="B47" s="60"/>
      <c r="C47" s="60"/>
      <c r="D47" s="60"/>
      <c r="E47" s="94"/>
      <c r="F47" s="60"/>
      <c r="G47" s="60"/>
      <c r="H47" s="60"/>
      <c r="I47" s="94"/>
      <c r="J47" s="60"/>
      <c r="K47" s="60"/>
      <c r="L47" s="60"/>
      <c r="M47" s="94"/>
      <c r="N47" s="60"/>
      <c r="O47" s="60"/>
      <c r="P47" s="60"/>
      <c r="Q47" s="94"/>
      <c r="R47" s="88">
        <f t="shared" si="5"/>
        <v>0</v>
      </c>
      <c r="S47" s="67">
        <f t="shared" si="7"/>
        <v>0</v>
      </c>
      <c r="T47" s="87"/>
      <c r="U47" s="87"/>
      <c r="V47" s="87"/>
      <c r="W47" s="87"/>
      <c r="X47" s="87"/>
      <c r="Y47" s="62"/>
      <c r="Z47" s="62"/>
      <c r="AA47" s="62"/>
      <c r="AB47" s="62"/>
      <c r="AC47" s="62"/>
      <c r="AD47" s="62"/>
      <c r="AE47" s="62"/>
      <c r="AG47" s="60" t="s">
        <v>567</v>
      </c>
      <c r="AH47" s="60"/>
      <c r="AI47" s="60"/>
      <c r="AJ47" s="60"/>
      <c r="AK47" s="94"/>
      <c r="AL47" s="60"/>
      <c r="AM47" s="60"/>
      <c r="AN47" s="60"/>
      <c r="AO47" s="94"/>
      <c r="AP47" s="60"/>
      <c r="AQ47" s="60"/>
      <c r="AR47" s="60"/>
      <c r="AS47" s="94"/>
      <c r="AT47" s="60"/>
      <c r="AU47" s="60"/>
      <c r="AV47" s="60"/>
      <c r="AW47" s="94"/>
      <c r="AX47" s="88">
        <f t="shared" si="6"/>
        <v>0</v>
      </c>
      <c r="AY47" s="67">
        <f t="shared" si="8"/>
        <v>0</v>
      </c>
      <c r="AZ47" s="62"/>
      <c r="BA47" s="62"/>
      <c r="BB47" s="62"/>
      <c r="BC47" s="62"/>
      <c r="BD47" s="62"/>
      <c r="BE47" s="62"/>
      <c r="BF47" s="62"/>
      <c r="BG47" s="62"/>
      <c r="BH47" s="62"/>
      <c r="BI47" s="60"/>
      <c r="BJ47" s="60"/>
      <c r="BK47" s="60"/>
    </row>
    <row r="48" spans="1:63" x14ac:dyDescent="0.25">
      <c r="A48" s="60" t="s">
        <v>568</v>
      </c>
      <c r="B48" s="60"/>
      <c r="C48" s="60"/>
      <c r="D48" s="60"/>
      <c r="E48" s="94"/>
      <c r="F48" s="60"/>
      <c r="G48" s="60"/>
      <c r="H48" s="60"/>
      <c r="I48" s="94"/>
      <c r="J48" s="60"/>
      <c r="K48" s="60"/>
      <c r="L48" s="60"/>
      <c r="M48" s="94"/>
      <c r="N48" s="60"/>
      <c r="O48" s="60"/>
      <c r="P48" s="60"/>
      <c r="Q48" s="94"/>
      <c r="R48" s="88">
        <f t="shared" si="5"/>
        <v>0</v>
      </c>
      <c r="S48" s="67">
        <f t="shared" si="7"/>
        <v>0</v>
      </c>
      <c r="T48" s="87"/>
      <c r="U48" s="87"/>
      <c r="V48" s="87"/>
      <c r="W48" s="87"/>
      <c r="X48" s="87"/>
      <c r="Y48" s="62"/>
      <c r="Z48" s="62"/>
      <c r="AA48" s="62"/>
      <c r="AB48" s="62"/>
      <c r="AC48" s="62"/>
      <c r="AD48" s="62"/>
      <c r="AE48" s="62"/>
      <c r="AG48" s="60" t="s">
        <v>568</v>
      </c>
      <c r="AH48" s="60"/>
      <c r="AI48" s="60"/>
      <c r="AJ48" s="60"/>
      <c r="AK48" s="94"/>
      <c r="AL48" s="60"/>
      <c r="AM48" s="60"/>
      <c r="AN48" s="60"/>
      <c r="AO48" s="94"/>
      <c r="AP48" s="60"/>
      <c r="AQ48" s="60"/>
      <c r="AR48" s="60"/>
      <c r="AS48" s="94"/>
      <c r="AT48" s="60"/>
      <c r="AU48" s="60"/>
      <c r="AV48" s="60"/>
      <c r="AW48" s="94"/>
      <c r="AX48" s="88">
        <f t="shared" si="6"/>
        <v>0</v>
      </c>
      <c r="AY48" s="67">
        <f t="shared" si="8"/>
        <v>0</v>
      </c>
      <c r="AZ48" s="62"/>
      <c r="BA48" s="62"/>
      <c r="BB48" s="62"/>
      <c r="BC48" s="62"/>
      <c r="BD48" s="62"/>
      <c r="BE48" s="62"/>
      <c r="BF48" s="62"/>
      <c r="BG48" s="62"/>
      <c r="BH48" s="62"/>
      <c r="BI48" s="62"/>
      <c r="BJ48" s="62"/>
      <c r="BK48" s="62"/>
    </row>
    <row r="49" spans="1:63" x14ac:dyDescent="0.25">
      <c r="A49" s="60" t="s">
        <v>569</v>
      </c>
      <c r="B49" s="60"/>
      <c r="C49" s="60"/>
      <c r="D49" s="60"/>
      <c r="E49" s="94"/>
      <c r="F49" s="60"/>
      <c r="G49" s="60"/>
      <c r="H49" s="60"/>
      <c r="I49" s="94"/>
      <c r="J49" s="60"/>
      <c r="K49" s="60"/>
      <c r="L49" s="60"/>
      <c r="M49" s="94"/>
      <c r="N49" s="60"/>
      <c r="O49" s="60"/>
      <c r="P49" s="60"/>
      <c r="Q49" s="94"/>
      <c r="R49" s="88">
        <f t="shared" si="5"/>
        <v>0</v>
      </c>
      <c r="S49" s="67">
        <f t="shared" si="7"/>
        <v>0</v>
      </c>
      <c r="T49" s="87"/>
      <c r="U49" s="87"/>
      <c r="V49" s="87"/>
      <c r="W49" s="87"/>
      <c r="X49" s="87"/>
      <c r="Y49" s="62"/>
      <c r="Z49" s="62"/>
      <c r="AA49" s="62"/>
      <c r="AB49" s="62"/>
      <c r="AC49" s="62"/>
      <c r="AD49" s="62"/>
      <c r="AE49" s="62"/>
      <c r="AG49" s="60" t="s">
        <v>569</v>
      </c>
      <c r="AH49" s="60"/>
      <c r="AI49" s="60"/>
      <c r="AJ49" s="60"/>
      <c r="AK49" s="94"/>
      <c r="AL49" s="60"/>
      <c r="AM49" s="60"/>
      <c r="AN49" s="60"/>
      <c r="AO49" s="94"/>
      <c r="AP49" s="60"/>
      <c r="AQ49" s="60"/>
      <c r="AR49" s="60"/>
      <c r="AS49" s="94"/>
      <c r="AT49" s="60"/>
      <c r="AU49" s="60"/>
      <c r="AV49" s="60"/>
      <c r="AW49" s="94"/>
      <c r="AX49" s="88">
        <f t="shared" si="6"/>
        <v>0</v>
      </c>
      <c r="AY49" s="67">
        <f t="shared" si="8"/>
        <v>0</v>
      </c>
      <c r="AZ49" s="62"/>
      <c r="BA49" s="62"/>
      <c r="BB49" s="62"/>
      <c r="BC49" s="62"/>
      <c r="BD49" s="62"/>
      <c r="BE49" s="62"/>
      <c r="BF49" s="62"/>
      <c r="BG49" s="62"/>
      <c r="BH49" s="62"/>
      <c r="BI49" s="62"/>
      <c r="BJ49" s="62"/>
      <c r="BK49" s="62"/>
    </row>
    <row r="50" spans="1:63" x14ac:dyDescent="0.25">
      <c r="A50" s="60" t="s">
        <v>570</v>
      </c>
      <c r="B50" s="60"/>
      <c r="C50" s="60"/>
      <c r="D50" s="60"/>
      <c r="E50" s="94"/>
      <c r="F50" s="60"/>
      <c r="G50" s="60"/>
      <c r="H50" s="60"/>
      <c r="I50" s="94"/>
      <c r="J50" s="60"/>
      <c r="K50" s="60"/>
      <c r="L50" s="60"/>
      <c r="M50" s="94"/>
      <c r="N50" s="60"/>
      <c r="O50" s="60"/>
      <c r="P50" s="60"/>
      <c r="Q50" s="94"/>
      <c r="R50" s="88">
        <f t="shared" si="5"/>
        <v>0</v>
      </c>
      <c r="S50" s="67">
        <f t="shared" si="7"/>
        <v>0</v>
      </c>
      <c r="T50" s="87"/>
      <c r="U50" s="87"/>
      <c r="V50" s="87"/>
      <c r="W50" s="87"/>
      <c r="X50" s="87"/>
      <c r="Y50" s="62"/>
      <c r="Z50" s="62"/>
      <c r="AA50" s="62"/>
      <c r="AB50" s="62"/>
      <c r="AC50" s="62"/>
      <c r="AD50" s="62"/>
      <c r="AE50" s="62"/>
      <c r="AG50" s="60" t="s">
        <v>570</v>
      </c>
      <c r="AH50" s="60"/>
      <c r="AI50" s="60"/>
      <c r="AJ50" s="60"/>
      <c r="AK50" s="94"/>
      <c r="AL50" s="60"/>
      <c r="AM50" s="60"/>
      <c r="AN50" s="60"/>
      <c r="AO50" s="94"/>
      <c r="AP50" s="60"/>
      <c r="AQ50" s="60"/>
      <c r="AR50" s="60"/>
      <c r="AS50" s="94"/>
      <c r="AT50" s="60"/>
      <c r="AU50" s="60"/>
      <c r="AV50" s="60"/>
      <c r="AW50" s="94"/>
      <c r="AX50" s="88">
        <f t="shared" si="6"/>
        <v>0</v>
      </c>
      <c r="AY50" s="67">
        <f t="shared" si="8"/>
        <v>0</v>
      </c>
      <c r="AZ50" s="62"/>
      <c r="BA50" s="62"/>
      <c r="BB50" s="62"/>
      <c r="BC50" s="62"/>
      <c r="BD50" s="62"/>
      <c r="BE50" s="62"/>
      <c r="BF50" s="62"/>
      <c r="BG50" s="62"/>
      <c r="BH50" s="62"/>
      <c r="BI50" s="62"/>
      <c r="BJ50" s="62"/>
      <c r="BK50" s="62"/>
    </row>
    <row r="51" spans="1:63" x14ac:dyDescent="0.25">
      <c r="A51" s="60" t="s">
        <v>571</v>
      </c>
      <c r="B51" s="60"/>
      <c r="C51" s="60"/>
      <c r="D51" s="60"/>
      <c r="E51" s="94"/>
      <c r="F51" s="60"/>
      <c r="G51" s="60"/>
      <c r="H51" s="60"/>
      <c r="I51" s="94"/>
      <c r="J51" s="60"/>
      <c r="K51" s="60"/>
      <c r="L51" s="60"/>
      <c r="M51" s="94"/>
      <c r="N51" s="60"/>
      <c r="O51" s="60"/>
      <c r="P51" s="60"/>
      <c r="Q51" s="94"/>
      <c r="R51" s="88">
        <f t="shared" si="5"/>
        <v>0</v>
      </c>
      <c r="S51" s="67">
        <f t="shared" si="7"/>
        <v>0</v>
      </c>
      <c r="T51" s="87"/>
      <c r="U51" s="87"/>
      <c r="V51" s="87"/>
      <c r="W51" s="87"/>
      <c r="X51" s="87"/>
      <c r="Y51" s="62"/>
      <c r="Z51" s="62"/>
      <c r="AA51" s="62"/>
      <c r="AB51" s="62"/>
      <c r="AC51" s="62"/>
      <c r="AD51" s="62"/>
      <c r="AE51" s="62"/>
      <c r="AG51" s="60" t="s">
        <v>571</v>
      </c>
      <c r="AH51" s="60"/>
      <c r="AI51" s="60"/>
      <c r="AJ51" s="60"/>
      <c r="AK51" s="94"/>
      <c r="AL51" s="60"/>
      <c r="AM51" s="60"/>
      <c r="AN51" s="60"/>
      <c r="AO51" s="94"/>
      <c r="AP51" s="60"/>
      <c r="AQ51" s="60"/>
      <c r="AR51" s="60"/>
      <c r="AS51" s="94"/>
      <c r="AT51" s="60"/>
      <c r="AU51" s="60"/>
      <c r="AV51" s="60"/>
      <c r="AW51" s="94"/>
      <c r="AX51" s="88">
        <f t="shared" si="6"/>
        <v>0</v>
      </c>
      <c r="AY51" s="67">
        <f t="shared" si="8"/>
        <v>0</v>
      </c>
      <c r="AZ51" s="62"/>
      <c r="BA51" s="62"/>
      <c r="BB51" s="62"/>
      <c r="BC51" s="62"/>
      <c r="BD51" s="62"/>
      <c r="BE51" s="62"/>
      <c r="BF51" s="62"/>
      <c r="BG51" s="62"/>
      <c r="BH51" s="62"/>
      <c r="BI51" s="62"/>
      <c r="BJ51" s="62"/>
      <c r="BK51" s="62"/>
    </row>
    <row r="52" spans="1:63" x14ac:dyDescent="0.25">
      <c r="A52" s="60" t="s">
        <v>572</v>
      </c>
      <c r="B52" s="60"/>
      <c r="C52" s="60"/>
      <c r="D52" s="60"/>
      <c r="E52" s="94"/>
      <c r="F52" s="60"/>
      <c r="G52" s="60"/>
      <c r="H52" s="60"/>
      <c r="I52" s="94"/>
      <c r="J52" s="60"/>
      <c r="K52" s="60"/>
      <c r="L52" s="60"/>
      <c r="M52" s="94"/>
      <c r="N52" s="60"/>
      <c r="O52" s="60"/>
      <c r="P52" s="60"/>
      <c r="Q52" s="94"/>
      <c r="R52" s="88">
        <f t="shared" si="5"/>
        <v>0</v>
      </c>
      <c r="S52" s="67">
        <f t="shared" si="7"/>
        <v>0</v>
      </c>
      <c r="T52" s="87"/>
      <c r="U52" s="87"/>
      <c r="V52" s="87"/>
      <c r="W52" s="87"/>
      <c r="X52" s="87"/>
      <c r="Y52" s="62"/>
      <c r="Z52" s="62"/>
      <c r="AA52" s="62"/>
      <c r="AB52" s="62"/>
      <c r="AC52" s="62"/>
      <c r="AD52" s="62"/>
      <c r="AE52" s="62"/>
      <c r="AG52" s="60" t="s">
        <v>572</v>
      </c>
      <c r="AH52" s="60"/>
      <c r="AI52" s="60"/>
      <c r="AJ52" s="60"/>
      <c r="AK52" s="94"/>
      <c r="AL52" s="60"/>
      <c r="AM52" s="60"/>
      <c r="AN52" s="60"/>
      <c r="AO52" s="94"/>
      <c r="AP52" s="60"/>
      <c r="AQ52" s="60"/>
      <c r="AR52" s="60"/>
      <c r="AS52" s="94"/>
      <c r="AT52" s="60"/>
      <c r="AU52" s="60"/>
      <c r="AV52" s="60"/>
      <c r="AW52" s="94"/>
      <c r="AX52" s="88">
        <f t="shared" si="6"/>
        <v>0</v>
      </c>
      <c r="AY52" s="67">
        <f t="shared" si="8"/>
        <v>0</v>
      </c>
      <c r="AZ52" s="62"/>
      <c r="BA52" s="62"/>
      <c r="BB52" s="62"/>
      <c r="BC52" s="62"/>
      <c r="BD52" s="62"/>
      <c r="BE52" s="62"/>
      <c r="BF52" s="62"/>
      <c r="BG52" s="62"/>
      <c r="BH52" s="62"/>
      <c r="BI52" s="62"/>
      <c r="BJ52" s="62"/>
      <c r="BK52" s="62"/>
    </row>
    <row r="53" spans="1:63" x14ac:dyDescent="0.25">
      <c r="A53" s="60" t="s">
        <v>573</v>
      </c>
      <c r="B53" s="60"/>
      <c r="C53" s="60"/>
      <c r="D53" s="60"/>
      <c r="E53" s="94"/>
      <c r="F53" s="60"/>
      <c r="G53" s="60"/>
      <c r="H53" s="60"/>
      <c r="I53" s="94"/>
      <c r="J53" s="60"/>
      <c r="K53" s="60"/>
      <c r="L53" s="60"/>
      <c r="M53" s="94"/>
      <c r="N53" s="60"/>
      <c r="O53" s="60"/>
      <c r="P53" s="60"/>
      <c r="Q53" s="94"/>
      <c r="R53" s="88">
        <f t="shared" si="5"/>
        <v>0</v>
      </c>
      <c r="S53" s="67">
        <f t="shared" si="7"/>
        <v>0</v>
      </c>
      <c r="T53" s="87"/>
      <c r="U53" s="87"/>
      <c r="V53" s="87"/>
      <c r="W53" s="87"/>
      <c r="X53" s="87"/>
      <c r="Y53" s="62"/>
      <c r="Z53" s="62"/>
      <c r="AA53" s="62"/>
      <c r="AB53" s="62"/>
      <c r="AC53" s="62"/>
      <c r="AD53" s="62"/>
      <c r="AE53" s="62"/>
      <c r="AG53" s="60" t="s">
        <v>573</v>
      </c>
      <c r="AH53" s="60"/>
      <c r="AI53" s="60"/>
      <c r="AJ53" s="60"/>
      <c r="AK53" s="94"/>
      <c r="AL53" s="60"/>
      <c r="AM53" s="60"/>
      <c r="AN53" s="60"/>
      <c r="AO53" s="94"/>
      <c r="AP53" s="60"/>
      <c r="AQ53" s="60"/>
      <c r="AR53" s="60"/>
      <c r="AS53" s="94"/>
      <c r="AT53" s="60"/>
      <c r="AU53" s="60"/>
      <c r="AV53" s="60"/>
      <c r="AW53" s="94"/>
      <c r="AX53" s="88">
        <f t="shared" si="6"/>
        <v>0</v>
      </c>
      <c r="AY53" s="67">
        <f t="shared" si="8"/>
        <v>0</v>
      </c>
      <c r="AZ53" s="62"/>
      <c r="BA53" s="62"/>
      <c r="BB53" s="62"/>
      <c r="BC53" s="62"/>
      <c r="BD53" s="62"/>
      <c r="BE53" s="62"/>
      <c r="BF53" s="62"/>
      <c r="BG53" s="62"/>
      <c r="BH53" s="62"/>
      <c r="BI53" s="62"/>
      <c r="BJ53" s="62"/>
      <c r="BK53" s="62"/>
    </row>
    <row r="54" spans="1:63" x14ac:dyDescent="0.25">
      <c r="A54" s="60" t="s">
        <v>574</v>
      </c>
      <c r="B54" s="60"/>
      <c r="C54" s="60"/>
      <c r="D54" s="60"/>
      <c r="E54" s="94"/>
      <c r="F54" s="60"/>
      <c r="G54" s="60"/>
      <c r="H54" s="60"/>
      <c r="I54" s="94"/>
      <c r="J54" s="60"/>
      <c r="K54" s="60"/>
      <c r="L54" s="60"/>
      <c r="M54" s="94"/>
      <c r="N54" s="60"/>
      <c r="O54" s="60"/>
      <c r="P54" s="60"/>
      <c r="Q54" s="94"/>
      <c r="R54" s="88">
        <f t="shared" si="5"/>
        <v>0</v>
      </c>
      <c r="S54" s="67">
        <f t="shared" si="7"/>
        <v>0</v>
      </c>
      <c r="T54" s="87"/>
      <c r="U54" s="87"/>
      <c r="V54" s="87"/>
      <c r="W54" s="87"/>
      <c r="X54" s="87"/>
      <c r="Y54" s="62"/>
      <c r="Z54" s="62"/>
      <c r="AA54" s="62"/>
      <c r="AB54" s="62"/>
      <c r="AC54" s="62"/>
      <c r="AD54" s="62"/>
      <c r="AE54" s="62"/>
      <c r="AG54" s="60" t="s">
        <v>574</v>
      </c>
      <c r="AH54" s="60"/>
      <c r="AI54" s="60"/>
      <c r="AJ54" s="60"/>
      <c r="AK54" s="94"/>
      <c r="AL54" s="60"/>
      <c r="AM54" s="60"/>
      <c r="AN54" s="60"/>
      <c r="AO54" s="94"/>
      <c r="AP54" s="60"/>
      <c r="AQ54" s="60"/>
      <c r="AR54" s="60"/>
      <c r="AS54" s="94"/>
      <c r="AT54" s="60"/>
      <c r="AU54" s="60"/>
      <c r="AV54" s="60"/>
      <c r="AW54" s="94"/>
      <c r="AX54" s="88">
        <f t="shared" si="6"/>
        <v>0</v>
      </c>
      <c r="AY54" s="67">
        <f t="shared" si="8"/>
        <v>0</v>
      </c>
      <c r="AZ54" s="62"/>
      <c r="BA54" s="62"/>
      <c r="BB54" s="62"/>
      <c r="BC54" s="62"/>
      <c r="BD54" s="62"/>
      <c r="BE54" s="62"/>
      <c r="BF54" s="62"/>
      <c r="BG54" s="62"/>
      <c r="BH54" s="62"/>
      <c r="BI54" s="62"/>
      <c r="BJ54" s="62"/>
      <c r="BK54" s="62"/>
    </row>
    <row r="55" spans="1:63" x14ac:dyDescent="0.25">
      <c r="A55" s="60" t="s">
        <v>575</v>
      </c>
      <c r="B55" s="60"/>
      <c r="C55" s="60"/>
      <c r="D55" s="60"/>
      <c r="E55" s="94"/>
      <c r="F55" s="60"/>
      <c r="G55" s="60"/>
      <c r="H55" s="60"/>
      <c r="I55" s="94"/>
      <c r="J55" s="60"/>
      <c r="K55" s="60"/>
      <c r="L55" s="60"/>
      <c r="M55" s="94"/>
      <c r="N55" s="60"/>
      <c r="O55" s="60"/>
      <c r="P55" s="60"/>
      <c r="Q55" s="94"/>
      <c r="R55" s="88">
        <f t="shared" si="5"/>
        <v>0</v>
      </c>
      <c r="S55" s="67">
        <f t="shared" si="7"/>
        <v>0</v>
      </c>
      <c r="T55" s="87"/>
      <c r="U55" s="87"/>
      <c r="V55" s="87"/>
      <c r="W55" s="87"/>
      <c r="X55" s="87"/>
      <c r="Y55" s="62"/>
      <c r="Z55" s="62"/>
      <c r="AA55" s="62"/>
      <c r="AB55" s="62"/>
      <c r="AC55" s="62"/>
      <c r="AD55" s="62"/>
      <c r="AE55" s="62"/>
      <c r="AG55" s="60" t="s">
        <v>575</v>
      </c>
      <c r="AH55" s="60"/>
      <c r="AI55" s="60"/>
      <c r="AJ55" s="60"/>
      <c r="AK55" s="94"/>
      <c r="AL55" s="60"/>
      <c r="AM55" s="60"/>
      <c r="AN55" s="60"/>
      <c r="AO55" s="94"/>
      <c r="AP55" s="60"/>
      <c r="AQ55" s="60"/>
      <c r="AR55" s="60"/>
      <c r="AS55" s="94"/>
      <c r="AT55" s="60"/>
      <c r="AU55" s="60"/>
      <c r="AV55" s="60"/>
      <c r="AW55" s="94"/>
      <c r="AX55" s="88">
        <f t="shared" si="6"/>
        <v>0</v>
      </c>
      <c r="AY55" s="67">
        <f t="shared" si="8"/>
        <v>0</v>
      </c>
      <c r="AZ55" s="62"/>
      <c r="BA55" s="62"/>
      <c r="BB55" s="62"/>
      <c r="BC55" s="62"/>
      <c r="BD55" s="62"/>
      <c r="BE55" s="62"/>
      <c r="BF55" s="62"/>
      <c r="BG55" s="62"/>
      <c r="BH55" s="62"/>
      <c r="BI55" s="62"/>
      <c r="BJ55" s="62"/>
      <c r="BK55" s="62"/>
    </row>
    <row r="56" spans="1:63" x14ac:dyDescent="0.25">
      <c r="A56" s="60" t="s">
        <v>576</v>
      </c>
      <c r="B56" s="60"/>
      <c r="C56" s="60"/>
      <c r="D56" s="60"/>
      <c r="E56" s="94"/>
      <c r="F56" s="60"/>
      <c r="G56" s="60"/>
      <c r="H56" s="60"/>
      <c r="I56" s="94"/>
      <c r="J56" s="60"/>
      <c r="K56" s="60"/>
      <c r="L56" s="60"/>
      <c r="M56" s="94"/>
      <c r="N56" s="60"/>
      <c r="O56" s="60"/>
      <c r="P56" s="60"/>
      <c r="Q56" s="94"/>
      <c r="R56" s="88">
        <f t="shared" si="5"/>
        <v>0</v>
      </c>
      <c r="S56" s="67">
        <f t="shared" si="7"/>
        <v>0</v>
      </c>
      <c r="T56" s="87"/>
      <c r="U56" s="87"/>
      <c r="V56" s="87"/>
      <c r="W56" s="87"/>
      <c r="X56" s="87"/>
      <c r="Y56" s="62"/>
      <c r="Z56" s="62"/>
      <c r="AA56" s="62"/>
      <c r="AB56" s="62"/>
      <c r="AC56" s="62"/>
      <c r="AD56" s="62"/>
      <c r="AE56" s="62"/>
      <c r="AG56" s="60" t="s">
        <v>576</v>
      </c>
      <c r="AH56" s="60"/>
      <c r="AI56" s="60"/>
      <c r="AJ56" s="60"/>
      <c r="AK56" s="94"/>
      <c r="AL56" s="60"/>
      <c r="AM56" s="60"/>
      <c r="AN56" s="60"/>
      <c r="AO56" s="94"/>
      <c r="AP56" s="60"/>
      <c r="AQ56" s="60"/>
      <c r="AR56" s="60"/>
      <c r="AS56" s="94"/>
      <c r="AT56" s="60"/>
      <c r="AU56" s="60"/>
      <c r="AV56" s="60"/>
      <c r="AW56" s="94"/>
      <c r="AX56" s="88">
        <f t="shared" si="6"/>
        <v>0</v>
      </c>
      <c r="AY56" s="67">
        <f t="shared" si="8"/>
        <v>0</v>
      </c>
      <c r="AZ56" s="62"/>
      <c r="BA56" s="62"/>
      <c r="BB56" s="62"/>
      <c r="BC56" s="62"/>
      <c r="BD56" s="62"/>
      <c r="BE56" s="62"/>
      <c r="BF56" s="62"/>
      <c r="BG56" s="62"/>
      <c r="BH56" s="62"/>
      <c r="BI56" s="62"/>
      <c r="BJ56" s="62"/>
      <c r="BK56" s="62"/>
    </row>
    <row r="57" spans="1:63" x14ac:dyDescent="0.25">
      <c r="A57" s="60" t="s">
        <v>577</v>
      </c>
      <c r="B57" s="60"/>
      <c r="C57" s="60"/>
      <c r="D57" s="60"/>
      <c r="E57" s="94"/>
      <c r="F57" s="60"/>
      <c r="G57" s="60"/>
      <c r="H57" s="60"/>
      <c r="I57" s="94"/>
      <c r="J57" s="60"/>
      <c r="K57" s="60"/>
      <c r="L57" s="60"/>
      <c r="M57" s="94"/>
      <c r="N57" s="60"/>
      <c r="O57" s="60"/>
      <c r="P57" s="60"/>
      <c r="Q57" s="94"/>
      <c r="R57" s="88">
        <f t="shared" si="5"/>
        <v>0</v>
      </c>
      <c r="S57" s="67">
        <f t="shared" si="7"/>
        <v>0</v>
      </c>
      <c r="T57" s="87"/>
      <c r="U57" s="87"/>
      <c r="V57" s="87"/>
      <c r="W57" s="87"/>
      <c r="X57" s="87"/>
      <c r="Y57" s="62"/>
      <c r="Z57" s="62"/>
      <c r="AA57" s="62"/>
      <c r="AB57" s="62"/>
      <c r="AC57" s="62"/>
      <c r="AD57" s="62"/>
      <c r="AE57" s="62"/>
      <c r="AG57" s="60" t="s">
        <v>577</v>
      </c>
      <c r="AH57" s="60"/>
      <c r="AI57" s="60"/>
      <c r="AJ57" s="60"/>
      <c r="AK57" s="94"/>
      <c r="AL57" s="60"/>
      <c r="AM57" s="60"/>
      <c r="AN57" s="60"/>
      <c r="AO57" s="94"/>
      <c r="AP57" s="60"/>
      <c r="AQ57" s="60"/>
      <c r="AR57" s="60"/>
      <c r="AS57" s="94"/>
      <c r="AT57" s="60"/>
      <c r="AU57" s="60"/>
      <c r="AV57" s="60"/>
      <c r="AW57" s="94"/>
      <c r="AX57" s="88">
        <f t="shared" si="6"/>
        <v>0</v>
      </c>
      <c r="AY57" s="67">
        <f t="shared" si="8"/>
        <v>0</v>
      </c>
      <c r="AZ57" s="62"/>
      <c r="BA57" s="62"/>
      <c r="BB57" s="62"/>
      <c r="BC57" s="62"/>
      <c r="BD57" s="62"/>
      <c r="BE57" s="62"/>
      <c r="BF57" s="62"/>
      <c r="BG57" s="62"/>
      <c r="BH57" s="62"/>
      <c r="BI57" s="62"/>
      <c r="BJ57" s="62"/>
      <c r="BK57" s="62"/>
    </row>
    <row r="58" spans="1:63" x14ac:dyDescent="0.25">
      <c r="A58" s="64" t="s">
        <v>578</v>
      </c>
      <c r="B58" s="61">
        <f t="shared" ref="B58:Q58" si="9">SUM(B37:B57)</f>
        <v>0</v>
      </c>
      <c r="C58" s="61">
        <f t="shared" si="9"/>
        <v>0</v>
      </c>
      <c r="D58" s="61">
        <f t="shared" si="9"/>
        <v>0</v>
      </c>
      <c r="E58" s="95">
        <f t="shared" si="9"/>
        <v>0</v>
      </c>
      <c r="F58" s="61">
        <f t="shared" si="9"/>
        <v>0</v>
      </c>
      <c r="G58" s="61">
        <f t="shared" si="9"/>
        <v>0</v>
      </c>
      <c r="H58" s="61">
        <f t="shared" si="9"/>
        <v>0</v>
      </c>
      <c r="I58" s="95">
        <f t="shared" si="9"/>
        <v>0</v>
      </c>
      <c r="J58" s="61">
        <f t="shared" si="9"/>
        <v>0</v>
      </c>
      <c r="K58" s="61">
        <f t="shared" si="9"/>
        <v>0</v>
      </c>
      <c r="L58" s="61">
        <f t="shared" si="9"/>
        <v>0</v>
      </c>
      <c r="M58" s="95">
        <f t="shared" si="9"/>
        <v>0</v>
      </c>
      <c r="N58" s="61">
        <f t="shared" si="9"/>
        <v>0</v>
      </c>
      <c r="O58" s="61">
        <f t="shared" si="9"/>
        <v>0</v>
      </c>
      <c r="P58" s="61">
        <f t="shared" si="9"/>
        <v>0</v>
      </c>
      <c r="Q58" s="95">
        <f t="shared" si="9"/>
        <v>0</v>
      </c>
      <c r="R58" s="61">
        <f t="shared" ref="R58:AE58" si="10">SUM(R37:R57)</f>
        <v>0</v>
      </c>
      <c r="S58" s="67">
        <f t="shared" si="10"/>
        <v>0</v>
      </c>
      <c r="T58" s="61">
        <f t="shared" si="10"/>
        <v>0</v>
      </c>
      <c r="U58" s="61">
        <f t="shared" si="10"/>
        <v>0</v>
      </c>
      <c r="V58" s="61">
        <f t="shared" si="10"/>
        <v>0</v>
      </c>
      <c r="W58" s="61">
        <f t="shared" si="10"/>
        <v>0</v>
      </c>
      <c r="X58" s="61">
        <f t="shared" si="10"/>
        <v>0</v>
      </c>
      <c r="Y58" s="61">
        <f t="shared" si="10"/>
        <v>0</v>
      </c>
      <c r="Z58" s="61">
        <f t="shared" si="10"/>
        <v>0</v>
      </c>
      <c r="AA58" s="61">
        <f t="shared" si="10"/>
        <v>0</v>
      </c>
      <c r="AB58" s="61">
        <f t="shared" si="10"/>
        <v>0</v>
      </c>
      <c r="AC58" s="61">
        <f t="shared" si="10"/>
        <v>0</v>
      </c>
      <c r="AD58" s="61">
        <f t="shared" si="10"/>
        <v>0</v>
      </c>
      <c r="AE58" s="61">
        <f t="shared" si="10"/>
        <v>0</v>
      </c>
      <c r="AG58" s="64" t="s">
        <v>578</v>
      </c>
      <c r="AH58" s="61">
        <f t="shared" ref="AH58:AW58" si="11">SUM(AH37:AH57)</f>
        <v>0</v>
      </c>
      <c r="AI58" s="61">
        <f t="shared" si="11"/>
        <v>0</v>
      </c>
      <c r="AJ58" s="61">
        <f t="shared" si="11"/>
        <v>0</v>
      </c>
      <c r="AK58" s="95">
        <f t="shared" si="11"/>
        <v>0</v>
      </c>
      <c r="AL58" s="61">
        <f t="shared" si="11"/>
        <v>0</v>
      </c>
      <c r="AM58" s="61">
        <f t="shared" si="11"/>
        <v>0</v>
      </c>
      <c r="AN58" s="61">
        <f t="shared" si="11"/>
        <v>0</v>
      </c>
      <c r="AO58" s="95">
        <f t="shared" si="11"/>
        <v>0</v>
      </c>
      <c r="AP58" s="61">
        <f t="shared" si="11"/>
        <v>0</v>
      </c>
      <c r="AQ58" s="61">
        <f t="shared" si="11"/>
        <v>0</v>
      </c>
      <c r="AR58" s="61">
        <f t="shared" si="11"/>
        <v>0</v>
      </c>
      <c r="AS58" s="95">
        <f t="shared" si="11"/>
        <v>0</v>
      </c>
      <c r="AT58" s="61">
        <f t="shared" si="11"/>
        <v>0</v>
      </c>
      <c r="AU58" s="61">
        <f t="shared" si="11"/>
        <v>0</v>
      </c>
      <c r="AV58" s="61">
        <f t="shared" si="11"/>
        <v>0</v>
      </c>
      <c r="AW58" s="95">
        <f t="shared" si="11"/>
        <v>0</v>
      </c>
      <c r="AX58" s="89">
        <f t="shared" ref="AX58:BK58" si="12">SUM(AX37:AX57)</f>
        <v>0</v>
      </c>
      <c r="AY58" s="68">
        <f t="shared" si="12"/>
        <v>0</v>
      </c>
      <c r="AZ58" s="61">
        <f t="shared" si="12"/>
        <v>0</v>
      </c>
      <c r="BA58" s="61">
        <f t="shared" si="12"/>
        <v>0</v>
      </c>
      <c r="BB58" s="61">
        <f t="shared" si="12"/>
        <v>0</v>
      </c>
      <c r="BC58" s="61">
        <f t="shared" si="12"/>
        <v>0</v>
      </c>
      <c r="BD58" s="61">
        <f t="shared" si="12"/>
        <v>0</v>
      </c>
      <c r="BE58" s="61">
        <f t="shared" si="12"/>
        <v>0</v>
      </c>
      <c r="BF58" s="61">
        <f t="shared" si="12"/>
        <v>0</v>
      </c>
      <c r="BG58" s="61">
        <f t="shared" si="12"/>
        <v>0</v>
      </c>
      <c r="BH58" s="61">
        <f t="shared" si="12"/>
        <v>0</v>
      </c>
      <c r="BI58" s="61">
        <f t="shared" si="12"/>
        <v>0</v>
      </c>
      <c r="BJ58" s="61">
        <f t="shared" si="12"/>
        <v>0</v>
      </c>
      <c r="BK58" s="61">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8" zoomScaleNormal="100" workbookViewId="0">
      <selection activeCell="L16" sqref="L16"/>
    </sheetView>
  </sheetViews>
  <sheetFormatPr baseColWidth="10"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91"/>
      <c r="B1" s="494" t="s">
        <v>0</v>
      </c>
      <c r="C1" s="494"/>
      <c r="D1" s="494"/>
      <c r="E1" s="121" t="s">
        <v>1</v>
      </c>
    </row>
    <row r="2" spans="1:5" s="2" customFormat="1" ht="20.25" customHeight="1" x14ac:dyDescent="0.25">
      <c r="A2" s="492"/>
      <c r="B2" s="495" t="s">
        <v>2</v>
      </c>
      <c r="C2" s="495"/>
      <c r="D2" s="495"/>
      <c r="E2" s="122" t="s">
        <v>3</v>
      </c>
    </row>
    <row r="3" spans="1:5" s="2" customFormat="1" ht="30" customHeight="1" x14ac:dyDescent="0.25">
      <c r="A3" s="492"/>
      <c r="B3" s="496" t="s">
        <v>4</v>
      </c>
      <c r="C3" s="496"/>
      <c r="D3" s="496"/>
      <c r="E3" s="122" t="s">
        <v>5</v>
      </c>
    </row>
    <row r="4" spans="1:5" s="2" customFormat="1" ht="16.5" customHeight="1" thickBot="1" x14ac:dyDescent="0.3">
      <c r="A4" s="493"/>
      <c r="B4" s="235"/>
      <c r="C4" s="235"/>
      <c r="D4" s="235"/>
      <c r="E4" s="123" t="s">
        <v>579</v>
      </c>
    </row>
    <row r="5" spans="1:5" s="2" customFormat="1" ht="9" customHeight="1" thickBot="1" x14ac:dyDescent="0.3">
      <c r="A5"/>
      <c r="B5"/>
      <c r="C5"/>
      <c r="D5"/>
      <c r="E5"/>
    </row>
    <row r="6" spans="1:5" ht="14.25" customHeight="1" x14ac:dyDescent="0.25">
      <c r="A6" s="508" t="s">
        <v>580</v>
      </c>
      <c r="B6" s="321"/>
      <c r="C6" s="321"/>
      <c r="D6" s="321"/>
      <c r="E6" s="509"/>
    </row>
    <row r="7" spans="1:5" ht="15.75" customHeight="1" thickBot="1" x14ac:dyDescent="0.3">
      <c r="A7" s="128" t="s">
        <v>581</v>
      </c>
      <c r="B7" s="129" t="s">
        <v>582</v>
      </c>
      <c r="C7" s="497" t="s">
        <v>583</v>
      </c>
      <c r="D7" s="497"/>
      <c r="E7" s="498"/>
    </row>
    <row r="8" spans="1:5" ht="288" x14ac:dyDescent="0.25">
      <c r="A8" s="177">
        <v>45344</v>
      </c>
      <c r="B8" s="178" t="s">
        <v>584</v>
      </c>
      <c r="C8" s="502" t="s">
        <v>585</v>
      </c>
      <c r="D8" s="503"/>
      <c r="E8" s="504"/>
    </row>
    <row r="9" spans="1:5" ht="38.25" customHeight="1" x14ac:dyDescent="0.25">
      <c r="A9" s="177">
        <v>45377</v>
      </c>
      <c r="B9" s="178" t="s">
        <v>586</v>
      </c>
      <c r="C9" s="502" t="s">
        <v>587</v>
      </c>
      <c r="D9" s="503"/>
      <c r="E9" s="504"/>
    </row>
    <row r="10" spans="1:5" ht="98.25" customHeight="1" x14ac:dyDescent="0.25">
      <c r="A10" s="177">
        <v>45399</v>
      </c>
      <c r="B10" s="178" t="s">
        <v>755</v>
      </c>
      <c r="C10" s="502" t="s">
        <v>756</v>
      </c>
      <c r="D10" s="503"/>
      <c r="E10" s="504"/>
    </row>
    <row r="11" spans="1:5" x14ac:dyDescent="0.25">
      <c r="A11" s="125"/>
      <c r="B11" s="124"/>
      <c r="C11" s="499"/>
      <c r="D11" s="500"/>
      <c r="E11" s="501"/>
    </row>
    <row r="12" spans="1:5" x14ac:dyDescent="0.25">
      <c r="A12" s="125"/>
      <c r="B12" s="124"/>
      <c r="C12" s="499"/>
      <c r="D12" s="500"/>
      <c r="E12" s="501"/>
    </row>
    <row r="13" spans="1:5" x14ac:dyDescent="0.25">
      <c r="A13" s="125"/>
      <c r="B13" s="124"/>
      <c r="C13" s="499"/>
      <c r="D13" s="500"/>
      <c r="E13" s="501"/>
    </row>
    <row r="14" spans="1:5" x14ac:dyDescent="0.25">
      <c r="A14" s="125"/>
      <c r="B14" s="124"/>
      <c r="C14" s="499"/>
      <c r="D14" s="500"/>
      <c r="E14" s="501"/>
    </row>
    <row r="15" spans="1:5" x14ac:dyDescent="0.25">
      <c r="A15" s="125"/>
      <c r="B15" s="124"/>
      <c r="C15" s="499"/>
      <c r="D15" s="500"/>
      <c r="E15" s="501"/>
    </row>
    <row r="16" spans="1:5" x14ac:dyDescent="0.25">
      <c r="A16" s="125"/>
      <c r="B16" s="124"/>
      <c r="C16" s="499"/>
      <c r="D16" s="500"/>
      <c r="E16" s="501"/>
    </row>
    <row r="17" spans="1:5" x14ac:dyDescent="0.25">
      <c r="A17" s="125"/>
      <c r="B17" s="124"/>
      <c r="C17" s="499"/>
      <c r="D17" s="500"/>
      <c r="E17" s="501"/>
    </row>
    <row r="18" spans="1:5" x14ac:dyDescent="0.25">
      <c r="A18" s="125"/>
      <c r="B18" s="124"/>
      <c r="C18" s="499"/>
      <c r="D18" s="500"/>
      <c r="E18" s="501"/>
    </row>
    <row r="19" spans="1:5" x14ac:dyDescent="0.25">
      <c r="A19" s="125"/>
      <c r="B19" s="124"/>
      <c r="C19" s="499"/>
      <c r="D19" s="500"/>
      <c r="E19" s="501"/>
    </row>
    <row r="20" spans="1:5" x14ac:dyDescent="0.25">
      <c r="A20" s="125"/>
      <c r="B20" s="124"/>
      <c r="C20" s="499"/>
      <c r="D20" s="500"/>
      <c r="E20" s="501"/>
    </row>
    <row r="21" spans="1:5" x14ac:dyDescent="0.25">
      <c r="A21" s="125"/>
      <c r="B21" s="124"/>
      <c r="C21" s="499"/>
      <c r="D21" s="500"/>
      <c r="E21" s="501"/>
    </row>
    <row r="22" spans="1:5" x14ac:dyDescent="0.25">
      <c r="A22" s="125"/>
      <c r="B22" s="124"/>
      <c r="C22" s="499"/>
      <c r="D22" s="500"/>
      <c r="E22" s="501"/>
    </row>
    <row r="23" spans="1:5" x14ac:dyDescent="0.25">
      <c r="A23" s="125"/>
      <c r="B23" s="124"/>
      <c r="C23" s="499"/>
      <c r="D23" s="500"/>
      <c r="E23" s="501"/>
    </row>
    <row r="24" spans="1:5" x14ac:dyDescent="0.25">
      <c r="A24" s="125"/>
      <c r="B24" s="124"/>
      <c r="C24" s="499"/>
      <c r="D24" s="500"/>
      <c r="E24" s="501"/>
    </row>
    <row r="25" spans="1:5" x14ac:dyDescent="0.25">
      <c r="A25" s="125"/>
      <c r="B25" s="124"/>
      <c r="C25" s="499"/>
      <c r="D25" s="500"/>
      <c r="E25" s="501"/>
    </row>
    <row r="26" spans="1:5" x14ac:dyDescent="0.25">
      <c r="A26" s="125"/>
      <c r="B26" s="124"/>
      <c r="C26" s="499"/>
      <c r="D26" s="500"/>
      <c r="E26" s="501"/>
    </row>
    <row r="27" spans="1:5" x14ac:dyDescent="0.25">
      <c r="A27" s="125"/>
      <c r="B27" s="124"/>
      <c r="C27" s="499"/>
      <c r="D27" s="500"/>
      <c r="E27" s="501"/>
    </row>
    <row r="28" spans="1:5" x14ac:dyDescent="0.25">
      <c r="A28" s="125"/>
      <c r="B28" s="124"/>
      <c r="C28" s="499"/>
      <c r="D28" s="500"/>
      <c r="E28" s="501"/>
    </row>
    <row r="29" spans="1:5" x14ac:dyDescent="0.25">
      <c r="A29" s="125"/>
      <c r="B29" s="124"/>
      <c r="C29" s="499"/>
      <c r="D29" s="500"/>
      <c r="E29" s="501"/>
    </row>
    <row r="30" spans="1:5" x14ac:dyDescent="0.25">
      <c r="A30" s="125"/>
      <c r="B30" s="124"/>
      <c r="C30" s="499"/>
      <c r="D30" s="500"/>
      <c r="E30" s="501"/>
    </row>
    <row r="31" spans="1:5" x14ac:dyDescent="0.25">
      <c r="A31" s="125"/>
      <c r="B31" s="124"/>
      <c r="C31" s="499"/>
      <c r="D31" s="500"/>
      <c r="E31" s="501"/>
    </row>
    <row r="32" spans="1:5" x14ac:dyDescent="0.25">
      <c r="A32" s="125"/>
      <c r="B32" s="124"/>
      <c r="C32" s="499"/>
      <c r="D32" s="500"/>
      <c r="E32" s="501"/>
    </row>
    <row r="33" spans="1:5" x14ac:dyDescent="0.25">
      <c r="A33" s="125"/>
      <c r="B33" s="124"/>
      <c r="C33" s="499"/>
      <c r="D33" s="500"/>
      <c r="E33" s="501"/>
    </row>
    <row r="34" spans="1:5" x14ac:dyDescent="0.25">
      <c r="A34" s="125"/>
      <c r="B34" s="124"/>
      <c r="C34" s="499"/>
      <c r="D34" s="500"/>
      <c r="E34" s="501"/>
    </row>
    <row r="35" spans="1:5" ht="15.75" thickBot="1" x14ac:dyDescent="0.3">
      <c r="A35" s="126"/>
      <c r="B35" s="127"/>
      <c r="C35" s="505"/>
      <c r="D35" s="506"/>
      <c r="E35" s="507"/>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6" customWidth="1"/>
    <col min="6" max="6" width="19" style="31" customWidth="1"/>
    <col min="7" max="7" width="29.42578125" style="31" customWidth="1"/>
    <col min="8" max="8" width="36.28515625" style="31" customWidth="1"/>
    <col min="9" max="9" width="40" style="31" customWidth="1"/>
    <col min="10" max="16384" width="11.42578125" style="31"/>
  </cols>
  <sheetData>
    <row r="1" spans="1:9" s="44" customFormat="1" x14ac:dyDescent="0.25">
      <c r="A1" s="43" t="s">
        <v>588</v>
      </c>
      <c r="B1" s="43" t="s">
        <v>589</v>
      </c>
      <c r="C1" s="43" t="s">
        <v>590</v>
      </c>
      <c r="D1" s="43" t="s">
        <v>591</v>
      </c>
      <c r="E1" s="43" t="s">
        <v>230</v>
      </c>
      <c r="F1" s="43" t="s">
        <v>592</v>
      </c>
      <c r="G1" s="43" t="s">
        <v>593</v>
      </c>
      <c r="H1" s="43" t="s">
        <v>541</v>
      </c>
      <c r="I1" s="43" t="s">
        <v>594</v>
      </c>
    </row>
    <row r="2" spans="1:9" s="44" customFormat="1" x14ac:dyDescent="0.25">
      <c r="A2" s="45" t="s">
        <v>275</v>
      </c>
      <c r="B2" s="40" t="s">
        <v>595</v>
      </c>
      <c r="C2" s="45" t="s">
        <v>596</v>
      </c>
      <c r="D2" s="46" t="s">
        <v>597</v>
      </c>
      <c r="E2" s="41" t="s">
        <v>598</v>
      </c>
      <c r="F2" s="47" t="s">
        <v>599</v>
      </c>
      <c r="G2" s="48" t="s">
        <v>600</v>
      </c>
      <c r="H2" s="48" t="s">
        <v>601</v>
      </c>
      <c r="I2" s="47" t="s">
        <v>602</v>
      </c>
    </row>
    <row r="3" spans="1:9" x14ac:dyDescent="0.25">
      <c r="A3" s="45" t="s">
        <v>603</v>
      </c>
      <c r="B3" s="40" t="s">
        <v>604</v>
      </c>
      <c r="C3" s="45" t="s">
        <v>605</v>
      </c>
      <c r="D3" s="49" t="s">
        <v>606</v>
      </c>
      <c r="E3" s="41" t="s">
        <v>607</v>
      </c>
      <c r="F3" s="47" t="s">
        <v>608</v>
      </c>
      <c r="G3" s="48" t="s">
        <v>609</v>
      </c>
      <c r="H3" s="48" t="s">
        <v>550</v>
      </c>
      <c r="I3" s="47" t="s">
        <v>610</v>
      </c>
    </row>
    <row r="4" spans="1:9" x14ac:dyDescent="0.25">
      <c r="A4" s="45" t="s">
        <v>611</v>
      </c>
      <c r="B4" s="40" t="s">
        <v>612</v>
      </c>
      <c r="C4" s="45" t="s">
        <v>613</v>
      </c>
      <c r="D4" s="49" t="s">
        <v>614</v>
      </c>
      <c r="E4" s="41" t="s">
        <v>615</v>
      </c>
      <c r="F4" s="47" t="s">
        <v>616</v>
      </c>
      <c r="G4" s="48" t="s">
        <v>617</v>
      </c>
      <c r="H4" s="48" t="s">
        <v>545</v>
      </c>
      <c r="I4" s="47" t="s">
        <v>618</v>
      </c>
    </row>
    <row r="5" spans="1:9" x14ac:dyDescent="0.25">
      <c r="A5" s="45" t="s">
        <v>619</v>
      </c>
      <c r="B5" s="40" t="s">
        <v>620</v>
      </c>
      <c r="C5" s="45" t="s">
        <v>621</v>
      </c>
      <c r="D5" s="49" t="s">
        <v>622</v>
      </c>
      <c r="E5" s="41" t="s">
        <v>623</v>
      </c>
      <c r="F5" s="47" t="s">
        <v>278</v>
      </c>
      <c r="G5" s="48" t="s">
        <v>624</v>
      </c>
      <c r="H5" s="48" t="s">
        <v>546</v>
      </c>
      <c r="I5" s="47" t="s">
        <v>625</v>
      </c>
    </row>
    <row r="6" spans="1:9" ht="30" x14ac:dyDescent="0.25">
      <c r="A6" s="45" t="s">
        <v>626</v>
      </c>
      <c r="B6" s="40" t="s">
        <v>627</v>
      </c>
      <c r="C6" s="45" t="s">
        <v>628</v>
      </c>
      <c r="D6" s="49" t="s">
        <v>629</v>
      </c>
      <c r="E6" s="41" t="s">
        <v>630</v>
      </c>
      <c r="G6" s="48" t="s">
        <v>631</v>
      </c>
      <c r="H6" s="48" t="s">
        <v>547</v>
      </c>
      <c r="I6" s="47" t="s">
        <v>632</v>
      </c>
    </row>
    <row r="7" spans="1:9" ht="30" x14ac:dyDescent="0.25">
      <c r="B7" s="40" t="s">
        <v>633</v>
      </c>
      <c r="C7" s="45" t="s">
        <v>634</v>
      </c>
      <c r="D7" s="49" t="s">
        <v>635</v>
      </c>
      <c r="E7" s="47" t="s">
        <v>636</v>
      </c>
      <c r="G7" s="41" t="s">
        <v>556</v>
      </c>
      <c r="H7" s="48" t="s">
        <v>548</v>
      </c>
      <c r="I7" s="47" t="s">
        <v>637</v>
      </c>
    </row>
    <row r="8" spans="1:9" ht="30" x14ac:dyDescent="0.25">
      <c r="A8" s="50"/>
      <c r="B8" s="40" t="s">
        <v>638</v>
      </c>
      <c r="C8" s="45" t="s">
        <v>639</v>
      </c>
      <c r="D8" s="49" t="s">
        <v>640</v>
      </c>
      <c r="E8" s="47" t="s">
        <v>641</v>
      </c>
      <c r="I8" s="47" t="s">
        <v>642</v>
      </c>
    </row>
    <row r="9" spans="1:9" ht="32.1" customHeight="1" x14ac:dyDescent="0.25">
      <c r="A9" s="50"/>
      <c r="B9" s="40" t="s">
        <v>643</v>
      </c>
      <c r="C9" s="45" t="s">
        <v>644</v>
      </c>
      <c r="D9" s="49" t="s">
        <v>645</v>
      </c>
      <c r="E9" s="47" t="s">
        <v>646</v>
      </c>
      <c r="I9" s="47" t="s">
        <v>647</v>
      </c>
    </row>
    <row r="10" spans="1:9" x14ac:dyDescent="0.25">
      <c r="A10" s="50"/>
      <c r="B10" s="40" t="s">
        <v>648</v>
      </c>
      <c r="C10" s="45" t="s">
        <v>649</v>
      </c>
      <c r="D10" s="49" t="s">
        <v>650</v>
      </c>
      <c r="E10" s="47" t="s">
        <v>651</v>
      </c>
      <c r="I10" s="47" t="s">
        <v>652</v>
      </c>
    </row>
    <row r="11" spans="1:9" x14ac:dyDescent="0.25">
      <c r="A11" s="50"/>
      <c r="B11" s="40" t="s">
        <v>653</v>
      </c>
      <c r="C11" s="45" t="s">
        <v>654</v>
      </c>
      <c r="D11" s="49" t="s">
        <v>655</v>
      </c>
      <c r="E11" s="47" t="s">
        <v>656</v>
      </c>
      <c r="I11" s="47" t="s">
        <v>657</v>
      </c>
    </row>
    <row r="12" spans="1:9" ht="30" x14ac:dyDescent="0.25">
      <c r="A12" s="50"/>
      <c r="B12" s="40" t="s">
        <v>658</v>
      </c>
      <c r="C12" s="45" t="s">
        <v>659</v>
      </c>
      <c r="D12" s="49" t="s">
        <v>660</v>
      </c>
      <c r="E12" s="47" t="s">
        <v>661</v>
      </c>
      <c r="I12" s="47" t="s">
        <v>662</v>
      </c>
    </row>
    <row r="13" spans="1:9" x14ac:dyDescent="0.25">
      <c r="A13" s="50"/>
      <c r="B13" s="135" t="s">
        <v>663</v>
      </c>
      <c r="D13" s="49" t="s">
        <v>664</v>
      </c>
      <c r="E13" s="47" t="s">
        <v>665</v>
      </c>
      <c r="I13" s="47" t="s">
        <v>666</v>
      </c>
    </row>
    <row r="14" spans="1:9" x14ac:dyDescent="0.25">
      <c r="A14" s="50"/>
      <c r="B14" s="40" t="s">
        <v>667</v>
      </c>
      <c r="C14" s="50"/>
      <c r="D14" s="49" t="s">
        <v>668</v>
      </c>
      <c r="E14" s="47" t="s">
        <v>669</v>
      </c>
    </row>
    <row r="15" spans="1:9" x14ac:dyDescent="0.25">
      <c r="A15" s="50"/>
      <c r="B15" s="40" t="s">
        <v>670</v>
      </c>
      <c r="C15" s="50"/>
      <c r="D15" s="49" t="s">
        <v>671</v>
      </c>
      <c r="E15" s="47" t="s">
        <v>672</v>
      </c>
    </row>
    <row r="16" spans="1:9" x14ac:dyDescent="0.25">
      <c r="A16" s="50"/>
      <c r="B16" s="40" t="s">
        <v>673</v>
      </c>
      <c r="C16" s="50"/>
      <c r="D16" s="49" t="s">
        <v>674</v>
      </c>
      <c r="E16" s="51"/>
    </row>
    <row r="17" spans="1:5" x14ac:dyDescent="0.25">
      <c r="A17" s="50"/>
      <c r="B17" s="40" t="s">
        <v>675</v>
      </c>
      <c r="C17" s="50"/>
      <c r="D17" s="49" t="s">
        <v>676</v>
      </c>
      <c r="E17" s="51"/>
    </row>
    <row r="18" spans="1:5" x14ac:dyDescent="0.25">
      <c r="A18" s="50"/>
      <c r="B18" s="40" t="s">
        <v>677</v>
      </c>
      <c r="C18" s="50"/>
      <c r="D18" s="49" t="s">
        <v>678</v>
      </c>
      <c r="E18" s="51"/>
    </row>
    <row r="19" spans="1:5" x14ac:dyDescent="0.25">
      <c r="A19" s="50"/>
      <c r="B19" s="40" t="s">
        <v>679</v>
      </c>
      <c r="C19" s="50"/>
      <c r="D19" s="49" t="s">
        <v>680</v>
      </c>
      <c r="E19" s="51"/>
    </row>
    <row r="20" spans="1:5" x14ac:dyDescent="0.25">
      <c r="A20" s="50"/>
      <c r="B20" s="40" t="s">
        <v>681</v>
      </c>
      <c r="C20" s="50"/>
      <c r="D20" s="49" t="s">
        <v>682</v>
      </c>
      <c r="E20" s="51"/>
    </row>
    <row r="21" spans="1:5" x14ac:dyDescent="0.25">
      <c r="B21" s="40" t="s">
        <v>683</v>
      </c>
      <c r="D21" s="49" t="s">
        <v>684</v>
      </c>
      <c r="E21" s="51"/>
    </row>
    <row r="22" spans="1:5" x14ac:dyDescent="0.25">
      <c r="B22" s="40" t="s">
        <v>685</v>
      </c>
      <c r="D22" s="49" t="s">
        <v>686</v>
      </c>
      <c r="E22" s="51"/>
    </row>
    <row r="23" spans="1:5" x14ac:dyDescent="0.25">
      <c r="B23" s="40" t="s">
        <v>687</v>
      </c>
      <c r="D23" s="49" t="s">
        <v>688</v>
      </c>
      <c r="E23" s="51"/>
    </row>
    <row r="24" spans="1:5" x14ac:dyDescent="0.25">
      <c r="D24" s="52" t="s">
        <v>689</v>
      </c>
      <c r="E24" s="52" t="s">
        <v>690</v>
      </c>
    </row>
    <row r="25" spans="1:5" x14ac:dyDescent="0.25">
      <c r="D25" s="53" t="s">
        <v>691</v>
      </c>
      <c r="E25" s="47" t="s">
        <v>692</v>
      </c>
    </row>
    <row r="26" spans="1:5" x14ac:dyDescent="0.25">
      <c r="D26" s="53" t="s">
        <v>693</v>
      </c>
      <c r="E26" s="47" t="s">
        <v>694</v>
      </c>
    </row>
    <row r="27" spans="1:5" x14ac:dyDescent="0.25">
      <c r="D27" s="510" t="s">
        <v>695</v>
      </c>
      <c r="E27" s="47" t="s">
        <v>696</v>
      </c>
    </row>
    <row r="28" spans="1:5" x14ac:dyDescent="0.25">
      <c r="D28" s="511"/>
      <c r="E28" s="47" t="s">
        <v>697</v>
      </c>
    </row>
    <row r="29" spans="1:5" x14ac:dyDescent="0.25">
      <c r="D29" s="511"/>
      <c r="E29" s="47" t="s">
        <v>698</v>
      </c>
    </row>
    <row r="30" spans="1:5" x14ac:dyDescent="0.25">
      <c r="D30" s="512"/>
      <c r="E30" s="47" t="s">
        <v>699</v>
      </c>
    </row>
    <row r="31" spans="1:5" x14ac:dyDescent="0.25">
      <c r="D31" s="53" t="s">
        <v>700</v>
      </c>
      <c r="E31" s="47" t="s">
        <v>701</v>
      </c>
    </row>
    <row r="32" spans="1:5" x14ac:dyDescent="0.25">
      <c r="D32" s="53" t="s">
        <v>702</v>
      </c>
      <c r="E32" s="47" t="s">
        <v>703</v>
      </c>
    </row>
    <row r="33" spans="4:5" x14ac:dyDescent="0.25">
      <c r="D33" s="53" t="s">
        <v>704</v>
      </c>
      <c r="E33" s="47" t="s">
        <v>705</v>
      </c>
    </row>
    <row r="34" spans="4:5" x14ac:dyDescent="0.25">
      <c r="D34" s="53" t="s">
        <v>706</v>
      </c>
      <c r="E34" s="47" t="s">
        <v>707</v>
      </c>
    </row>
    <row r="35" spans="4:5" x14ac:dyDescent="0.25">
      <c r="D35" s="53" t="s">
        <v>708</v>
      </c>
      <c r="E35" s="47" t="s">
        <v>709</v>
      </c>
    </row>
    <row r="36" spans="4:5" x14ac:dyDescent="0.25">
      <c r="D36" s="53" t="s">
        <v>710</v>
      </c>
      <c r="E36" s="47" t="s">
        <v>711</v>
      </c>
    </row>
    <row r="37" spans="4:5" x14ac:dyDescent="0.25">
      <c r="D37" s="53" t="s">
        <v>712</v>
      </c>
      <c r="E37" s="47" t="s">
        <v>246</v>
      </c>
    </row>
    <row r="38" spans="4:5" x14ac:dyDescent="0.25">
      <c r="D38" s="53" t="s">
        <v>713</v>
      </c>
      <c r="E38" s="47" t="s">
        <v>260</v>
      </c>
    </row>
    <row r="39" spans="4:5" x14ac:dyDescent="0.25">
      <c r="D39" s="54" t="s">
        <v>714</v>
      </c>
      <c r="E39" s="47" t="s">
        <v>715</v>
      </c>
    </row>
    <row r="40" spans="4:5" x14ac:dyDescent="0.25">
      <c r="D40" s="54" t="s">
        <v>716</v>
      </c>
      <c r="E40" s="47" t="s">
        <v>717</v>
      </c>
    </row>
    <row r="41" spans="4:5" x14ac:dyDescent="0.25">
      <c r="D41" s="53" t="s">
        <v>718</v>
      </c>
      <c r="E41" s="47" t="s">
        <v>719</v>
      </c>
    </row>
    <row r="42" spans="4:5" x14ac:dyDescent="0.25">
      <c r="D42" s="53" t="s">
        <v>720</v>
      </c>
      <c r="E42" s="47" t="s">
        <v>269</v>
      </c>
    </row>
    <row r="43" spans="4:5" x14ac:dyDescent="0.25">
      <c r="D43" s="54" t="s">
        <v>721</v>
      </c>
      <c r="E43" s="47" t="s">
        <v>722</v>
      </c>
    </row>
    <row r="44" spans="4:5" x14ac:dyDescent="0.25">
      <c r="D44" s="55" t="s">
        <v>723</v>
      </c>
      <c r="E44" s="47" t="s">
        <v>724</v>
      </c>
    </row>
    <row r="45" spans="4:5" x14ac:dyDescent="0.25">
      <c r="D45" s="49" t="s">
        <v>725</v>
      </c>
      <c r="E45" s="47" t="s">
        <v>726</v>
      </c>
    </row>
    <row r="46" spans="4:5" x14ac:dyDescent="0.25">
      <c r="D46" s="49" t="s">
        <v>727</v>
      </c>
      <c r="E46" s="47" t="s">
        <v>728</v>
      </c>
    </row>
    <row r="47" spans="4:5" x14ac:dyDescent="0.25">
      <c r="D47" s="49" t="s">
        <v>729</v>
      </c>
      <c r="E47" s="47" t="s">
        <v>730</v>
      </c>
    </row>
    <row r="48" spans="4:5" x14ac:dyDescent="0.25">
      <c r="D48" s="49" t="s">
        <v>731</v>
      </c>
      <c r="E48" s="47" t="s">
        <v>732</v>
      </c>
    </row>
    <row r="49" spans="4:4" x14ac:dyDescent="0.25">
      <c r="D49" s="52" t="s">
        <v>733</v>
      </c>
    </row>
    <row r="50" spans="4:4" x14ac:dyDescent="0.25">
      <c r="D50" s="49" t="s">
        <v>734</v>
      </c>
    </row>
    <row r="51" spans="4:4" x14ac:dyDescent="0.25">
      <c r="D51" s="49" t="s">
        <v>735</v>
      </c>
    </row>
    <row r="52" spans="4:4" x14ac:dyDescent="0.25">
      <c r="D52" s="52" t="s">
        <v>736</v>
      </c>
    </row>
    <row r="53" spans="4:4" x14ac:dyDescent="0.25">
      <c r="D53" s="55" t="s">
        <v>737</v>
      </c>
    </row>
    <row r="54" spans="4:4" x14ac:dyDescent="0.25">
      <c r="D54" s="55" t="s">
        <v>738</v>
      </c>
    </row>
    <row r="55" spans="4:4" x14ac:dyDescent="0.25">
      <c r="D55" s="55" t="s">
        <v>739</v>
      </c>
    </row>
    <row r="56" spans="4:4" x14ac:dyDescent="0.25">
      <c r="D56" s="55" t="s">
        <v>740</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996C-CE17-4FFA-90B3-6F55F3855AC9}">
  <sheetPr>
    <tabColor theme="7" tint="0.39997558519241921"/>
    <pageSetUpPr fitToPage="1"/>
  </sheetPr>
  <dimension ref="A1:AO42"/>
  <sheetViews>
    <sheetView showGridLines="0" topLeftCell="K29" zoomScale="60" zoomScaleNormal="60" workbookViewId="0">
      <selection activeCell="Q41" sqref="Q41:X42"/>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101</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49">
        <v>161155000</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73" t="s">
        <v>44</v>
      </c>
      <c r="B22" s="172"/>
      <c r="C22" s="215">
        <v>161155000</v>
      </c>
      <c r="D22" s="150"/>
      <c r="E22" s="150"/>
      <c r="F22" s="148"/>
      <c r="G22" s="148"/>
      <c r="H22" s="148"/>
      <c r="I22" s="148"/>
      <c r="J22" s="148"/>
      <c r="K22" s="148"/>
      <c r="L22" s="148"/>
      <c r="M22" s="148"/>
      <c r="N22" s="79">
        <f>SUM(B22:M22)</f>
        <v>161155000</v>
      </c>
      <c r="O22" s="81"/>
      <c r="P22" s="130" t="s">
        <v>45</v>
      </c>
      <c r="Q22" s="141">
        <v>94636800</v>
      </c>
      <c r="R22" s="142">
        <v>995928000</v>
      </c>
      <c r="S22" s="142"/>
      <c r="T22" s="142">
        <f>-791483000</f>
        <v>-791483000</v>
      </c>
      <c r="U22" s="142"/>
      <c r="V22" s="142"/>
      <c r="W22" s="142"/>
      <c r="X22" s="142">
        <v>900918200</v>
      </c>
      <c r="Y22" s="142"/>
      <c r="Z22" s="142"/>
      <c r="AA22" s="142"/>
      <c r="AB22" s="142"/>
      <c r="AC22" s="101">
        <f>SUM(Q22:AB22)</f>
        <v>1200000000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142692000</v>
      </c>
      <c r="R23" s="144">
        <v>946225000</v>
      </c>
      <c r="S23" s="144">
        <v>-1802500</v>
      </c>
      <c r="T23" s="144">
        <v>-13621336</v>
      </c>
      <c r="U23" s="144"/>
      <c r="V23" s="144"/>
      <c r="W23" s="144"/>
      <c r="X23" s="144"/>
      <c r="Y23" s="144"/>
      <c r="Z23" s="144"/>
      <c r="AA23" s="144"/>
      <c r="AB23" s="144"/>
      <c r="AC23" s="144">
        <f>SUM(Q23:AB23)</f>
        <v>1073493164</v>
      </c>
      <c r="AD23" s="209">
        <f>AC23/SUM(Q22:T22)</f>
        <v>3.5892961858595207</v>
      </c>
      <c r="AE23" s="82">
        <f>AC23/AC22</f>
        <v>0.89457763666666668</v>
      </c>
      <c r="AF23" s="1"/>
    </row>
    <row r="24" spans="1:32" ht="32.1" customHeight="1" x14ac:dyDescent="0.25">
      <c r="A24" s="131" t="s">
        <v>48</v>
      </c>
      <c r="B24" s="143">
        <f>+A21-B23</f>
        <v>161155000</v>
      </c>
      <c r="C24" s="144">
        <f>+B24-C23</f>
        <v>161155000</v>
      </c>
      <c r="D24" s="144">
        <f>+C24-D23</f>
        <v>161155000</v>
      </c>
      <c r="E24" s="144">
        <f>+D24-E23</f>
        <v>161155000</v>
      </c>
      <c r="F24" s="144"/>
      <c r="G24" s="144"/>
      <c r="H24" s="144"/>
      <c r="I24" s="144"/>
      <c r="J24" s="144"/>
      <c r="K24" s="144"/>
      <c r="L24" s="144"/>
      <c r="M24" s="144"/>
      <c r="N24" s="78">
        <f>MIN(B24:M24)</f>
        <v>161155000</v>
      </c>
      <c r="O24" s="80"/>
      <c r="P24" s="131" t="s">
        <v>44</v>
      </c>
      <c r="Q24" s="143"/>
      <c r="R24" s="144">
        <v>5914800</v>
      </c>
      <c r="S24" s="144">
        <v>180775000</v>
      </c>
      <c r="T24" s="144">
        <v>180775000</v>
      </c>
      <c r="U24" s="144">
        <v>180775000</v>
      </c>
      <c r="V24" s="144">
        <v>180775000</v>
      </c>
      <c r="W24" s="144">
        <v>180775000</v>
      </c>
      <c r="X24" s="144">
        <v>180775000</v>
      </c>
      <c r="Y24" s="198">
        <f>180775000-158296600</f>
        <v>22478400</v>
      </c>
      <c r="Z24" s="198">
        <f>180775000-158296600</f>
        <v>22478400</v>
      </c>
      <c r="AA24" s="198">
        <f>180775000-158296600</f>
        <v>22478400</v>
      </c>
      <c r="AB24" s="144">
        <f>358593200-158296600-158296600</f>
        <v>42000000</v>
      </c>
      <c r="AC24" s="144">
        <f>SUM(Q24:AB24)</f>
        <v>1200000000</v>
      </c>
      <c r="AD24" s="144"/>
      <c r="AE24" s="103"/>
      <c r="AF24" s="1"/>
    </row>
    <row r="25" spans="1:32" ht="32.1" customHeight="1" thickBot="1" x14ac:dyDescent="0.3">
      <c r="A25" s="132" t="s">
        <v>49</v>
      </c>
      <c r="B25" s="145">
        <v>0</v>
      </c>
      <c r="C25" s="146">
        <v>157340200</v>
      </c>
      <c r="D25" s="146">
        <v>3814800</v>
      </c>
      <c r="E25" s="146">
        <v>0</v>
      </c>
      <c r="F25" s="146"/>
      <c r="G25" s="146"/>
      <c r="H25" s="146"/>
      <c r="I25" s="146"/>
      <c r="J25" s="146"/>
      <c r="K25" s="146"/>
      <c r="L25" s="146"/>
      <c r="M25" s="146"/>
      <c r="N25" s="111">
        <f>SUM(B25:M25)</f>
        <v>161155000</v>
      </c>
      <c r="O25" s="181">
        <f>+N25/N24</f>
        <v>1</v>
      </c>
      <c r="P25" s="132" t="s">
        <v>49</v>
      </c>
      <c r="Q25" s="145">
        <v>0</v>
      </c>
      <c r="R25" s="146">
        <v>1287500</v>
      </c>
      <c r="S25" s="146">
        <v>159400664</v>
      </c>
      <c r="T25" s="146">
        <v>189705000</v>
      </c>
      <c r="U25" s="146"/>
      <c r="V25" s="146"/>
      <c r="W25" s="146"/>
      <c r="X25" s="146"/>
      <c r="Y25" s="146"/>
      <c r="Z25" s="146"/>
      <c r="AA25" s="146"/>
      <c r="AB25" s="146"/>
      <c r="AC25" s="146">
        <f>SUM(Q25:AB25)</f>
        <v>350393164</v>
      </c>
      <c r="AD25" s="212">
        <f ca="1">AD25/SUM(Q24:T24)</f>
        <v>0</v>
      </c>
      <c r="AE25" s="112">
        <f>AC25/AC24</f>
        <v>0.29199430333333332</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101</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69" t="s">
        <v>102</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06.5" customHeight="1" x14ac:dyDescent="0.25">
      <c r="A35" s="325" t="s">
        <v>101</v>
      </c>
      <c r="B35" s="327">
        <f>SUM(B41)</f>
        <v>0.05</v>
      </c>
      <c r="C35" s="23" t="s">
        <v>66</v>
      </c>
      <c r="D35" s="139">
        <v>1</v>
      </c>
      <c r="E35" s="139">
        <v>1</v>
      </c>
      <c r="F35" s="139">
        <v>1</v>
      </c>
      <c r="G35" s="139">
        <v>1</v>
      </c>
      <c r="H35" s="139">
        <v>1</v>
      </c>
      <c r="I35" s="152">
        <v>0</v>
      </c>
      <c r="J35" s="152">
        <v>0</v>
      </c>
      <c r="K35" s="152">
        <v>0</v>
      </c>
      <c r="L35" s="152">
        <v>0</v>
      </c>
      <c r="M35" s="152">
        <v>0</v>
      </c>
      <c r="N35" s="152">
        <v>0</v>
      </c>
      <c r="O35" s="152">
        <v>0</v>
      </c>
      <c r="P35" s="136">
        <v>1</v>
      </c>
      <c r="Q35" s="371" t="s">
        <v>103</v>
      </c>
      <c r="R35" s="372"/>
      <c r="S35" s="372"/>
      <c r="T35" s="373"/>
      <c r="U35" s="383" t="s">
        <v>104</v>
      </c>
      <c r="V35" s="383"/>
      <c r="W35" s="383"/>
      <c r="X35" s="383"/>
      <c r="Y35" s="312" t="s">
        <v>105</v>
      </c>
      <c r="Z35" s="312"/>
      <c r="AA35" s="312"/>
      <c r="AB35" s="312"/>
      <c r="AC35" s="312" t="s">
        <v>106</v>
      </c>
      <c r="AD35" s="312"/>
      <c r="AE35" s="313"/>
      <c r="AG35" s="21"/>
      <c r="AH35" s="21"/>
      <c r="AI35" s="21"/>
      <c r="AJ35" s="21"/>
      <c r="AK35" s="21"/>
      <c r="AL35" s="21"/>
      <c r="AM35" s="21"/>
      <c r="AN35" s="21"/>
      <c r="AO35" s="21"/>
    </row>
    <row r="36" spans="1:41" ht="106.5" customHeight="1" thickBot="1" x14ac:dyDescent="0.3">
      <c r="A36" s="326"/>
      <c r="B36" s="328"/>
      <c r="C36" s="24" t="s">
        <v>71</v>
      </c>
      <c r="D36" s="157">
        <v>1</v>
      </c>
      <c r="E36" s="157">
        <v>1</v>
      </c>
      <c r="F36" s="157">
        <v>1</v>
      </c>
      <c r="G36" s="158">
        <v>1</v>
      </c>
      <c r="H36" s="158"/>
      <c r="I36" s="158"/>
      <c r="J36" s="158"/>
      <c r="K36" s="158"/>
      <c r="L36" s="158"/>
      <c r="M36" s="158"/>
      <c r="N36" s="158"/>
      <c r="O36" s="158"/>
      <c r="P36" s="69">
        <v>1</v>
      </c>
      <c r="Q36" s="374"/>
      <c r="R36" s="375"/>
      <c r="S36" s="375"/>
      <c r="T36" s="376"/>
      <c r="U36" s="384"/>
      <c r="V36" s="384"/>
      <c r="W36" s="384"/>
      <c r="X36" s="384"/>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156.75" customHeight="1" x14ac:dyDescent="0.25">
      <c r="A41" s="377" t="s">
        <v>107</v>
      </c>
      <c r="B41" s="339">
        <v>0.05</v>
      </c>
      <c r="C41" s="29" t="s">
        <v>66</v>
      </c>
      <c r="D41" s="161">
        <v>0.2</v>
      </c>
      <c r="E41" s="161">
        <v>0.2</v>
      </c>
      <c r="F41" s="161">
        <v>0.2</v>
      </c>
      <c r="G41" s="161">
        <v>0.2</v>
      </c>
      <c r="H41" s="161">
        <v>0.2</v>
      </c>
      <c r="I41" s="152">
        <v>0</v>
      </c>
      <c r="J41" s="152">
        <v>0</v>
      </c>
      <c r="K41" s="152">
        <v>0</v>
      </c>
      <c r="L41" s="152">
        <v>0</v>
      </c>
      <c r="M41" s="152">
        <v>0</v>
      </c>
      <c r="N41" s="152">
        <v>0</v>
      </c>
      <c r="O41" s="152">
        <v>0</v>
      </c>
      <c r="P41" s="106">
        <f>SUM(D41:O41)</f>
        <v>1</v>
      </c>
      <c r="Q41" s="379" t="s">
        <v>108</v>
      </c>
      <c r="R41" s="355"/>
      <c r="S41" s="355"/>
      <c r="T41" s="355"/>
      <c r="U41" s="355"/>
      <c r="V41" s="355"/>
      <c r="W41" s="355"/>
      <c r="X41" s="356"/>
      <c r="Y41" s="360" t="s">
        <v>109</v>
      </c>
      <c r="Z41" s="361"/>
      <c r="AA41" s="361"/>
      <c r="AB41" s="361"/>
      <c r="AC41" s="361"/>
      <c r="AD41" s="361"/>
      <c r="AE41" s="362"/>
      <c r="AG41" s="26"/>
      <c r="AH41" s="26"/>
      <c r="AI41" s="26"/>
      <c r="AJ41" s="26"/>
      <c r="AK41" s="26"/>
      <c r="AL41" s="26"/>
      <c r="AM41" s="26"/>
      <c r="AN41" s="26"/>
      <c r="AO41" s="26"/>
    </row>
    <row r="42" spans="1:41" ht="156.75" customHeight="1" thickBot="1" x14ac:dyDescent="0.3">
      <c r="A42" s="378"/>
      <c r="B42" s="340"/>
      <c r="C42" s="24" t="s">
        <v>71</v>
      </c>
      <c r="D42" s="30">
        <v>0.2</v>
      </c>
      <c r="E42" s="30">
        <v>0.2</v>
      </c>
      <c r="F42" s="30">
        <v>0.2</v>
      </c>
      <c r="G42" s="30">
        <v>0.2</v>
      </c>
      <c r="H42" s="30"/>
      <c r="I42" s="30"/>
      <c r="J42" s="30"/>
      <c r="K42" s="30"/>
      <c r="L42" s="30"/>
      <c r="M42" s="30"/>
      <c r="N42" s="30"/>
      <c r="O42" s="30"/>
      <c r="P42" s="107">
        <f>SUM(D42:O42)</f>
        <v>0.8</v>
      </c>
      <c r="Q42" s="380"/>
      <c r="R42" s="381"/>
      <c r="S42" s="381"/>
      <c r="T42" s="381"/>
      <c r="U42" s="381"/>
      <c r="V42" s="381"/>
      <c r="W42" s="381"/>
      <c r="X42" s="382"/>
      <c r="Y42" s="363"/>
      <c r="Z42" s="364"/>
      <c r="AA42" s="364"/>
      <c r="AB42" s="364"/>
      <c r="AC42" s="364"/>
      <c r="AD42" s="364"/>
      <c r="AE42" s="365"/>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41 Y35 AC35 Q35" xr:uid="{EC677FEF-8094-4D25-86F3-E5446C3C36FA}">
      <formula1>2000</formula1>
    </dataValidation>
    <dataValidation type="textLength" operator="lessThanOrEqual" allowBlank="1" showInputMessage="1" showErrorMessage="1" errorTitle="Máximo 2.000 caracteres" error="Máximo 2.000 caracteres" promptTitle="2.000 caracteres" sqref="Q30:Q31" xr:uid="{9CA51070-8155-41C5-B37A-6798C57D7D3E}">
      <formula1>2000</formula1>
    </dataValidation>
    <dataValidation type="list" allowBlank="1" showInputMessage="1" showErrorMessage="1" sqref="C7:C9" xr:uid="{8C9AEB0A-5C2D-47F9-B2EB-7FE0E1F8C058}">
      <formula1>$B$21:$M$21</formula1>
    </dataValidation>
  </dataValidations>
  <hyperlinks>
    <hyperlink ref="Y41" r:id="rId1" xr:uid="{F51FA295-1575-4816-9ECF-4E4180A0D4D7}"/>
  </hyperlinks>
  <pageMargins left="0.25" right="0.25" top="0.75" bottom="0.75" header="0.3" footer="0.3"/>
  <pageSetup scale="2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FBC0-8469-45EE-BB60-3CECBBDD7136}">
  <sheetPr>
    <tabColor theme="7" tint="0.39997558519241921"/>
    <pageSetUpPr fitToPage="1"/>
  </sheetPr>
  <dimension ref="A1:AO44"/>
  <sheetViews>
    <sheetView showGridLines="0" topLeftCell="N35" zoomScale="60" zoomScaleNormal="60" workbookViewId="0">
      <selection activeCell="Q43" sqref="Q43:X44"/>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0" width="20" style="2" customWidth="1"/>
    <col min="21" max="24" width="20.5703125" style="2" customWidth="1"/>
    <col min="25"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110</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49">
        <v>3484934374</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895000000</v>
      </c>
      <c r="C22" s="148">
        <v>895000000</v>
      </c>
      <c r="D22" s="148">
        <v>945160286</v>
      </c>
      <c r="E22" s="148">
        <v>584182114</v>
      </c>
      <c r="F22" s="148">
        <v>145591974</v>
      </c>
      <c r="G22" s="148">
        <v>20000000</v>
      </c>
      <c r="H22" s="148"/>
      <c r="I22" s="148"/>
      <c r="J22" s="148"/>
      <c r="K22" s="148"/>
      <c r="L22" s="148"/>
      <c r="M22" s="148"/>
      <c r="N22" s="79">
        <f>SUM(B22:M22)</f>
        <v>3484934374</v>
      </c>
      <c r="O22" s="81"/>
      <c r="P22" s="130" t="s">
        <v>45</v>
      </c>
      <c r="Q22" s="141"/>
      <c r="R22" s="142">
        <f>950861460+192677894</f>
        <v>1143539354</v>
      </c>
      <c r="S22" s="142">
        <v>996966817</v>
      </c>
      <c r="T22" s="142">
        <v>1464471106</v>
      </c>
      <c r="U22" s="142">
        <v>7395022723</v>
      </c>
      <c r="V22" s="142"/>
      <c r="W22" s="142"/>
      <c r="X22" s="142"/>
      <c r="Y22" s="142"/>
      <c r="Z22" s="142"/>
      <c r="AA22" s="142"/>
      <c r="AB22" s="142"/>
      <c r="AC22" s="101">
        <f>SUM(Q22:AB22)</f>
        <v>11000000000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0</v>
      </c>
      <c r="R23" s="144">
        <v>1453597396</v>
      </c>
      <c r="S23" s="144">
        <v>494230881</v>
      </c>
      <c r="T23" s="144">
        <v>0</v>
      </c>
      <c r="U23" s="144"/>
      <c r="V23" s="144"/>
      <c r="W23" s="144"/>
      <c r="X23" s="144"/>
      <c r="Y23" s="144"/>
      <c r="Z23" s="144"/>
      <c r="AA23" s="144"/>
      <c r="AB23" s="144"/>
      <c r="AC23" s="144">
        <f>SUM(Q23:AB23)</f>
        <v>1947828277</v>
      </c>
      <c r="AD23" s="209">
        <f>AC23/SUM(Q22:T22)</f>
        <v>0.54031638130627802</v>
      </c>
      <c r="AE23" s="82">
        <f>AC23/AC22</f>
        <v>0.17707529790909091</v>
      </c>
      <c r="AF23" s="1"/>
    </row>
    <row r="24" spans="1:32" ht="32.1" customHeight="1" x14ac:dyDescent="0.25">
      <c r="A24" s="131" t="s">
        <v>48</v>
      </c>
      <c r="B24" s="143">
        <f>+A21-B23</f>
        <v>3484934374</v>
      </c>
      <c r="C24" s="144">
        <f>+B24-C23</f>
        <v>3484934374</v>
      </c>
      <c r="D24" s="144">
        <f>+C24-D23</f>
        <v>3484934374</v>
      </c>
      <c r="E24" s="144">
        <f>+D24-E23</f>
        <v>3484934374</v>
      </c>
      <c r="F24" s="144"/>
      <c r="G24" s="144"/>
      <c r="H24" s="144"/>
      <c r="I24" s="144"/>
      <c r="J24" s="144"/>
      <c r="K24" s="144"/>
      <c r="L24" s="144"/>
      <c r="M24" s="144"/>
      <c r="N24" s="78">
        <f>MIN(B24:M24)</f>
        <v>3484934374</v>
      </c>
      <c r="O24" s="80"/>
      <c r="P24" s="131" t="s">
        <v>44</v>
      </c>
      <c r="Q24" s="143"/>
      <c r="R24" s="144"/>
      <c r="S24" s="144"/>
      <c r="T24" s="144">
        <v>362000000</v>
      </c>
      <c r="U24" s="144">
        <v>977000000</v>
      </c>
      <c r="V24" s="144">
        <v>1004525413</v>
      </c>
      <c r="W24" s="144">
        <f>977000000+27525413+209210158</f>
        <v>1213735571</v>
      </c>
      <c r="X24" s="144">
        <f>977000000+27525413+209210158</f>
        <v>1213735571</v>
      </c>
      <c r="Y24" s="144">
        <f>977000000+27525413+209210158</f>
        <v>1213735571</v>
      </c>
      <c r="Z24" s="144">
        <f>977000000+27525413+209210158</f>
        <v>1213735571</v>
      </c>
      <c r="AA24" s="144">
        <f>977000000+27525413+209210158</f>
        <v>1213735571</v>
      </c>
      <c r="AB24" s="144">
        <f>2141851000+27525416+209210158+209210158</f>
        <v>2587796732</v>
      </c>
      <c r="AC24" s="144">
        <f>SUM(Q24:AB24)</f>
        <v>11000000000</v>
      </c>
      <c r="AD24" s="144"/>
      <c r="AE24" s="103"/>
      <c r="AF24" s="1"/>
    </row>
    <row r="25" spans="1:32" ht="32.1" customHeight="1" thickBot="1" x14ac:dyDescent="0.3">
      <c r="A25" s="132" t="s">
        <v>49</v>
      </c>
      <c r="B25" s="145">
        <v>853254523</v>
      </c>
      <c r="C25" s="146">
        <v>828457779</v>
      </c>
      <c r="D25" s="146">
        <v>817392038</v>
      </c>
      <c r="E25" s="146">
        <v>535613775</v>
      </c>
      <c r="F25" s="146"/>
      <c r="G25" s="146"/>
      <c r="H25" s="146"/>
      <c r="I25" s="146"/>
      <c r="J25" s="146"/>
      <c r="K25" s="146"/>
      <c r="L25" s="146"/>
      <c r="M25" s="146"/>
      <c r="N25" s="111">
        <f>SUM(B25:M25)</f>
        <v>3034718115</v>
      </c>
      <c r="O25" s="181">
        <f>+N25/N24</f>
        <v>0.87081069234504904</v>
      </c>
      <c r="P25" s="132" t="s">
        <v>49</v>
      </c>
      <c r="Q25" s="145">
        <v>0</v>
      </c>
      <c r="R25" s="146">
        <v>0</v>
      </c>
      <c r="S25" s="146">
        <v>0</v>
      </c>
      <c r="T25" s="146">
        <v>0</v>
      </c>
      <c r="U25" s="146"/>
      <c r="V25" s="146"/>
      <c r="W25" s="146"/>
      <c r="X25" s="146"/>
      <c r="Y25" s="146"/>
      <c r="Z25" s="146"/>
      <c r="AA25" s="146"/>
      <c r="AB25" s="146"/>
      <c r="AC25" s="146">
        <f>SUM(Q25:AB25)</f>
        <v>0</v>
      </c>
      <c r="AD25" s="212">
        <f ca="1">AD25/SUM(Q24:T24)</f>
        <v>0</v>
      </c>
      <c r="AE25" s="112">
        <f>AC25/AC24</f>
        <v>0</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51.75" customHeight="1" thickBot="1" x14ac:dyDescent="0.3">
      <c r="A30" s="104" t="s">
        <v>110</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85" t="s">
        <v>111</v>
      </c>
      <c r="Z30" s="386"/>
      <c r="AA30" s="386"/>
      <c r="AB30" s="386"/>
      <c r="AC30" s="386"/>
      <c r="AD30" s="386"/>
      <c r="AE30" s="387"/>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226.5" customHeight="1" x14ac:dyDescent="0.25">
      <c r="A35" s="325" t="s">
        <v>110</v>
      </c>
      <c r="B35" s="327">
        <f>SUM(B41:B44)</f>
        <v>0.15000000000000002</v>
      </c>
      <c r="C35" s="23" t="s">
        <v>66</v>
      </c>
      <c r="D35" s="22">
        <v>6</v>
      </c>
      <c r="E35" s="22">
        <v>6</v>
      </c>
      <c r="F35" s="22">
        <v>6</v>
      </c>
      <c r="G35" s="22">
        <v>6</v>
      </c>
      <c r="H35" s="22">
        <v>6</v>
      </c>
      <c r="I35" s="22">
        <v>0</v>
      </c>
      <c r="J35" s="22">
        <v>0</v>
      </c>
      <c r="K35" s="22">
        <v>0</v>
      </c>
      <c r="L35" s="22">
        <v>0</v>
      </c>
      <c r="M35" s="22">
        <v>0</v>
      </c>
      <c r="N35" s="22">
        <v>0</v>
      </c>
      <c r="O35" s="22">
        <v>0</v>
      </c>
      <c r="P35" s="22">
        <v>6</v>
      </c>
      <c r="Q35" s="388" t="s">
        <v>112</v>
      </c>
      <c r="R35" s="389"/>
      <c r="S35" s="389"/>
      <c r="T35" s="390"/>
      <c r="U35" s="388" t="s">
        <v>113</v>
      </c>
      <c r="V35" s="389"/>
      <c r="W35" s="389"/>
      <c r="X35" s="390"/>
      <c r="Y35" s="312" t="s">
        <v>114</v>
      </c>
      <c r="Z35" s="312"/>
      <c r="AA35" s="312"/>
      <c r="AB35" s="312"/>
      <c r="AC35" s="312" t="s">
        <v>115</v>
      </c>
      <c r="AD35" s="312"/>
      <c r="AE35" s="313"/>
      <c r="AG35" s="21"/>
      <c r="AH35" s="21"/>
      <c r="AI35" s="21"/>
      <c r="AJ35" s="21"/>
      <c r="AK35" s="21"/>
      <c r="AL35" s="21"/>
      <c r="AM35" s="21"/>
      <c r="AN35" s="21"/>
      <c r="AO35" s="21"/>
    </row>
    <row r="36" spans="1:41" ht="226.5" customHeight="1" thickBot="1" x14ac:dyDescent="0.3">
      <c r="A36" s="326"/>
      <c r="B36" s="328"/>
      <c r="C36" s="24" t="s">
        <v>71</v>
      </c>
      <c r="D36" s="160">
        <v>6</v>
      </c>
      <c r="E36" s="160">
        <v>6</v>
      </c>
      <c r="F36" s="160">
        <v>6</v>
      </c>
      <c r="G36" s="160">
        <v>6</v>
      </c>
      <c r="H36" s="160"/>
      <c r="I36" s="160"/>
      <c r="J36" s="160"/>
      <c r="K36" s="160"/>
      <c r="L36" s="160"/>
      <c r="M36" s="160"/>
      <c r="N36" s="160"/>
      <c r="O36" s="160"/>
      <c r="P36" s="137">
        <v>6</v>
      </c>
      <c r="Q36" s="374"/>
      <c r="R36" s="375"/>
      <c r="S36" s="375"/>
      <c r="T36" s="376"/>
      <c r="U36" s="374"/>
      <c r="V36" s="375"/>
      <c r="W36" s="375"/>
      <c r="X36" s="376"/>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107.25" customHeight="1" x14ac:dyDescent="0.25">
      <c r="A41" s="350" t="s">
        <v>116</v>
      </c>
      <c r="B41" s="352">
        <v>0.05</v>
      </c>
      <c r="C41" s="29" t="s">
        <v>66</v>
      </c>
      <c r="D41" s="161">
        <v>0.2</v>
      </c>
      <c r="E41" s="161">
        <v>0.2</v>
      </c>
      <c r="F41" s="161">
        <v>0.2</v>
      </c>
      <c r="G41" s="161">
        <v>0.2</v>
      </c>
      <c r="H41" s="161">
        <v>0.2</v>
      </c>
      <c r="I41" s="152">
        <v>0</v>
      </c>
      <c r="J41" s="152">
        <v>0</v>
      </c>
      <c r="K41" s="152">
        <v>0</v>
      </c>
      <c r="L41" s="152">
        <v>0</v>
      </c>
      <c r="M41" s="152">
        <v>0</v>
      </c>
      <c r="N41" s="152">
        <v>0</v>
      </c>
      <c r="O41" s="152">
        <v>0</v>
      </c>
      <c r="P41" s="106">
        <f>SUM(D41:O41)</f>
        <v>1</v>
      </c>
      <c r="Q41" s="341" t="s">
        <v>117</v>
      </c>
      <c r="R41" s="342"/>
      <c r="S41" s="342"/>
      <c r="T41" s="342"/>
      <c r="U41" s="342"/>
      <c r="V41" s="342"/>
      <c r="W41" s="342"/>
      <c r="X41" s="343"/>
      <c r="Y41" s="360" t="s">
        <v>118</v>
      </c>
      <c r="Z41" s="342"/>
      <c r="AA41" s="342"/>
      <c r="AB41" s="342"/>
      <c r="AC41" s="342"/>
      <c r="AD41" s="342"/>
      <c r="AE41" s="348"/>
    </row>
    <row r="42" spans="1:41" ht="107.25" customHeight="1" x14ac:dyDescent="0.25">
      <c r="A42" s="351"/>
      <c r="B42" s="353"/>
      <c r="C42" s="27" t="s">
        <v>71</v>
      </c>
      <c r="D42" s="28">
        <v>0.2</v>
      </c>
      <c r="E42" s="28">
        <v>0.2</v>
      </c>
      <c r="F42" s="28">
        <v>0.2</v>
      </c>
      <c r="G42" s="28">
        <v>0.2</v>
      </c>
      <c r="H42" s="28"/>
      <c r="I42" s="28"/>
      <c r="J42" s="28"/>
      <c r="K42" s="28"/>
      <c r="L42" s="28"/>
      <c r="M42" s="28"/>
      <c r="N42" s="28"/>
      <c r="O42" s="28"/>
      <c r="P42" s="106">
        <f>SUM(D42:O42)</f>
        <v>0.8</v>
      </c>
      <c r="Q42" s="366"/>
      <c r="R42" s="367"/>
      <c r="S42" s="367"/>
      <c r="T42" s="367"/>
      <c r="U42" s="367"/>
      <c r="V42" s="367"/>
      <c r="W42" s="367"/>
      <c r="X42" s="368"/>
      <c r="Y42" s="366"/>
      <c r="Z42" s="367"/>
      <c r="AA42" s="367"/>
      <c r="AB42" s="367"/>
      <c r="AC42" s="367"/>
      <c r="AD42" s="367"/>
      <c r="AE42" s="391"/>
    </row>
    <row r="43" spans="1:41" ht="126" customHeight="1" x14ac:dyDescent="0.25">
      <c r="A43" s="337" t="s">
        <v>119</v>
      </c>
      <c r="B43" s="339">
        <v>0.1</v>
      </c>
      <c r="C43" s="29" t="s">
        <v>66</v>
      </c>
      <c r="D43" s="161">
        <v>0.2</v>
      </c>
      <c r="E43" s="161">
        <v>0.2</v>
      </c>
      <c r="F43" s="161">
        <v>0.2</v>
      </c>
      <c r="G43" s="161">
        <v>0.2</v>
      </c>
      <c r="H43" s="161">
        <v>0.2</v>
      </c>
      <c r="I43" s="152">
        <v>0</v>
      </c>
      <c r="J43" s="152">
        <v>0</v>
      </c>
      <c r="K43" s="152">
        <v>0</v>
      </c>
      <c r="L43" s="152">
        <v>0</v>
      </c>
      <c r="M43" s="152">
        <v>0</v>
      </c>
      <c r="N43" s="152">
        <v>0</v>
      </c>
      <c r="O43" s="152">
        <v>0</v>
      </c>
      <c r="P43" s="106">
        <f>SUM(D43:O43)</f>
        <v>1</v>
      </c>
      <c r="Q43" s="341" t="s">
        <v>120</v>
      </c>
      <c r="R43" s="342"/>
      <c r="S43" s="342"/>
      <c r="T43" s="342"/>
      <c r="U43" s="342"/>
      <c r="V43" s="342"/>
      <c r="W43" s="342"/>
      <c r="X43" s="343"/>
      <c r="Y43" s="360" t="s">
        <v>121</v>
      </c>
      <c r="Z43" s="342"/>
      <c r="AA43" s="342"/>
      <c r="AB43" s="342"/>
      <c r="AC43" s="342"/>
      <c r="AD43" s="342"/>
      <c r="AE43" s="348"/>
    </row>
    <row r="44" spans="1:41" ht="126" customHeight="1" thickBot="1" x14ac:dyDescent="0.3">
      <c r="A44" s="338"/>
      <c r="B44" s="340"/>
      <c r="C44" s="24" t="s">
        <v>71</v>
      </c>
      <c r="D44" s="30">
        <v>0.2</v>
      </c>
      <c r="E44" s="30">
        <v>0.2</v>
      </c>
      <c r="F44" s="30">
        <v>0.2</v>
      </c>
      <c r="G44" s="30">
        <v>0.2</v>
      </c>
      <c r="H44" s="30"/>
      <c r="I44" s="30"/>
      <c r="J44" s="30"/>
      <c r="K44" s="30"/>
      <c r="L44" s="30"/>
      <c r="M44" s="30"/>
      <c r="N44" s="30"/>
      <c r="O44" s="30"/>
      <c r="P44" s="107">
        <f>SUM(D44:O44)</f>
        <v>0.8</v>
      </c>
      <c r="Q44" s="344"/>
      <c r="R44" s="345"/>
      <c r="S44" s="345"/>
      <c r="T44" s="345"/>
      <c r="U44" s="345"/>
      <c r="V44" s="345"/>
      <c r="W44" s="345"/>
      <c r="X44" s="346"/>
      <c r="Y44" s="344"/>
      <c r="Z44" s="345"/>
      <c r="AA44" s="345"/>
      <c r="AB44" s="345"/>
      <c r="AC44" s="345"/>
      <c r="AD44" s="345"/>
      <c r="AE44" s="349"/>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850BD99-682E-4864-B1D7-67601BEEF34F}">
      <formula1>$B$21:$M$21</formula1>
    </dataValidation>
    <dataValidation type="textLength" operator="lessThanOrEqual" allowBlank="1" showInputMessage="1" showErrorMessage="1" errorTitle="Máximo 2.000 caracteres" error="Máximo 2.000 caracteres" promptTitle="2.000 caracteres" sqref="Q30:Q31" xr:uid="{FF10ED60-A28E-41DF-88FE-A3B1E7A3DEC2}">
      <formula1>2000</formula1>
    </dataValidation>
    <dataValidation type="textLength" operator="lessThanOrEqual" allowBlank="1" showInputMessage="1" showErrorMessage="1" errorTitle="Máximo 2.000 caracteres" error="Máximo 2.000 caracteres" sqref="AC35 Q43 Y35 Q41 U35 Q35" xr:uid="{A6E01319-3A88-4792-B50E-D77D8FF439C8}">
      <formula1>2000</formula1>
    </dataValidation>
  </dataValidations>
  <hyperlinks>
    <hyperlink ref="Y41" r:id="rId1" xr:uid="{030543F1-2EF9-4B1E-8751-906B4033C60D}"/>
    <hyperlink ref="Y43" r:id="rId2" xr:uid="{4E03BA39-3CF0-43E9-B375-43C3092AFB5C}"/>
  </hyperlinks>
  <pageMargins left="0.25" right="0.25" top="0.75" bottom="0.75" header="0.3" footer="0.3"/>
  <pageSetup scale="2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A21C-CAF0-4531-B98A-103F45D1A9A8}">
  <sheetPr>
    <tabColor theme="7" tint="0.39997558519241921"/>
    <pageSetUpPr fitToPage="1"/>
  </sheetPr>
  <dimension ref="A1:AO44"/>
  <sheetViews>
    <sheetView showGridLines="0" topLeftCell="M22" zoomScale="60" zoomScaleNormal="60" workbookViewId="0">
      <selection activeCell="AC25" sqref="AC25"/>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122</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49">
        <v>55649000</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0</v>
      </c>
      <c r="C22" s="148">
        <v>55649000</v>
      </c>
      <c r="D22" s="148"/>
      <c r="E22" s="148"/>
      <c r="F22" s="148"/>
      <c r="G22" s="148"/>
      <c r="H22" s="148"/>
      <c r="I22" s="148"/>
      <c r="J22" s="148"/>
      <c r="K22" s="148"/>
      <c r="L22" s="148"/>
      <c r="M22" s="148"/>
      <c r="N22" s="79">
        <f>SUM(B22:M22)</f>
        <v>55649000</v>
      </c>
      <c r="O22" s="81"/>
      <c r="P22" s="130" t="s">
        <v>45</v>
      </c>
      <c r="Q22" s="141">
        <v>371258800</v>
      </c>
      <c r="R22" s="142">
        <v>325782000</v>
      </c>
      <c r="S22" s="142"/>
      <c r="T22" s="142">
        <v>-449089000</v>
      </c>
      <c r="U22" s="142"/>
      <c r="V22" s="142"/>
      <c r="W22" s="142"/>
      <c r="X22" s="142">
        <v>552048200</v>
      </c>
      <c r="Y22" s="142"/>
      <c r="Z22" s="142"/>
      <c r="AA22" s="142"/>
      <c r="AB22" s="142"/>
      <c r="AC22" s="101">
        <f>SUM(Q22:AB22)</f>
        <v>800000000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241235833</v>
      </c>
      <c r="R23" s="144">
        <v>362876000</v>
      </c>
      <c r="S23" s="144">
        <v>60522834</v>
      </c>
      <c r="T23" s="144">
        <v>-23927533</v>
      </c>
      <c r="U23" s="144"/>
      <c r="V23" s="144"/>
      <c r="W23" s="144"/>
      <c r="X23" s="144"/>
      <c r="Y23" s="144"/>
      <c r="Z23" s="144"/>
      <c r="AA23" s="144"/>
      <c r="AB23" s="144"/>
      <c r="AC23" s="144">
        <f>SUM(Q23:AB23)</f>
        <v>640707134</v>
      </c>
      <c r="AD23" s="209">
        <f>AC23/SUM(Q22:T22)</f>
        <v>2.5839987207191073</v>
      </c>
      <c r="AE23" s="82">
        <f>AC23/AC22</f>
        <v>0.80088391749999999</v>
      </c>
      <c r="AF23" s="1"/>
    </row>
    <row r="24" spans="1:32" ht="32.1" customHeight="1" x14ac:dyDescent="0.25">
      <c r="A24" s="131" t="s">
        <v>48</v>
      </c>
      <c r="B24" s="143">
        <f>+A21-B23</f>
        <v>55649000</v>
      </c>
      <c r="C24" s="144">
        <f>+B24-C23</f>
        <v>55649000</v>
      </c>
      <c r="D24" s="144">
        <f>+C24-D23</f>
        <v>55649000</v>
      </c>
      <c r="E24" s="144">
        <f>+D24-E23</f>
        <v>55649000</v>
      </c>
      <c r="F24" s="144"/>
      <c r="G24" s="144"/>
      <c r="H24" s="144"/>
      <c r="I24" s="144"/>
      <c r="J24" s="144"/>
      <c r="K24" s="144"/>
      <c r="L24" s="144"/>
      <c r="M24" s="144"/>
      <c r="N24" s="78">
        <f>MIN(B24:M24)</f>
        <v>55649000</v>
      </c>
      <c r="O24" s="80"/>
      <c r="P24" s="131" t="s">
        <v>44</v>
      </c>
      <c r="Q24" s="143"/>
      <c r="R24" s="144">
        <v>22070800</v>
      </c>
      <c r="S24" s="144">
        <v>112495000</v>
      </c>
      <c r="T24" s="144">
        <v>112495000</v>
      </c>
      <c r="U24" s="144">
        <v>112495000</v>
      </c>
      <c r="V24" s="144">
        <v>112495000</v>
      </c>
      <c r="W24" s="144">
        <v>112495000</v>
      </c>
      <c r="X24" s="144">
        <v>112495000</v>
      </c>
      <c r="Y24" s="144">
        <f>112495000-89817800</f>
        <v>22677200</v>
      </c>
      <c r="Z24" s="144">
        <f>112495000-89817800</f>
        <v>22677200</v>
      </c>
      <c r="AA24" s="144">
        <f>112495000-89817800</f>
        <v>22677200</v>
      </c>
      <c r="AB24" s="144">
        <f>214563200-89817800-89817800</f>
        <v>34927600</v>
      </c>
      <c r="AC24" s="144">
        <f>SUM(Q24:AB24)</f>
        <v>800000000</v>
      </c>
      <c r="AD24" s="144"/>
      <c r="AE24" s="103"/>
      <c r="AF24" s="1"/>
    </row>
    <row r="25" spans="1:32" ht="32.1" customHeight="1" thickBot="1" x14ac:dyDescent="0.3">
      <c r="A25" s="132" t="s">
        <v>49</v>
      </c>
      <c r="B25" s="145">
        <v>0</v>
      </c>
      <c r="C25" s="146">
        <v>55649000</v>
      </c>
      <c r="D25" s="146">
        <v>0</v>
      </c>
      <c r="E25" s="146">
        <v>0</v>
      </c>
      <c r="F25" s="146"/>
      <c r="G25" s="146"/>
      <c r="H25" s="146"/>
      <c r="I25" s="146"/>
      <c r="J25" s="146"/>
      <c r="K25" s="146"/>
      <c r="L25" s="146"/>
      <c r="M25" s="146"/>
      <c r="N25" s="111">
        <f>SUM(B25:M25)</f>
        <v>55649000</v>
      </c>
      <c r="O25" s="181">
        <f>+N25/N24</f>
        <v>1</v>
      </c>
      <c r="P25" s="132" t="s">
        <v>49</v>
      </c>
      <c r="Q25" s="145">
        <v>0</v>
      </c>
      <c r="R25" s="146">
        <v>4092700</v>
      </c>
      <c r="S25" s="146">
        <v>69376100</v>
      </c>
      <c r="T25" s="146">
        <v>113709334</v>
      </c>
      <c r="U25" s="146"/>
      <c r="V25" s="146"/>
      <c r="W25" s="146"/>
      <c r="X25" s="146"/>
      <c r="Y25" s="146"/>
      <c r="Z25" s="146"/>
      <c r="AA25" s="146"/>
      <c r="AB25" s="146"/>
      <c r="AC25" s="146">
        <f>SUM(Q25:AB25)</f>
        <v>187178134</v>
      </c>
      <c r="AD25" s="212">
        <f ca="1">AD25/SUM(Q24:T24)</f>
        <v>0</v>
      </c>
      <c r="AE25" s="112">
        <f>AC25/AC24</f>
        <v>0.23397266750000001</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122</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123</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61.25" customHeight="1" x14ac:dyDescent="0.25">
      <c r="A35" s="325" t="s">
        <v>122</v>
      </c>
      <c r="B35" s="327">
        <f>SUM(B41:B44)</f>
        <v>0.1</v>
      </c>
      <c r="C35" s="23" t="s">
        <v>66</v>
      </c>
      <c r="D35" s="152">
        <v>1</v>
      </c>
      <c r="E35" s="152">
        <v>1</v>
      </c>
      <c r="F35" s="152">
        <v>1</v>
      </c>
      <c r="G35" s="152">
        <v>1</v>
      </c>
      <c r="H35" s="152">
        <v>1</v>
      </c>
      <c r="I35" s="152">
        <v>0</v>
      </c>
      <c r="J35" s="152">
        <v>0</v>
      </c>
      <c r="K35" s="152">
        <v>0</v>
      </c>
      <c r="L35" s="152">
        <v>0</v>
      </c>
      <c r="M35" s="152">
        <v>0</v>
      </c>
      <c r="N35" s="152">
        <v>0</v>
      </c>
      <c r="O35" s="152">
        <v>0</v>
      </c>
      <c r="P35" s="136">
        <v>1</v>
      </c>
      <c r="Q35" s="388" t="s">
        <v>124</v>
      </c>
      <c r="R35" s="389"/>
      <c r="S35" s="389"/>
      <c r="T35" s="390"/>
      <c r="U35" s="388" t="s">
        <v>125</v>
      </c>
      <c r="V35" s="389"/>
      <c r="W35" s="389"/>
      <c r="X35" s="390"/>
      <c r="Y35" s="312" t="s">
        <v>69</v>
      </c>
      <c r="Z35" s="312"/>
      <c r="AA35" s="312"/>
      <c r="AB35" s="312"/>
      <c r="AC35" s="312" t="s">
        <v>126</v>
      </c>
      <c r="AD35" s="312"/>
      <c r="AE35" s="313"/>
      <c r="AG35" s="21"/>
      <c r="AH35" s="21"/>
      <c r="AI35" s="21"/>
      <c r="AJ35" s="21"/>
      <c r="AK35" s="21"/>
      <c r="AL35" s="21"/>
      <c r="AM35" s="21"/>
      <c r="AN35" s="21"/>
      <c r="AO35" s="21"/>
    </row>
    <row r="36" spans="1:41" ht="161.25" customHeight="1" thickBot="1" x14ac:dyDescent="0.3">
      <c r="A36" s="326"/>
      <c r="B36" s="328"/>
      <c r="C36" s="24" t="s">
        <v>71</v>
      </c>
      <c r="D36" s="157">
        <v>1</v>
      </c>
      <c r="E36" s="157">
        <v>1</v>
      </c>
      <c r="F36" s="157">
        <v>1</v>
      </c>
      <c r="G36" s="157">
        <v>1</v>
      </c>
      <c r="H36" s="157"/>
      <c r="I36" s="157"/>
      <c r="J36" s="157"/>
      <c r="K36" s="157"/>
      <c r="L36" s="157"/>
      <c r="M36" s="157"/>
      <c r="N36" s="157"/>
      <c r="O36" s="157"/>
      <c r="P36" s="69">
        <v>1</v>
      </c>
      <c r="Q36" s="374"/>
      <c r="R36" s="375"/>
      <c r="S36" s="375"/>
      <c r="T36" s="376"/>
      <c r="U36" s="374"/>
      <c r="V36" s="375"/>
      <c r="W36" s="375"/>
      <c r="X36" s="376"/>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115.5" customHeight="1" x14ac:dyDescent="0.25">
      <c r="A41" s="392" t="s">
        <v>127</v>
      </c>
      <c r="B41" s="352">
        <v>0.05</v>
      </c>
      <c r="C41" s="29" t="s">
        <v>66</v>
      </c>
      <c r="D41" s="161">
        <v>0.2</v>
      </c>
      <c r="E41" s="161">
        <v>0.2</v>
      </c>
      <c r="F41" s="161">
        <v>0.2</v>
      </c>
      <c r="G41" s="161">
        <v>0.2</v>
      </c>
      <c r="H41" s="161">
        <v>0.2</v>
      </c>
      <c r="I41" s="152">
        <v>0</v>
      </c>
      <c r="J41" s="152">
        <v>0</v>
      </c>
      <c r="K41" s="152">
        <v>0</v>
      </c>
      <c r="L41" s="152">
        <v>0</v>
      </c>
      <c r="M41" s="152">
        <v>0</v>
      </c>
      <c r="N41" s="152">
        <v>0</v>
      </c>
      <c r="O41" s="152">
        <v>0</v>
      </c>
      <c r="P41" s="106">
        <f>SUM(D41:O41)</f>
        <v>1</v>
      </c>
      <c r="Q41" s="341" t="s">
        <v>128</v>
      </c>
      <c r="R41" s="342"/>
      <c r="S41" s="342"/>
      <c r="T41" s="342"/>
      <c r="U41" s="342"/>
      <c r="V41" s="342"/>
      <c r="W41" s="342"/>
      <c r="X41" s="343"/>
      <c r="Y41" s="360" t="s">
        <v>129</v>
      </c>
      <c r="Z41" s="361"/>
      <c r="AA41" s="361"/>
      <c r="AB41" s="361"/>
      <c r="AC41" s="361"/>
      <c r="AD41" s="361"/>
      <c r="AE41" s="362"/>
    </row>
    <row r="42" spans="1:41" ht="177" customHeight="1" x14ac:dyDescent="0.25">
      <c r="A42" s="377"/>
      <c r="B42" s="353"/>
      <c r="C42" s="27" t="s">
        <v>71</v>
      </c>
      <c r="D42" s="28">
        <v>0.2</v>
      </c>
      <c r="E42" s="28">
        <v>0.2</v>
      </c>
      <c r="F42" s="28">
        <v>0.2</v>
      </c>
      <c r="G42" s="28">
        <v>0.2</v>
      </c>
      <c r="H42" s="28"/>
      <c r="I42" s="28"/>
      <c r="J42" s="28"/>
      <c r="K42" s="28"/>
      <c r="L42" s="28"/>
      <c r="M42" s="28"/>
      <c r="N42" s="28"/>
      <c r="O42" s="28"/>
      <c r="P42" s="106">
        <f>SUM(D42:O42)</f>
        <v>0.8</v>
      </c>
      <c r="Q42" s="366"/>
      <c r="R42" s="367"/>
      <c r="S42" s="367"/>
      <c r="T42" s="367"/>
      <c r="U42" s="367"/>
      <c r="V42" s="367"/>
      <c r="W42" s="367"/>
      <c r="X42" s="368"/>
      <c r="Y42" s="363"/>
      <c r="Z42" s="364"/>
      <c r="AA42" s="364"/>
      <c r="AB42" s="364"/>
      <c r="AC42" s="364"/>
      <c r="AD42" s="364"/>
      <c r="AE42" s="365"/>
    </row>
    <row r="43" spans="1:41" ht="131.25" customHeight="1" x14ac:dyDescent="0.25">
      <c r="A43" s="377" t="s">
        <v>130</v>
      </c>
      <c r="B43" s="339">
        <v>0.05</v>
      </c>
      <c r="C43" s="29" t="s">
        <v>66</v>
      </c>
      <c r="D43" s="161">
        <v>0.2</v>
      </c>
      <c r="E43" s="161">
        <v>0.2</v>
      </c>
      <c r="F43" s="161">
        <v>0.2</v>
      </c>
      <c r="G43" s="161">
        <v>0.2</v>
      </c>
      <c r="H43" s="161">
        <v>0.2</v>
      </c>
      <c r="I43" s="152">
        <v>0</v>
      </c>
      <c r="J43" s="152">
        <v>0</v>
      </c>
      <c r="K43" s="152">
        <v>0</v>
      </c>
      <c r="L43" s="152">
        <v>0</v>
      </c>
      <c r="M43" s="152">
        <v>0</v>
      </c>
      <c r="N43" s="152">
        <v>0</v>
      </c>
      <c r="O43" s="152">
        <v>0</v>
      </c>
      <c r="P43" s="106">
        <f>SUM(D43:O43)</f>
        <v>1</v>
      </c>
      <c r="Q43" s="341" t="s">
        <v>131</v>
      </c>
      <c r="R43" s="342"/>
      <c r="S43" s="342"/>
      <c r="T43" s="342"/>
      <c r="U43" s="342"/>
      <c r="V43" s="342"/>
      <c r="W43" s="342"/>
      <c r="X43" s="343"/>
      <c r="Y43" s="360" t="s">
        <v>132</v>
      </c>
      <c r="Z43" s="342"/>
      <c r="AA43" s="342"/>
      <c r="AB43" s="342"/>
      <c r="AC43" s="342"/>
      <c r="AD43" s="342"/>
      <c r="AE43" s="348"/>
    </row>
    <row r="44" spans="1:41" ht="131.25" customHeight="1" thickBot="1" x14ac:dyDescent="0.3">
      <c r="A44" s="378"/>
      <c r="B44" s="340"/>
      <c r="C44" s="24" t="s">
        <v>71</v>
      </c>
      <c r="D44" s="30">
        <v>0.2</v>
      </c>
      <c r="E44" s="30">
        <v>0.2</v>
      </c>
      <c r="F44" s="30">
        <v>0.2</v>
      </c>
      <c r="G44" s="30">
        <v>0.2</v>
      </c>
      <c r="H44" s="30"/>
      <c r="I44" s="30"/>
      <c r="J44" s="30"/>
      <c r="K44" s="30"/>
      <c r="L44" s="30"/>
      <c r="M44" s="30"/>
      <c r="N44" s="30"/>
      <c r="O44" s="30"/>
      <c r="P44" s="107">
        <f>SUM(D44:O44)</f>
        <v>0.8</v>
      </c>
      <c r="Q44" s="344"/>
      <c r="R44" s="345"/>
      <c r="S44" s="345"/>
      <c r="T44" s="345"/>
      <c r="U44" s="345"/>
      <c r="V44" s="345"/>
      <c r="W44" s="345"/>
      <c r="X44" s="346"/>
      <c r="Y44" s="344"/>
      <c r="Z44" s="345"/>
      <c r="AA44" s="345"/>
      <c r="AB44" s="345"/>
      <c r="AC44" s="345"/>
      <c r="AD44" s="345"/>
      <c r="AE44" s="349"/>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43 Y35 Q41 Q35 U35" xr:uid="{2F4E3482-9F9C-4F52-A270-069D224CE79F}">
      <formula1>2000</formula1>
    </dataValidation>
    <dataValidation type="textLength" operator="lessThanOrEqual" allowBlank="1" showInputMessage="1" showErrorMessage="1" errorTitle="Máximo 2.000 caracteres" error="Máximo 2.000 caracteres" promptTitle="2.000 caracteres" sqref="Q30:Q31" xr:uid="{5EE30C37-214A-4592-9455-2EEC052D918D}">
      <formula1>2000</formula1>
    </dataValidation>
    <dataValidation type="list" allowBlank="1" showInputMessage="1" showErrorMessage="1" sqref="C7:C9" xr:uid="{F7C64C21-9AD1-4850-9748-6A1CDFF38A2A}">
      <formula1>$B$21:$M$21</formula1>
    </dataValidation>
  </dataValidations>
  <hyperlinks>
    <hyperlink ref="Y43" r:id="rId1" xr:uid="{2C11E426-2D5E-4BBC-88C4-C52B11A974D8}"/>
    <hyperlink ref="Y41" r:id="rId2" xr:uid="{D67E34F9-D18E-4A9C-85A2-66ED4497CBA9}"/>
  </hyperlinks>
  <pageMargins left="0.25" right="0.25" top="0.75" bottom="0.75" header="0.3" footer="0.3"/>
  <pageSetup scale="20"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D84D-9FD0-4641-8E17-5649904D07A0}">
  <sheetPr>
    <tabColor theme="7" tint="0.39997558519241921"/>
    <pageSetUpPr fitToPage="1"/>
  </sheetPr>
  <dimension ref="A1:AO46"/>
  <sheetViews>
    <sheetView showGridLines="0" topLeftCell="L35" zoomScale="60" zoomScaleNormal="60" workbookViewId="0">
      <selection activeCell="Q41" sqref="Q41:X42"/>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133</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51">
        <v>96815092</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15461694</v>
      </c>
      <c r="C22" s="148">
        <v>54506361</v>
      </c>
      <c r="D22" s="148">
        <v>3610694</v>
      </c>
      <c r="E22" s="148">
        <v>3236343</v>
      </c>
      <c r="F22" s="148"/>
      <c r="G22" s="148">
        <v>20000000</v>
      </c>
      <c r="H22" s="148"/>
      <c r="I22" s="148"/>
      <c r="J22" s="148"/>
      <c r="K22" s="148"/>
      <c r="L22" s="148"/>
      <c r="M22" s="148"/>
      <c r="N22" s="79">
        <f>SUM(B22:M22)</f>
        <v>96815092</v>
      </c>
      <c r="O22" s="81"/>
      <c r="P22" s="130" t="s">
        <v>45</v>
      </c>
      <c r="Q22" s="141">
        <v>482867200</v>
      </c>
      <c r="R22" s="142">
        <v>470064000</v>
      </c>
      <c r="S22" s="142">
        <v>103346000</v>
      </c>
      <c r="T22" s="142">
        <v>-585426400</v>
      </c>
      <c r="U22" s="142">
        <v>202317000</v>
      </c>
      <c r="V22" s="142"/>
      <c r="W22" s="142"/>
      <c r="X22" s="142">
        <v>726832200</v>
      </c>
      <c r="Y22" s="142">
        <v>0</v>
      </c>
      <c r="Z22" s="142"/>
      <c r="AA22" s="142"/>
      <c r="AB22" s="142"/>
      <c r="AC22" s="101">
        <f>SUM(Q22:AB22)</f>
        <v>1400000000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24000000</v>
      </c>
      <c r="R23" s="144">
        <v>618132199</v>
      </c>
      <c r="S23" s="144">
        <v>47691378</v>
      </c>
      <c r="T23" s="144">
        <v>215653536</v>
      </c>
      <c r="U23" s="144"/>
      <c r="V23" s="144"/>
      <c r="W23" s="144"/>
      <c r="X23" s="144"/>
      <c r="Y23" s="144"/>
      <c r="Z23" s="144"/>
      <c r="AA23" s="144"/>
      <c r="AB23" s="144"/>
      <c r="AC23" s="144">
        <f>SUM(Q23:AB23)</f>
        <v>905477113</v>
      </c>
      <c r="AD23" s="209">
        <f>AC23/SUM(Q22:T22)</f>
        <v>1.9230658905113891</v>
      </c>
      <c r="AE23" s="82">
        <f>AC23/AC22</f>
        <v>0.64676936642857141</v>
      </c>
      <c r="AF23" s="1"/>
    </row>
    <row r="24" spans="1:32" ht="32.1" customHeight="1" x14ac:dyDescent="0.25">
      <c r="A24" s="131" t="s">
        <v>48</v>
      </c>
      <c r="B24" s="143">
        <f>+A21-B23</f>
        <v>96815092</v>
      </c>
      <c r="C24" s="144">
        <f>+B24-C23</f>
        <v>96815092</v>
      </c>
      <c r="D24" s="144">
        <f>+C24-D23</f>
        <v>96815092</v>
      </c>
      <c r="E24" s="208">
        <f>+D24-E23</f>
        <v>96815092</v>
      </c>
      <c r="F24" s="144"/>
      <c r="G24" s="144"/>
      <c r="H24" s="144"/>
      <c r="I24" s="144"/>
      <c r="J24" s="144"/>
      <c r="K24" s="144"/>
      <c r="L24" s="144"/>
      <c r="M24" s="144"/>
      <c r="N24" s="78">
        <f>MIN(B24:M24)</f>
        <v>96815092</v>
      </c>
      <c r="O24" s="80"/>
      <c r="P24" s="131" t="s">
        <v>44</v>
      </c>
      <c r="Q24" s="143"/>
      <c r="R24" s="144">
        <v>30179200</v>
      </c>
      <c r="S24" s="144">
        <v>157792000</v>
      </c>
      <c r="T24" s="144">
        <v>217814000</v>
      </c>
      <c r="U24" s="144">
        <v>161792000</v>
      </c>
      <c r="V24" s="144">
        <v>356109000</v>
      </c>
      <c r="W24" s="144">
        <v>153792000</v>
      </c>
      <c r="X24" s="144">
        <v>153792000</v>
      </c>
      <c r="Y24" s="144">
        <f>153792000-117085280</f>
        <v>36706720</v>
      </c>
      <c r="Z24" s="144">
        <f>153792000-117085280</f>
        <v>36706720</v>
      </c>
      <c r="AA24" s="144">
        <f>153792000-117085280</f>
        <v>36706720</v>
      </c>
      <c r="AB24" s="144">
        <f>292780200-117085280-117085280</f>
        <v>58609640</v>
      </c>
      <c r="AC24" s="144">
        <f>SUM(Q24:AB24)</f>
        <v>1400000000</v>
      </c>
      <c r="AD24" s="144"/>
      <c r="AE24" s="103"/>
      <c r="AF24" s="1"/>
    </row>
    <row r="25" spans="1:32" ht="32.1" customHeight="1" thickBot="1" x14ac:dyDescent="0.3">
      <c r="A25" s="132" t="s">
        <v>49</v>
      </c>
      <c r="B25" s="145">
        <v>11851000</v>
      </c>
      <c r="C25" s="146">
        <v>58117055.333333328</v>
      </c>
      <c r="D25" s="146">
        <v>0</v>
      </c>
      <c r="E25" s="146">
        <v>3610694</v>
      </c>
      <c r="F25" s="146"/>
      <c r="G25" s="146"/>
      <c r="H25" s="146"/>
      <c r="I25" s="146"/>
      <c r="J25" s="146"/>
      <c r="K25" s="146"/>
      <c r="L25" s="146"/>
      <c r="M25" s="146"/>
      <c r="N25" s="111">
        <f>SUM(B25:M25)</f>
        <v>73578749.333333328</v>
      </c>
      <c r="O25" s="181">
        <f>+N25/N24</f>
        <v>0.75999255708328339</v>
      </c>
      <c r="P25" s="132" t="s">
        <v>49</v>
      </c>
      <c r="Q25" s="145">
        <v>0</v>
      </c>
      <c r="R25" s="146">
        <v>0</v>
      </c>
      <c r="S25" s="146">
        <v>63113335</v>
      </c>
      <c r="T25" s="146">
        <v>109700667</v>
      </c>
      <c r="U25" s="146"/>
      <c r="V25" s="146"/>
      <c r="W25" s="146"/>
      <c r="X25" s="146"/>
      <c r="Y25" s="146"/>
      <c r="Z25" s="146"/>
      <c r="AA25" s="146"/>
      <c r="AB25" s="146"/>
      <c r="AC25" s="146">
        <f>SUM(Q25:AB25)</f>
        <v>172814002</v>
      </c>
      <c r="AD25" s="212">
        <f ca="1">AD25/SUM(Q24:T24)</f>
        <v>0</v>
      </c>
      <c r="AE25" s="112">
        <f>AC25/AC24</f>
        <v>0.12343857285714285</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133</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134</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44.75" customHeight="1" x14ac:dyDescent="0.25">
      <c r="A35" s="325" t="s">
        <v>133</v>
      </c>
      <c r="B35" s="327">
        <f>SUM(B41:B46)</f>
        <v>0.15000000000000002</v>
      </c>
      <c r="C35" s="23" t="s">
        <v>66</v>
      </c>
      <c r="D35" s="22">
        <v>4</v>
      </c>
      <c r="E35" s="22">
        <v>4</v>
      </c>
      <c r="F35" s="22">
        <v>4</v>
      </c>
      <c r="G35" s="22">
        <v>4</v>
      </c>
      <c r="H35" s="22">
        <v>4</v>
      </c>
      <c r="I35" s="22">
        <v>0</v>
      </c>
      <c r="J35" s="22">
        <v>0</v>
      </c>
      <c r="K35" s="22">
        <v>0</v>
      </c>
      <c r="L35" s="22">
        <v>0</v>
      </c>
      <c r="M35" s="22">
        <v>0</v>
      </c>
      <c r="N35" s="22">
        <v>0</v>
      </c>
      <c r="O35" s="22">
        <v>0</v>
      </c>
      <c r="P35" s="22">
        <v>4</v>
      </c>
      <c r="Q35" s="371" t="s">
        <v>135</v>
      </c>
      <c r="R35" s="393"/>
      <c r="S35" s="393"/>
      <c r="T35" s="394"/>
      <c r="U35" s="398" t="s">
        <v>136</v>
      </c>
      <c r="V35" s="330"/>
      <c r="W35" s="330"/>
      <c r="X35" s="331"/>
      <c r="Y35" s="312" t="s">
        <v>69</v>
      </c>
      <c r="Z35" s="312"/>
      <c r="AA35" s="312"/>
      <c r="AB35" s="312"/>
      <c r="AC35" s="312" t="s">
        <v>137</v>
      </c>
      <c r="AD35" s="312"/>
      <c r="AE35" s="313"/>
      <c r="AG35" s="21"/>
      <c r="AH35" s="21"/>
      <c r="AI35" s="21"/>
      <c r="AJ35" s="21"/>
      <c r="AK35" s="21"/>
      <c r="AL35" s="21"/>
      <c r="AM35" s="21"/>
      <c r="AN35" s="21"/>
      <c r="AO35" s="21"/>
    </row>
    <row r="36" spans="1:41" ht="204.75" customHeight="1" thickBot="1" x14ac:dyDescent="0.3">
      <c r="A36" s="326"/>
      <c r="B36" s="328"/>
      <c r="C36" s="24" t="s">
        <v>71</v>
      </c>
      <c r="D36" s="160">
        <v>4</v>
      </c>
      <c r="E36" s="160">
        <v>4</v>
      </c>
      <c r="F36" s="160">
        <v>4</v>
      </c>
      <c r="G36" s="160">
        <v>4</v>
      </c>
      <c r="H36" s="164"/>
      <c r="I36" s="164"/>
      <c r="J36" s="164"/>
      <c r="K36" s="164"/>
      <c r="L36" s="164"/>
      <c r="M36" s="164"/>
      <c r="N36" s="164"/>
      <c r="O36" s="164"/>
      <c r="P36" s="137">
        <v>4</v>
      </c>
      <c r="Q36" s="395"/>
      <c r="R36" s="396"/>
      <c r="S36" s="396"/>
      <c r="T36" s="397"/>
      <c r="U36" s="332"/>
      <c r="V36" s="333"/>
      <c r="W36" s="333"/>
      <c r="X36" s="334"/>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93.75" customHeight="1" x14ac:dyDescent="0.25">
      <c r="A41" s="392" t="s">
        <v>138</v>
      </c>
      <c r="B41" s="352">
        <v>0.05</v>
      </c>
      <c r="C41" s="29" t="s">
        <v>66</v>
      </c>
      <c r="D41" s="161">
        <v>0.2</v>
      </c>
      <c r="E41" s="161">
        <v>0.2</v>
      </c>
      <c r="F41" s="161">
        <v>0.2</v>
      </c>
      <c r="G41" s="161">
        <v>0.2</v>
      </c>
      <c r="H41" s="161">
        <v>0.2</v>
      </c>
      <c r="I41" s="152">
        <v>0</v>
      </c>
      <c r="J41" s="152">
        <v>0</v>
      </c>
      <c r="K41" s="152">
        <v>0</v>
      </c>
      <c r="L41" s="152">
        <v>0</v>
      </c>
      <c r="M41" s="152">
        <v>0</v>
      </c>
      <c r="N41" s="152">
        <v>0</v>
      </c>
      <c r="O41" s="152">
        <v>0</v>
      </c>
      <c r="P41" s="106">
        <f t="shared" ref="P41:P46" si="0">SUM(D41:O41)</f>
        <v>1</v>
      </c>
      <c r="Q41" s="341" t="s">
        <v>139</v>
      </c>
      <c r="R41" s="342"/>
      <c r="S41" s="342"/>
      <c r="T41" s="342"/>
      <c r="U41" s="342"/>
      <c r="V41" s="342"/>
      <c r="W41" s="342"/>
      <c r="X41" s="343"/>
      <c r="Y41" s="360" t="s">
        <v>140</v>
      </c>
      <c r="Z41" s="342"/>
      <c r="AA41" s="342"/>
      <c r="AB41" s="342"/>
      <c r="AC41" s="342"/>
      <c r="AD41" s="342"/>
      <c r="AE41" s="348"/>
      <c r="AG41" s="26"/>
      <c r="AH41" s="26"/>
      <c r="AI41" s="26"/>
      <c r="AJ41" s="26"/>
      <c r="AK41" s="26"/>
      <c r="AL41" s="26"/>
      <c r="AM41" s="26"/>
      <c r="AN41" s="26"/>
      <c r="AO41" s="26"/>
    </row>
    <row r="42" spans="1:41" ht="93.75" customHeight="1" x14ac:dyDescent="0.25">
      <c r="A42" s="377"/>
      <c r="B42" s="353"/>
      <c r="C42" s="27" t="s">
        <v>71</v>
      </c>
      <c r="D42" s="28">
        <v>0.2</v>
      </c>
      <c r="E42" s="28">
        <v>0.2</v>
      </c>
      <c r="F42" s="28">
        <v>0.2</v>
      </c>
      <c r="G42" s="28">
        <v>0.2</v>
      </c>
      <c r="H42" s="28"/>
      <c r="I42" s="28"/>
      <c r="J42" s="28"/>
      <c r="K42" s="28"/>
      <c r="L42" s="28"/>
      <c r="M42" s="28"/>
      <c r="N42" s="28"/>
      <c r="O42" s="28"/>
      <c r="P42" s="106">
        <f t="shared" si="0"/>
        <v>0.8</v>
      </c>
      <c r="Q42" s="366"/>
      <c r="R42" s="367"/>
      <c r="S42" s="367"/>
      <c r="T42" s="367"/>
      <c r="U42" s="367"/>
      <c r="V42" s="367"/>
      <c r="W42" s="367"/>
      <c r="X42" s="368"/>
      <c r="Y42" s="366"/>
      <c r="Z42" s="367"/>
      <c r="AA42" s="367"/>
      <c r="AB42" s="367"/>
      <c r="AC42" s="367"/>
      <c r="AD42" s="367"/>
      <c r="AE42" s="391"/>
    </row>
    <row r="43" spans="1:41" ht="117" customHeight="1" x14ac:dyDescent="0.25">
      <c r="A43" s="399" t="s">
        <v>141</v>
      </c>
      <c r="B43" s="339">
        <v>0.05</v>
      </c>
      <c r="C43" s="29" t="s">
        <v>66</v>
      </c>
      <c r="D43" s="161">
        <v>0</v>
      </c>
      <c r="E43" s="161">
        <v>0.25</v>
      </c>
      <c r="F43" s="161">
        <v>0.25</v>
      </c>
      <c r="G43" s="161">
        <v>0.25</v>
      </c>
      <c r="H43" s="161">
        <v>0.25</v>
      </c>
      <c r="I43" s="152">
        <v>0</v>
      </c>
      <c r="J43" s="152">
        <v>0</v>
      </c>
      <c r="K43" s="152">
        <v>0</v>
      </c>
      <c r="L43" s="152">
        <v>0</v>
      </c>
      <c r="M43" s="152">
        <v>0</v>
      </c>
      <c r="N43" s="152">
        <v>0</v>
      </c>
      <c r="O43" s="152">
        <v>0</v>
      </c>
      <c r="P43" s="106">
        <f t="shared" si="0"/>
        <v>1</v>
      </c>
      <c r="Q43" s="341" t="s">
        <v>142</v>
      </c>
      <c r="R43" s="342"/>
      <c r="S43" s="342"/>
      <c r="T43" s="342"/>
      <c r="U43" s="342"/>
      <c r="V43" s="342"/>
      <c r="W43" s="342"/>
      <c r="X43" s="343"/>
      <c r="Y43" s="360" t="s">
        <v>143</v>
      </c>
      <c r="Z43" s="400"/>
      <c r="AA43" s="400"/>
      <c r="AB43" s="400"/>
      <c r="AC43" s="400"/>
      <c r="AD43" s="400"/>
      <c r="AE43" s="401"/>
    </row>
    <row r="44" spans="1:41" ht="117" customHeight="1" x14ac:dyDescent="0.25">
      <c r="A44" s="392"/>
      <c r="B44" s="353"/>
      <c r="C44" s="27" t="s">
        <v>71</v>
      </c>
      <c r="D44" s="28">
        <v>0</v>
      </c>
      <c r="E44" s="28">
        <v>0.25</v>
      </c>
      <c r="F44" s="28">
        <v>0.25</v>
      </c>
      <c r="G44" s="28">
        <v>0.25</v>
      </c>
      <c r="H44" s="28"/>
      <c r="I44" s="28"/>
      <c r="J44" s="28"/>
      <c r="K44" s="28"/>
      <c r="L44" s="28"/>
      <c r="M44" s="28"/>
      <c r="N44" s="28"/>
      <c r="O44" s="28"/>
      <c r="P44" s="106">
        <f t="shared" si="0"/>
        <v>0.75</v>
      </c>
      <c r="Q44" s="366"/>
      <c r="R44" s="367"/>
      <c r="S44" s="367"/>
      <c r="T44" s="367"/>
      <c r="U44" s="367"/>
      <c r="V44" s="367"/>
      <c r="W44" s="367"/>
      <c r="X44" s="368"/>
      <c r="Y44" s="402"/>
      <c r="Z44" s="403"/>
      <c r="AA44" s="403"/>
      <c r="AB44" s="403"/>
      <c r="AC44" s="403"/>
      <c r="AD44" s="403"/>
      <c r="AE44" s="404"/>
    </row>
    <row r="45" spans="1:41" ht="183.75" customHeight="1" x14ac:dyDescent="0.25">
      <c r="A45" s="399" t="s">
        <v>144</v>
      </c>
      <c r="B45" s="339">
        <v>0.05</v>
      </c>
      <c r="C45" s="29" t="s">
        <v>66</v>
      </c>
      <c r="D45" s="161">
        <v>0.2</v>
      </c>
      <c r="E45" s="161">
        <v>0.2</v>
      </c>
      <c r="F45" s="161">
        <v>0.2</v>
      </c>
      <c r="G45" s="161">
        <v>0.2</v>
      </c>
      <c r="H45" s="161">
        <v>0.2</v>
      </c>
      <c r="I45" s="152">
        <v>0</v>
      </c>
      <c r="J45" s="152">
        <v>0</v>
      </c>
      <c r="K45" s="152">
        <v>0</v>
      </c>
      <c r="L45" s="152">
        <v>0</v>
      </c>
      <c r="M45" s="152">
        <v>0</v>
      </c>
      <c r="N45" s="152">
        <v>0</v>
      </c>
      <c r="O45" s="152">
        <v>0</v>
      </c>
      <c r="P45" s="106">
        <f t="shared" si="0"/>
        <v>1</v>
      </c>
      <c r="Q45" s="341" t="s">
        <v>145</v>
      </c>
      <c r="R45" s="342"/>
      <c r="S45" s="342"/>
      <c r="T45" s="342"/>
      <c r="U45" s="342"/>
      <c r="V45" s="342"/>
      <c r="W45" s="342"/>
      <c r="X45" s="343"/>
      <c r="Y45" s="360" t="s">
        <v>146</v>
      </c>
      <c r="Z45" s="342"/>
      <c r="AA45" s="342"/>
      <c r="AB45" s="342"/>
      <c r="AC45" s="342"/>
      <c r="AD45" s="342"/>
      <c r="AE45" s="348"/>
    </row>
    <row r="46" spans="1:41" ht="183.75" customHeight="1" thickBot="1" x14ac:dyDescent="0.3">
      <c r="A46" s="405"/>
      <c r="B46" s="340"/>
      <c r="C46" s="24" t="s">
        <v>71</v>
      </c>
      <c r="D46" s="30">
        <v>0.2</v>
      </c>
      <c r="E46" s="30">
        <v>0.2</v>
      </c>
      <c r="F46" s="30">
        <v>0.2</v>
      </c>
      <c r="G46" s="30">
        <v>0.2</v>
      </c>
      <c r="H46" s="30"/>
      <c r="I46" s="30"/>
      <c r="J46" s="30"/>
      <c r="K46" s="30"/>
      <c r="L46" s="30"/>
      <c r="M46" s="30"/>
      <c r="N46" s="30"/>
      <c r="O46" s="30"/>
      <c r="P46" s="107">
        <f t="shared" si="0"/>
        <v>0.8</v>
      </c>
      <c r="Q46" s="344"/>
      <c r="R46" s="345"/>
      <c r="S46" s="345"/>
      <c r="T46" s="345"/>
      <c r="U46" s="345"/>
      <c r="V46" s="345"/>
      <c r="W46" s="345"/>
      <c r="X46" s="346"/>
      <c r="Y46" s="344"/>
      <c r="Z46" s="345"/>
      <c r="AA46" s="345"/>
      <c r="AB46" s="345"/>
      <c r="AC46" s="345"/>
      <c r="AD46" s="345"/>
      <c r="AE46" s="349"/>
    </row>
  </sheetData>
  <mergeCells count="79">
    <mergeCell ref="Q45:X46"/>
    <mergeCell ref="Y45:AE46"/>
    <mergeCell ref="A41:A42"/>
    <mergeCell ref="B41:B42"/>
    <mergeCell ref="Q41:X42"/>
    <mergeCell ref="Y41:AE42"/>
    <mergeCell ref="A43:A44"/>
    <mergeCell ref="B43:B44"/>
    <mergeCell ref="Q43:X44"/>
    <mergeCell ref="Y43:AE44"/>
    <mergeCell ref="B45:B46"/>
    <mergeCell ref="A45:A46"/>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s>
  <dataValidations count="3">
    <dataValidation type="list" allowBlank="1" showInputMessage="1" showErrorMessage="1" sqref="C7:C9" xr:uid="{9B44CE33-DD14-4F9A-9484-04E9E05EA343}">
      <formula1>$B$21:$M$21</formula1>
    </dataValidation>
    <dataValidation type="textLength" operator="lessThanOrEqual" allowBlank="1" showInputMessage="1" showErrorMessage="1" errorTitle="Máximo 2.000 caracteres" error="Máximo 2.000 caracteres" promptTitle="2.000 caracteres" sqref="Q30:Q31" xr:uid="{FCE96934-A033-414D-8D6A-6F662BF9AFD3}">
      <formula1>2000</formula1>
    </dataValidation>
    <dataValidation type="textLength" operator="lessThanOrEqual" allowBlank="1" showInputMessage="1" showErrorMessage="1" errorTitle="Máximo 2.000 caracteres" error="Máximo 2.000 caracteres" sqref="AC35 Q35 Y35 Q43 U35 Q45 Q41" xr:uid="{3EDF6F57-8286-47DC-B1E3-CF903E7987EB}">
      <formula1>2000</formula1>
    </dataValidation>
  </dataValidations>
  <hyperlinks>
    <hyperlink ref="Y41" r:id="rId1" xr:uid="{604C21E2-E7E2-4D73-B4B6-6215AA727B8E}"/>
    <hyperlink ref="Y43" r:id="rId2" xr:uid="{C9F88C1A-16A7-475F-A007-AC49A79E68A4}"/>
    <hyperlink ref="Y45" r:id="rId3" xr:uid="{F3A393E3-7101-4876-884F-14987905AA2D}"/>
  </hyperlinks>
  <pageMargins left="0.25" right="0.25" top="0.75" bottom="0.75" header="0.3" footer="0.3"/>
  <pageSetup scale="20"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12CB-14D4-4DF1-A57E-8C77EC3DFB80}">
  <sheetPr>
    <tabColor theme="7" tint="0.39997558519241921"/>
    <pageSetUpPr fitToPage="1"/>
  </sheetPr>
  <dimension ref="A1:AO48"/>
  <sheetViews>
    <sheetView showGridLines="0" topLeftCell="K39" zoomScale="60" zoomScaleNormal="60" workbookViewId="0">
      <selection activeCell="U35" sqref="U35:X36"/>
    </sheetView>
  </sheetViews>
  <sheetFormatPr baseColWidth="10" defaultColWidth="10.85546875" defaultRowHeight="15" x14ac:dyDescent="0.25"/>
  <cols>
    <col min="1" max="1" width="38.42578125" style="2" customWidth="1"/>
    <col min="2" max="2" width="23.42578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147</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51">
        <v>250214621</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50500000</v>
      </c>
      <c r="C22" s="148">
        <v>50500000</v>
      </c>
      <c r="D22" s="148">
        <v>50500000</v>
      </c>
      <c r="E22" s="148">
        <v>83232821</v>
      </c>
      <c r="F22" s="148"/>
      <c r="G22" s="148">
        <v>15481800</v>
      </c>
      <c r="H22" s="148"/>
      <c r="I22" s="148"/>
      <c r="J22" s="148"/>
      <c r="K22" s="148"/>
      <c r="L22" s="148"/>
      <c r="M22" s="148"/>
      <c r="N22" s="79">
        <f>SUM(B22:M22)</f>
        <v>250214621</v>
      </c>
      <c r="O22" s="81"/>
      <c r="P22" s="130" t="s">
        <v>45</v>
      </c>
      <c r="Q22" s="141">
        <v>392630933</v>
      </c>
      <c r="R22" s="142">
        <f>555330000-192677894</f>
        <v>362652106</v>
      </c>
      <c r="S22" s="142">
        <v>1177255000</v>
      </c>
      <c r="T22" s="142">
        <v>-403973506</v>
      </c>
      <c r="U22" s="142"/>
      <c r="V22" s="142"/>
      <c r="W22" s="142"/>
      <c r="X22" s="142">
        <v>1188435467</v>
      </c>
      <c r="Y22" s="142"/>
      <c r="Z22" s="142"/>
      <c r="AA22" s="142"/>
      <c r="AB22" s="142"/>
      <c r="AC22" s="101">
        <f>SUM(Q22:AB22)</f>
        <v>2717000000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0</v>
      </c>
      <c r="R23" s="144">
        <v>410186758</v>
      </c>
      <c r="S23" s="144">
        <v>244637332</v>
      </c>
      <c r="T23" s="144">
        <v>196896302</v>
      </c>
      <c r="U23" s="144"/>
      <c r="V23" s="144"/>
      <c r="W23" s="144"/>
      <c r="X23" s="144"/>
      <c r="Y23" s="144"/>
      <c r="Z23" s="144"/>
      <c r="AA23" s="144"/>
      <c r="AB23" s="144"/>
      <c r="AC23" s="78">
        <f>SUM(Q23:AB23)</f>
        <v>851720392</v>
      </c>
      <c r="AD23" s="209">
        <f>AC23/SUM(Q22:T22)</f>
        <v>0.55720277005799135</v>
      </c>
      <c r="AE23" s="82">
        <f>AC23/AC22</f>
        <v>0.31347824512329775</v>
      </c>
      <c r="AF23" s="1"/>
    </row>
    <row r="24" spans="1:32" ht="32.1" customHeight="1" x14ac:dyDescent="0.25">
      <c r="A24" s="131" t="s">
        <v>48</v>
      </c>
      <c r="B24" s="143">
        <f>+A21-B23</f>
        <v>250214621</v>
      </c>
      <c r="C24" s="144">
        <f>+B24-C23</f>
        <v>250214621</v>
      </c>
      <c r="D24" s="144">
        <f>+C24-D23</f>
        <v>250214621</v>
      </c>
      <c r="E24" s="208">
        <f>+D24-E23</f>
        <v>250214621</v>
      </c>
      <c r="F24" s="144"/>
      <c r="G24" s="144"/>
      <c r="H24" s="144"/>
      <c r="I24" s="144"/>
      <c r="J24" s="144"/>
      <c r="K24" s="144"/>
      <c r="L24" s="144"/>
      <c r="M24" s="144"/>
      <c r="N24" s="78">
        <f>MIN(B24:M24)</f>
        <v>250214621</v>
      </c>
      <c r="O24" s="80"/>
      <c r="P24" s="131" t="s">
        <v>44</v>
      </c>
      <c r="Q24" s="143"/>
      <c r="R24" s="144">
        <v>19142933.333333332</v>
      </c>
      <c r="S24" s="144">
        <v>154803000</v>
      </c>
      <c r="T24" s="144">
        <v>317886000</v>
      </c>
      <c r="U24" s="144">
        <v>317886000</v>
      </c>
      <c r="V24" s="144">
        <f t="shared" ref="V24:X24" si="0">317886000-27525413</f>
        <v>290360587</v>
      </c>
      <c r="W24" s="144">
        <f t="shared" si="0"/>
        <v>290360587</v>
      </c>
      <c r="X24" s="144">
        <f t="shared" si="0"/>
        <v>290360587</v>
      </c>
      <c r="Y24" s="144">
        <f>317886000-27525413-80794701</f>
        <v>209565886</v>
      </c>
      <c r="Z24" s="144">
        <f>317886000-27525413-80794701</f>
        <v>209565886</v>
      </c>
      <c r="AA24" s="144">
        <f>317886000-27525413-80794701</f>
        <v>209565886</v>
      </c>
      <c r="AB24" s="144">
        <f>596617467-27525416-80794702-80794701</f>
        <v>407502648</v>
      </c>
      <c r="AC24" s="78">
        <f>SUM(Q24:AB24)</f>
        <v>2717000000.3333335</v>
      </c>
      <c r="AD24" s="144"/>
      <c r="AE24" s="103"/>
      <c r="AF24" s="1"/>
    </row>
    <row r="25" spans="1:32" ht="32.1" customHeight="1" thickBot="1" x14ac:dyDescent="0.3">
      <c r="A25" s="132" t="s">
        <v>49</v>
      </c>
      <c r="B25" s="145">
        <v>0</v>
      </c>
      <c r="C25" s="146">
        <v>0</v>
      </c>
      <c r="D25" s="146">
        <v>52599216</v>
      </c>
      <c r="E25" s="146">
        <v>96011138</v>
      </c>
      <c r="F25" s="146"/>
      <c r="G25" s="146"/>
      <c r="H25" s="146"/>
      <c r="I25" s="146"/>
      <c r="J25" s="146"/>
      <c r="K25" s="146"/>
      <c r="L25" s="146"/>
      <c r="M25" s="146"/>
      <c r="N25" s="111">
        <f>SUM(B25:M25)</f>
        <v>148610354</v>
      </c>
      <c r="O25" s="181">
        <f>+N25/N24</f>
        <v>0.59393153527986675</v>
      </c>
      <c r="P25" s="132" t="s">
        <v>49</v>
      </c>
      <c r="Q25" s="145">
        <v>0</v>
      </c>
      <c r="R25" s="146">
        <v>0</v>
      </c>
      <c r="S25" s="146">
        <v>9517100</v>
      </c>
      <c r="T25" s="146">
        <v>85849501</v>
      </c>
      <c r="U25" s="146"/>
      <c r="V25" s="146"/>
      <c r="W25" s="146"/>
      <c r="X25" s="146"/>
      <c r="Y25" s="146"/>
      <c r="Z25" s="146"/>
      <c r="AA25" s="146"/>
      <c r="AB25" s="146"/>
      <c r="AC25" s="111">
        <f>SUM(Q25:AB25)</f>
        <v>95366601</v>
      </c>
      <c r="AD25" s="212">
        <f ca="1">AD25/SUM(Q24:T24)</f>
        <v>0</v>
      </c>
      <c r="AE25" s="112">
        <f>AC25/AC24</f>
        <v>3.5099963558446821E-2</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147</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148</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20" customHeight="1" x14ac:dyDescent="0.25">
      <c r="A35" s="325" t="s">
        <v>147</v>
      </c>
      <c r="B35" s="327">
        <f>SUM(B41:B48)</f>
        <v>0.1</v>
      </c>
      <c r="C35" s="23" t="s">
        <v>66</v>
      </c>
      <c r="D35" s="22">
        <v>1</v>
      </c>
      <c r="E35" s="22">
        <v>1</v>
      </c>
      <c r="F35" s="22">
        <v>1</v>
      </c>
      <c r="G35" s="22">
        <v>1</v>
      </c>
      <c r="H35" s="22">
        <v>1</v>
      </c>
      <c r="I35" s="22">
        <v>0</v>
      </c>
      <c r="J35" s="22">
        <v>0</v>
      </c>
      <c r="K35" s="22">
        <v>0</v>
      </c>
      <c r="L35" s="22">
        <v>0</v>
      </c>
      <c r="M35" s="22">
        <v>0</v>
      </c>
      <c r="N35" s="22">
        <v>0</v>
      </c>
      <c r="O35" s="22">
        <v>0</v>
      </c>
      <c r="P35" s="22">
        <v>1</v>
      </c>
      <c r="Q35" s="383" t="s">
        <v>749</v>
      </c>
      <c r="R35" s="383"/>
      <c r="S35" s="383"/>
      <c r="T35" s="383"/>
      <c r="U35" s="383" t="s">
        <v>750</v>
      </c>
      <c r="V35" s="383"/>
      <c r="W35" s="383"/>
      <c r="X35" s="383"/>
      <c r="Y35" s="398" t="s">
        <v>149</v>
      </c>
      <c r="Z35" s="406"/>
      <c r="AA35" s="406"/>
      <c r="AB35" s="407"/>
      <c r="AC35" s="312" t="s">
        <v>150</v>
      </c>
      <c r="AD35" s="312"/>
      <c r="AE35" s="312"/>
      <c r="AG35" s="21"/>
      <c r="AH35" s="21"/>
      <c r="AI35" s="21"/>
      <c r="AJ35" s="21"/>
      <c r="AK35" s="21"/>
      <c r="AL35" s="21"/>
      <c r="AM35" s="21"/>
      <c r="AN35" s="21"/>
      <c r="AO35" s="21"/>
    </row>
    <row r="36" spans="1:41" ht="161.25" customHeight="1" thickBot="1" x14ac:dyDescent="0.3">
      <c r="A36" s="326"/>
      <c r="B36" s="328"/>
      <c r="C36" s="24" t="s">
        <v>71</v>
      </c>
      <c r="D36" s="165">
        <v>0</v>
      </c>
      <c r="E36" s="159">
        <v>1</v>
      </c>
      <c r="F36" s="159">
        <v>1</v>
      </c>
      <c r="G36" s="156">
        <v>1</v>
      </c>
      <c r="H36" s="156"/>
      <c r="I36" s="156"/>
      <c r="J36" s="156"/>
      <c r="K36" s="156"/>
      <c r="L36" s="156"/>
      <c r="M36" s="156"/>
      <c r="N36" s="156"/>
      <c r="O36" s="156"/>
      <c r="P36" s="164">
        <v>1</v>
      </c>
      <c r="Q36" s="383"/>
      <c r="R36" s="383"/>
      <c r="S36" s="383"/>
      <c r="T36" s="383"/>
      <c r="U36" s="383"/>
      <c r="V36" s="383"/>
      <c r="W36" s="383"/>
      <c r="X36" s="383"/>
      <c r="Y36" s="408"/>
      <c r="Z36" s="409"/>
      <c r="AA36" s="409"/>
      <c r="AB36" s="410"/>
      <c r="AC36" s="312"/>
      <c r="AD36" s="312"/>
      <c r="AE36" s="312"/>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297" customHeight="1" x14ac:dyDescent="0.25">
      <c r="A41" s="350" t="s">
        <v>151</v>
      </c>
      <c r="B41" s="352">
        <v>0.02</v>
      </c>
      <c r="C41" s="29" t="s">
        <v>66</v>
      </c>
      <c r="D41" s="161">
        <v>0</v>
      </c>
      <c r="E41" s="161">
        <v>0.25</v>
      </c>
      <c r="F41" s="161">
        <v>0.25</v>
      </c>
      <c r="G41" s="161">
        <v>0.25</v>
      </c>
      <c r="H41" s="161">
        <v>0.25</v>
      </c>
      <c r="I41" s="152">
        <v>0</v>
      </c>
      <c r="J41" s="152">
        <v>0</v>
      </c>
      <c r="K41" s="152">
        <v>0</v>
      </c>
      <c r="L41" s="152">
        <v>0</v>
      </c>
      <c r="M41" s="152">
        <v>0</v>
      </c>
      <c r="N41" s="152">
        <v>0</v>
      </c>
      <c r="O41" s="152">
        <v>0</v>
      </c>
      <c r="P41" s="106">
        <f t="shared" ref="P41:P48" si="1">SUM(D41:O41)</f>
        <v>1</v>
      </c>
      <c r="Q41" s="341" t="s">
        <v>152</v>
      </c>
      <c r="R41" s="342"/>
      <c r="S41" s="342"/>
      <c r="T41" s="342"/>
      <c r="U41" s="342"/>
      <c r="V41" s="342"/>
      <c r="W41" s="342"/>
      <c r="X41" s="343"/>
      <c r="Y41" s="360" t="s">
        <v>153</v>
      </c>
      <c r="Z41" s="342"/>
      <c r="AA41" s="342"/>
      <c r="AB41" s="342"/>
      <c r="AC41" s="342"/>
      <c r="AD41" s="342"/>
      <c r="AE41" s="348"/>
      <c r="AG41" s="26"/>
      <c r="AH41" s="26"/>
      <c r="AI41" s="26"/>
      <c r="AJ41" s="26"/>
      <c r="AK41" s="26"/>
      <c r="AL41" s="26"/>
      <c r="AM41" s="26"/>
      <c r="AN41" s="26"/>
      <c r="AO41" s="26"/>
    </row>
    <row r="42" spans="1:41" ht="297" customHeight="1" x14ac:dyDescent="0.25">
      <c r="A42" s="351"/>
      <c r="B42" s="353"/>
      <c r="C42" s="27" t="s">
        <v>71</v>
      </c>
      <c r="D42" s="28">
        <v>0</v>
      </c>
      <c r="E42" s="28">
        <v>0.25</v>
      </c>
      <c r="F42" s="28">
        <v>0.25</v>
      </c>
      <c r="G42" s="28">
        <v>0.25</v>
      </c>
      <c r="H42" s="28"/>
      <c r="I42" s="28"/>
      <c r="J42" s="28"/>
      <c r="K42" s="28"/>
      <c r="L42" s="28"/>
      <c r="M42" s="28"/>
      <c r="N42" s="28"/>
      <c r="O42" s="28"/>
      <c r="P42" s="106">
        <f t="shared" si="1"/>
        <v>0.75</v>
      </c>
      <c r="Q42" s="366"/>
      <c r="R42" s="367"/>
      <c r="S42" s="367"/>
      <c r="T42" s="367"/>
      <c r="U42" s="367"/>
      <c r="V42" s="367"/>
      <c r="W42" s="367"/>
      <c r="X42" s="368"/>
      <c r="Y42" s="366"/>
      <c r="Z42" s="367"/>
      <c r="AA42" s="367"/>
      <c r="AB42" s="367"/>
      <c r="AC42" s="367"/>
      <c r="AD42" s="367"/>
      <c r="AE42" s="391"/>
    </row>
    <row r="43" spans="1:41" ht="197.25" customHeight="1" x14ac:dyDescent="0.25">
      <c r="A43" s="351" t="s">
        <v>154</v>
      </c>
      <c r="B43" s="339">
        <v>0.03</v>
      </c>
      <c r="C43" s="29" t="s">
        <v>66</v>
      </c>
      <c r="D43" s="161">
        <v>0</v>
      </c>
      <c r="E43" s="161">
        <v>0.25</v>
      </c>
      <c r="F43" s="161">
        <v>0.25</v>
      </c>
      <c r="G43" s="161">
        <v>0.25</v>
      </c>
      <c r="H43" s="161">
        <v>0.25</v>
      </c>
      <c r="I43" s="152">
        <v>0</v>
      </c>
      <c r="J43" s="152">
        <v>0</v>
      </c>
      <c r="K43" s="152">
        <v>0</v>
      </c>
      <c r="L43" s="152">
        <v>0</v>
      </c>
      <c r="M43" s="152">
        <v>0</v>
      </c>
      <c r="N43" s="152">
        <v>0</v>
      </c>
      <c r="O43" s="152">
        <v>0</v>
      </c>
      <c r="P43" s="106">
        <f t="shared" si="1"/>
        <v>1</v>
      </c>
      <c r="Q43" s="379" t="s">
        <v>155</v>
      </c>
      <c r="R43" s="355"/>
      <c r="S43" s="355"/>
      <c r="T43" s="355"/>
      <c r="U43" s="355"/>
      <c r="V43" s="355"/>
      <c r="W43" s="355"/>
      <c r="X43" s="356"/>
      <c r="Y43" s="360" t="s">
        <v>156</v>
      </c>
      <c r="Z43" s="342"/>
      <c r="AA43" s="342"/>
      <c r="AB43" s="342"/>
      <c r="AC43" s="342"/>
      <c r="AD43" s="342"/>
      <c r="AE43" s="348"/>
    </row>
    <row r="44" spans="1:41" ht="197.25" customHeight="1" x14ac:dyDescent="0.25">
      <c r="A44" s="351"/>
      <c r="B44" s="353"/>
      <c r="C44" s="27" t="s">
        <v>71</v>
      </c>
      <c r="D44" s="28">
        <v>0</v>
      </c>
      <c r="E44" s="28">
        <v>0</v>
      </c>
      <c r="F44" s="28">
        <v>0.25</v>
      </c>
      <c r="G44" s="28">
        <v>0.25</v>
      </c>
      <c r="H44" s="28"/>
      <c r="I44" s="28"/>
      <c r="J44" s="28"/>
      <c r="K44" s="28"/>
      <c r="L44" s="28"/>
      <c r="M44" s="28"/>
      <c r="N44" s="28"/>
      <c r="O44" s="28"/>
      <c r="P44" s="106">
        <f t="shared" si="1"/>
        <v>0.5</v>
      </c>
      <c r="Q44" s="357"/>
      <c r="R44" s="358"/>
      <c r="S44" s="358"/>
      <c r="T44" s="358"/>
      <c r="U44" s="358"/>
      <c r="V44" s="358"/>
      <c r="W44" s="358"/>
      <c r="X44" s="359"/>
      <c r="Y44" s="366"/>
      <c r="Z44" s="367"/>
      <c r="AA44" s="367"/>
      <c r="AB44" s="367"/>
      <c r="AC44" s="367"/>
      <c r="AD44" s="367"/>
      <c r="AE44" s="391"/>
    </row>
    <row r="45" spans="1:41" ht="88.5" customHeight="1" x14ac:dyDescent="0.25">
      <c r="A45" s="337" t="s">
        <v>157</v>
      </c>
      <c r="B45" s="339">
        <v>0.02</v>
      </c>
      <c r="C45" s="29" t="s">
        <v>66</v>
      </c>
      <c r="D45" s="161">
        <v>0</v>
      </c>
      <c r="E45" s="161">
        <v>0.25</v>
      </c>
      <c r="F45" s="161">
        <v>0.25</v>
      </c>
      <c r="G45" s="161">
        <v>0.25</v>
      </c>
      <c r="H45" s="161">
        <v>0.25</v>
      </c>
      <c r="I45" s="152">
        <v>0</v>
      </c>
      <c r="J45" s="152">
        <v>0</v>
      </c>
      <c r="K45" s="152">
        <v>0</v>
      </c>
      <c r="L45" s="152">
        <v>0</v>
      </c>
      <c r="M45" s="152">
        <v>0</v>
      </c>
      <c r="N45" s="152">
        <v>0</v>
      </c>
      <c r="O45" s="152">
        <v>0</v>
      </c>
      <c r="P45" s="106">
        <f t="shared" si="1"/>
        <v>1</v>
      </c>
      <c r="Q45" s="379" t="s">
        <v>748</v>
      </c>
      <c r="R45" s="355"/>
      <c r="S45" s="355"/>
      <c r="T45" s="355"/>
      <c r="U45" s="355"/>
      <c r="V45" s="355"/>
      <c r="W45" s="355"/>
      <c r="X45" s="356"/>
      <c r="Y45" s="360" t="s">
        <v>158</v>
      </c>
      <c r="Z45" s="342"/>
      <c r="AA45" s="342"/>
      <c r="AB45" s="342"/>
      <c r="AC45" s="342"/>
      <c r="AD45" s="342"/>
      <c r="AE45" s="348"/>
    </row>
    <row r="46" spans="1:41" ht="165.75" customHeight="1" x14ac:dyDescent="0.25">
      <c r="A46" s="350"/>
      <c r="B46" s="353"/>
      <c r="C46" s="27" t="s">
        <v>71</v>
      </c>
      <c r="D46" s="28">
        <v>0</v>
      </c>
      <c r="E46" s="28">
        <v>0</v>
      </c>
      <c r="F46" s="28">
        <v>0.25</v>
      </c>
      <c r="G46" s="28">
        <v>0.25</v>
      </c>
      <c r="H46" s="28"/>
      <c r="I46" s="28"/>
      <c r="J46" s="28"/>
      <c r="K46" s="28"/>
      <c r="L46" s="28"/>
      <c r="M46" s="28"/>
      <c r="N46" s="28"/>
      <c r="O46" s="28"/>
      <c r="P46" s="106">
        <f t="shared" si="1"/>
        <v>0.5</v>
      </c>
      <c r="Q46" s="357"/>
      <c r="R46" s="358"/>
      <c r="S46" s="358"/>
      <c r="T46" s="358"/>
      <c r="U46" s="358"/>
      <c r="V46" s="358"/>
      <c r="W46" s="358"/>
      <c r="X46" s="359"/>
      <c r="Y46" s="366"/>
      <c r="Z46" s="367"/>
      <c r="AA46" s="367"/>
      <c r="AB46" s="367"/>
      <c r="AC46" s="367"/>
      <c r="AD46" s="367"/>
      <c r="AE46" s="391"/>
    </row>
    <row r="47" spans="1:41" ht="111" customHeight="1" x14ac:dyDescent="0.25">
      <c r="A47" s="337" t="s">
        <v>159</v>
      </c>
      <c r="B47" s="339">
        <v>0.03</v>
      </c>
      <c r="C47" s="29" t="s">
        <v>66</v>
      </c>
      <c r="D47" s="161">
        <v>0</v>
      </c>
      <c r="E47" s="161">
        <v>0.25</v>
      </c>
      <c r="F47" s="161">
        <v>0.25</v>
      </c>
      <c r="G47" s="161">
        <v>0.25</v>
      </c>
      <c r="H47" s="161">
        <v>0.25</v>
      </c>
      <c r="I47" s="152">
        <v>0</v>
      </c>
      <c r="J47" s="152">
        <v>0</v>
      </c>
      <c r="K47" s="152">
        <v>0</v>
      </c>
      <c r="L47" s="152">
        <v>0</v>
      </c>
      <c r="M47" s="152">
        <v>0</v>
      </c>
      <c r="N47" s="152">
        <v>0</v>
      </c>
      <c r="O47" s="152">
        <v>0</v>
      </c>
      <c r="P47" s="106">
        <v>19</v>
      </c>
      <c r="Q47" s="354" t="s">
        <v>160</v>
      </c>
      <c r="R47" s="355"/>
      <c r="S47" s="355"/>
      <c r="T47" s="355"/>
      <c r="U47" s="355"/>
      <c r="V47" s="355"/>
      <c r="W47" s="355"/>
      <c r="X47" s="356"/>
      <c r="Y47" s="360" t="s">
        <v>161</v>
      </c>
      <c r="Z47" s="342"/>
      <c r="AA47" s="342"/>
      <c r="AB47" s="342"/>
      <c r="AC47" s="342"/>
      <c r="AD47" s="342"/>
      <c r="AE47" s="348"/>
    </row>
    <row r="48" spans="1:41" ht="111" customHeight="1" thickBot="1" x14ac:dyDescent="0.3">
      <c r="A48" s="411"/>
      <c r="B48" s="340"/>
      <c r="C48" s="24" t="s">
        <v>71</v>
      </c>
      <c r="D48" s="30">
        <v>0</v>
      </c>
      <c r="E48" s="30">
        <v>0</v>
      </c>
      <c r="F48" s="30">
        <v>0.25</v>
      </c>
      <c r="G48" s="30">
        <v>0.25</v>
      </c>
      <c r="H48" s="30"/>
      <c r="I48" s="30"/>
      <c r="J48" s="30"/>
      <c r="K48" s="30"/>
      <c r="L48" s="30"/>
      <c r="M48" s="30"/>
      <c r="N48" s="30"/>
      <c r="O48" s="30"/>
      <c r="P48" s="107">
        <f t="shared" si="1"/>
        <v>0.5</v>
      </c>
      <c r="Q48" s="380"/>
      <c r="R48" s="381"/>
      <c r="S48" s="381"/>
      <c r="T48" s="381"/>
      <c r="U48" s="381"/>
      <c r="V48" s="381"/>
      <c r="W48" s="381"/>
      <c r="X48" s="382"/>
      <c r="Y48" s="344"/>
      <c r="Z48" s="345"/>
      <c r="AA48" s="345"/>
      <c r="AB48" s="345"/>
      <c r="AC48" s="345"/>
      <c r="AD48" s="345"/>
      <c r="AE48" s="349"/>
    </row>
  </sheetData>
  <mergeCells count="83">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4">
    <dataValidation type="textLength" operator="lessThanOrEqual" allowBlank="1" showInputMessage="1" showErrorMessage="1" errorTitle="Máximo 2.000 caracteres" error="Máximo 2.000 caracteres" sqref="Q45 Q47 U35 Y35 Q35" xr:uid="{9BF6BD58-785B-4E0D-8356-3D4543952E68}">
      <formula1>2000</formula1>
    </dataValidation>
    <dataValidation type="textLength" operator="lessThanOrEqual" allowBlank="1" showInputMessage="1" showErrorMessage="1" errorTitle="Máximo 2.000 caracteres" error="Máximo 2.000 caracteres" promptTitle="2.000 caracteres" sqref="Q30:Q31" xr:uid="{E0E26DEE-93C3-415B-962D-985CCCCFFBCE}">
      <formula1>2000</formula1>
    </dataValidation>
    <dataValidation type="list" allowBlank="1" showInputMessage="1" showErrorMessage="1" sqref="C7:C9" xr:uid="{C620973D-ECD6-4566-A3AE-A4699DDF5645}">
      <formula1>$B$21:$M$21</formula1>
    </dataValidation>
    <dataValidation operator="lessThanOrEqual" allowBlank="1" showInputMessage="1" showErrorMessage="1" errorTitle="Máximo 2.000 caracteres" error="Máximo 2.000 caracteres" sqref="Q43:X44" xr:uid="{3F492DF6-3C86-41BC-9ABA-3057BDF8004E}"/>
  </dataValidations>
  <hyperlinks>
    <hyperlink ref="Y41" r:id="rId1" xr:uid="{85C76C33-E781-4468-B724-1CE848FC6311}"/>
    <hyperlink ref="Y43" r:id="rId2" xr:uid="{DE3EC8AB-8F4B-40E0-9CD3-6DA2FEC185D5}"/>
    <hyperlink ref="Y45" r:id="rId3" xr:uid="{C13ECA5D-F215-4584-9FF1-C893FCA9C923}"/>
    <hyperlink ref="Y47" r:id="rId4" xr:uid="{5D6F6F9C-1D79-46FD-9DC4-D4165DDCDE56}"/>
  </hyperlinks>
  <pageMargins left="0.25" right="0.25" top="0.75" bottom="0.75" header="0.3" footer="0.3"/>
  <pageSetup scale="20" orientation="landscape" r:id="rId5"/>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FE93-60C1-48C0-BC60-A5C3B54DDE32}">
  <sheetPr>
    <tabColor theme="7" tint="0.39997558519241921"/>
    <pageSetUpPr fitToPage="1"/>
  </sheetPr>
  <dimension ref="A1:AO46"/>
  <sheetViews>
    <sheetView showGridLines="0" topLeftCell="H40" zoomScale="60" zoomScaleNormal="60" workbookViewId="0">
      <selection activeCell="Q35" sqref="Q35:T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162</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51">
        <v>1353567</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c r="D22" s="148"/>
      <c r="E22" s="148">
        <v>1353567</v>
      </c>
      <c r="F22" s="148"/>
      <c r="G22" s="148"/>
      <c r="H22" s="148"/>
      <c r="I22" s="148"/>
      <c r="J22" s="148"/>
      <c r="K22" s="148"/>
      <c r="L22" s="148"/>
      <c r="M22" s="148"/>
      <c r="N22" s="79">
        <f>SUM(B22:M22)</f>
        <v>1353567</v>
      </c>
      <c r="O22" s="81"/>
      <c r="P22" s="130" t="s">
        <v>45</v>
      </c>
      <c r="Q22" s="141">
        <v>612821800</v>
      </c>
      <c r="R22" s="142">
        <v>179250000</v>
      </c>
      <c r="S22" s="142"/>
      <c r="T22" s="142">
        <v>-672182000</v>
      </c>
      <c r="U22" s="142"/>
      <c r="V22" s="142"/>
      <c r="W22" s="142"/>
      <c r="X22" s="142">
        <v>600110200</v>
      </c>
      <c r="Y22" s="142"/>
      <c r="Z22" s="142"/>
      <c r="AA22" s="142"/>
      <c r="AB22" s="142"/>
      <c r="AC22" s="101">
        <f>SUM(Q22:AB22)</f>
        <v>720000000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43549000</v>
      </c>
      <c r="R23" s="144">
        <v>653266668</v>
      </c>
      <c r="S23" s="144">
        <v>0</v>
      </c>
      <c r="T23" s="144">
        <v>-16911169</v>
      </c>
      <c r="U23" s="144"/>
      <c r="V23" s="144"/>
      <c r="W23" s="144"/>
      <c r="X23" s="144"/>
      <c r="Y23" s="144"/>
      <c r="Z23" s="144"/>
      <c r="AA23" s="144"/>
      <c r="AB23" s="144"/>
      <c r="AC23" s="78">
        <f>SUM(Q23:AB23)</f>
        <v>679904499</v>
      </c>
      <c r="AD23" s="209">
        <f>AC23/SUM(Q22:T22)</f>
        <v>5.6710787656664703</v>
      </c>
      <c r="AE23" s="82">
        <f>AC23/AC22</f>
        <v>0.94431180416666671</v>
      </c>
      <c r="AF23" s="1"/>
    </row>
    <row r="24" spans="1:32" ht="32.1" customHeight="1" x14ac:dyDescent="0.25">
      <c r="A24" s="131" t="s">
        <v>48</v>
      </c>
      <c r="B24" s="143">
        <f>+A21-B23</f>
        <v>1353567</v>
      </c>
      <c r="C24" s="144">
        <f>+B24-C23</f>
        <v>1353567</v>
      </c>
      <c r="D24" s="144">
        <f>+C24-D23</f>
        <v>1353567</v>
      </c>
      <c r="E24" s="208">
        <f>+D24-E23</f>
        <v>1353567</v>
      </c>
      <c r="F24" s="144"/>
      <c r="G24" s="144"/>
      <c r="H24" s="144"/>
      <c r="I24" s="144"/>
      <c r="J24" s="144"/>
      <c r="K24" s="144"/>
      <c r="L24" s="144"/>
      <c r="M24" s="144"/>
      <c r="N24" s="78">
        <f>MIN(B24:M24)</f>
        <v>1353567</v>
      </c>
      <c r="O24" s="80"/>
      <c r="P24" s="131" t="s">
        <v>44</v>
      </c>
      <c r="Q24" s="143"/>
      <c r="R24" s="144">
        <v>32699800</v>
      </c>
      <c r="S24" s="199">
        <v>126562000</v>
      </c>
      <c r="T24" s="199">
        <v>126562000</v>
      </c>
      <c r="U24" s="199">
        <v>126562000</v>
      </c>
      <c r="V24" s="199">
        <v>126562000</v>
      </c>
      <c r="W24" s="199">
        <v>126562000</v>
      </c>
      <c r="X24" s="199">
        <f>126562000-72071800</f>
        <v>54490200</v>
      </c>
      <c r="Y24" s="144"/>
      <c r="Z24" s="144"/>
      <c r="AA24" s="144"/>
      <c r="AB24" s="144"/>
      <c r="AC24" s="78">
        <f>SUM(Q24:AB24)</f>
        <v>720000000</v>
      </c>
      <c r="AD24" s="144"/>
      <c r="AE24" s="103"/>
      <c r="AF24" s="1"/>
    </row>
    <row r="25" spans="1:32" ht="32.1" customHeight="1" thickBot="1" x14ac:dyDescent="0.3">
      <c r="A25" s="132" t="s">
        <v>49</v>
      </c>
      <c r="B25" s="145">
        <v>0</v>
      </c>
      <c r="C25" s="146">
        <v>0</v>
      </c>
      <c r="D25" s="146">
        <v>0</v>
      </c>
      <c r="E25" s="146">
        <v>0</v>
      </c>
      <c r="F25" s="146"/>
      <c r="G25" s="146"/>
      <c r="H25" s="146"/>
      <c r="I25" s="146"/>
      <c r="J25" s="146"/>
      <c r="K25" s="146"/>
      <c r="L25" s="146"/>
      <c r="M25" s="146"/>
      <c r="N25" s="111">
        <f>SUM(B25:M25)</f>
        <v>0</v>
      </c>
      <c r="O25" s="181">
        <f>+N25/N24</f>
        <v>0</v>
      </c>
      <c r="P25" s="132" t="s">
        <v>49</v>
      </c>
      <c r="Q25" s="145">
        <v>0</v>
      </c>
      <c r="R25" s="146">
        <v>0</v>
      </c>
      <c r="S25" s="146">
        <v>42115333</v>
      </c>
      <c r="T25" s="146">
        <v>131541166</v>
      </c>
      <c r="U25" s="146"/>
      <c r="V25" s="146"/>
      <c r="W25" s="146"/>
      <c r="X25" s="146"/>
      <c r="Y25" s="146"/>
      <c r="Z25" s="146"/>
      <c r="AA25" s="146"/>
      <c r="AB25" s="146"/>
      <c r="AC25" s="111">
        <f>SUM(Q25:AB25)</f>
        <v>173656499</v>
      </c>
      <c r="AD25" s="212">
        <f ca="1">AD25/SUM(Q24:T24)</f>
        <v>0</v>
      </c>
      <c r="AE25" s="112">
        <f>AC25/AC24</f>
        <v>0.24118958194444445</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162</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4"/>
      <c r="Z30" s="304"/>
      <c r="AA30" s="304"/>
      <c r="AB30" s="304"/>
      <c r="AC30" s="304"/>
      <c r="AD30" s="304"/>
      <c r="AE30" s="412"/>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85.5" customHeight="1" x14ac:dyDescent="0.25">
      <c r="A35" s="325" t="s">
        <v>162</v>
      </c>
      <c r="B35" s="413">
        <f>SUM(B41:B46)</f>
        <v>0.1</v>
      </c>
      <c r="C35" s="23" t="s">
        <v>66</v>
      </c>
      <c r="D35" s="22">
        <v>20</v>
      </c>
      <c r="E35" s="22">
        <v>20</v>
      </c>
      <c r="F35" s="22">
        <v>20</v>
      </c>
      <c r="G35" s="22">
        <v>20</v>
      </c>
      <c r="H35" s="22">
        <v>20</v>
      </c>
      <c r="I35" s="22">
        <v>0</v>
      </c>
      <c r="J35" s="22">
        <v>0</v>
      </c>
      <c r="K35" s="22">
        <v>0</v>
      </c>
      <c r="L35" s="22">
        <v>0</v>
      </c>
      <c r="M35" s="22">
        <v>0</v>
      </c>
      <c r="N35" s="22">
        <v>0</v>
      </c>
      <c r="O35" s="22">
        <v>0</v>
      </c>
      <c r="P35" s="183">
        <v>20</v>
      </c>
      <c r="Q35" s="398" t="s">
        <v>163</v>
      </c>
      <c r="R35" s="406"/>
      <c r="S35" s="406"/>
      <c r="T35" s="407"/>
      <c r="U35" s="312" t="s">
        <v>164</v>
      </c>
      <c r="V35" s="312"/>
      <c r="W35" s="312"/>
      <c r="X35" s="312"/>
      <c r="Y35" s="312" t="s">
        <v>69</v>
      </c>
      <c r="Z35" s="312"/>
      <c r="AA35" s="312"/>
      <c r="AB35" s="312"/>
      <c r="AC35" s="312" t="s">
        <v>165</v>
      </c>
      <c r="AD35" s="312"/>
      <c r="AE35" s="313"/>
      <c r="AG35" s="21"/>
      <c r="AH35" s="21"/>
      <c r="AI35" s="21"/>
      <c r="AJ35" s="21"/>
      <c r="AK35" s="21"/>
      <c r="AL35" s="21"/>
      <c r="AM35" s="21"/>
      <c r="AN35" s="21"/>
      <c r="AO35" s="21"/>
    </row>
    <row r="36" spans="1:41" ht="125.25" customHeight="1" thickBot="1" x14ac:dyDescent="0.3">
      <c r="A36" s="326"/>
      <c r="B36" s="414"/>
      <c r="C36" s="24" t="s">
        <v>71</v>
      </c>
      <c r="D36" s="165">
        <v>0</v>
      </c>
      <c r="E36" s="159">
        <v>9</v>
      </c>
      <c r="F36" s="159">
        <v>20</v>
      </c>
      <c r="G36" s="159">
        <v>20</v>
      </c>
      <c r="H36" s="156"/>
      <c r="I36" s="156"/>
      <c r="J36" s="156"/>
      <c r="K36" s="156"/>
      <c r="L36" s="156"/>
      <c r="M36" s="156"/>
      <c r="N36" s="156"/>
      <c r="O36" s="156"/>
      <c r="P36" s="164">
        <f>MAX(D36:O36)</f>
        <v>20</v>
      </c>
      <c r="Q36" s="415"/>
      <c r="R36" s="416"/>
      <c r="S36" s="416"/>
      <c r="T36" s="417"/>
      <c r="U36" s="314"/>
      <c r="V36" s="314"/>
      <c r="W36" s="314"/>
      <c r="X36" s="314"/>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85.5" customHeight="1" x14ac:dyDescent="0.25">
      <c r="A41" s="350" t="s">
        <v>166</v>
      </c>
      <c r="B41" s="352">
        <v>0.03</v>
      </c>
      <c r="C41" s="29" t="s">
        <v>66</v>
      </c>
      <c r="D41" s="161">
        <v>0</v>
      </c>
      <c r="E41" s="161">
        <v>0.25</v>
      </c>
      <c r="F41" s="161">
        <v>0.25</v>
      </c>
      <c r="G41" s="161">
        <v>0.25</v>
      </c>
      <c r="H41" s="161">
        <v>0.25</v>
      </c>
      <c r="I41" s="152">
        <v>0</v>
      </c>
      <c r="J41" s="152">
        <v>0</v>
      </c>
      <c r="K41" s="152">
        <v>0</v>
      </c>
      <c r="L41" s="152">
        <v>0</v>
      </c>
      <c r="M41" s="152">
        <v>0</v>
      </c>
      <c r="N41" s="152">
        <v>0</v>
      </c>
      <c r="O41" s="152">
        <v>0</v>
      </c>
      <c r="P41" s="106">
        <f t="shared" ref="P41:P46" si="0">SUM(D41:O41)</f>
        <v>1</v>
      </c>
      <c r="Q41" s="418" t="s">
        <v>167</v>
      </c>
      <c r="R41" s="419"/>
      <c r="S41" s="419"/>
      <c r="T41" s="419"/>
      <c r="U41" s="419"/>
      <c r="V41" s="419"/>
      <c r="W41" s="419"/>
      <c r="X41" s="420"/>
      <c r="Y41" s="360" t="s">
        <v>168</v>
      </c>
      <c r="Z41" s="342"/>
      <c r="AA41" s="342"/>
      <c r="AB41" s="342"/>
      <c r="AC41" s="342"/>
      <c r="AD41" s="342"/>
      <c r="AE41" s="348"/>
    </row>
    <row r="42" spans="1:41" ht="85.5" customHeight="1" x14ac:dyDescent="0.25">
      <c r="A42" s="351"/>
      <c r="B42" s="353"/>
      <c r="C42" s="27" t="s">
        <v>71</v>
      </c>
      <c r="D42" s="28">
        <v>0</v>
      </c>
      <c r="E42" s="28">
        <v>0.25</v>
      </c>
      <c r="F42" s="28">
        <v>0.25</v>
      </c>
      <c r="G42" s="28">
        <v>0.25</v>
      </c>
      <c r="H42" s="28"/>
      <c r="I42" s="28"/>
      <c r="J42" s="28"/>
      <c r="K42" s="28"/>
      <c r="L42" s="28"/>
      <c r="M42" s="28"/>
      <c r="N42" s="28"/>
      <c r="O42" s="28"/>
      <c r="P42" s="106">
        <f t="shared" si="0"/>
        <v>0.75</v>
      </c>
      <c r="Q42" s="424"/>
      <c r="R42" s="425"/>
      <c r="S42" s="425"/>
      <c r="T42" s="425"/>
      <c r="U42" s="425"/>
      <c r="V42" s="425"/>
      <c r="W42" s="425"/>
      <c r="X42" s="426"/>
      <c r="Y42" s="366"/>
      <c r="Z42" s="367"/>
      <c r="AA42" s="367"/>
      <c r="AB42" s="367"/>
      <c r="AC42" s="367"/>
      <c r="AD42" s="367"/>
      <c r="AE42" s="391"/>
    </row>
    <row r="43" spans="1:41" ht="102.75" customHeight="1" x14ac:dyDescent="0.25">
      <c r="A43" s="351" t="s">
        <v>169</v>
      </c>
      <c r="B43" s="339">
        <v>0.03</v>
      </c>
      <c r="C43" s="29" t="s">
        <v>66</v>
      </c>
      <c r="D43" s="161">
        <v>0</v>
      </c>
      <c r="E43" s="161">
        <v>0.25</v>
      </c>
      <c r="F43" s="161">
        <v>0.25</v>
      </c>
      <c r="G43" s="161">
        <v>0.25</v>
      </c>
      <c r="H43" s="161">
        <v>0.25</v>
      </c>
      <c r="I43" s="152">
        <v>0</v>
      </c>
      <c r="J43" s="152">
        <v>0</v>
      </c>
      <c r="K43" s="152">
        <v>0</v>
      </c>
      <c r="L43" s="152">
        <v>0</v>
      </c>
      <c r="M43" s="152">
        <v>0</v>
      </c>
      <c r="N43" s="152">
        <v>0</v>
      </c>
      <c r="O43" s="152">
        <v>0</v>
      </c>
      <c r="P43" s="106">
        <f t="shared" si="0"/>
        <v>1</v>
      </c>
      <c r="Q43" s="418" t="s">
        <v>170</v>
      </c>
      <c r="R43" s="419"/>
      <c r="S43" s="419"/>
      <c r="T43" s="419"/>
      <c r="U43" s="419"/>
      <c r="V43" s="419"/>
      <c r="W43" s="419"/>
      <c r="X43" s="420"/>
      <c r="Y43" s="360" t="s">
        <v>171</v>
      </c>
      <c r="Z43" s="342"/>
      <c r="AA43" s="342"/>
      <c r="AB43" s="342"/>
      <c r="AC43" s="342"/>
      <c r="AD43" s="342"/>
      <c r="AE43" s="348"/>
    </row>
    <row r="44" spans="1:41" ht="102.75" customHeight="1" x14ac:dyDescent="0.25">
      <c r="A44" s="351"/>
      <c r="B44" s="353"/>
      <c r="C44" s="27" t="s">
        <v>71</v>
      </c>
      <c r="D44" s="28">
        <v>0</v>
      </c>
      <c r="E44" s="28">
        <v>0.25</v>
      </c>
      <c r="F44" s="28">
        <v>0.25</v>
      </c>
      <c r="G44" s="28">
        <v>0.25</v>
      </c>
      <c r="H44" s="28"/>
      <c r="I44" s="28"/>
      <c r="J44" s="28"/>
      <c r="K44" s="28"/>
      <c r="L44" s="28"/>
      <c r="M44" s="28"/>
      <c r="N44" s="28"/>
      <c r="O44" s="28"/>
      <c r="P44" s="106">
        <f t="shared" si="0"/>
        <v>0.75</v>
      </c>
      <c r="Q44" s="424"/>
      <c r="R44" s="425"/>
      <c r="S44" s="425"/>
      <c r="T44" s="425"/>
      <c r="U44" s="425"/>
      <c r="V44" s="425"/>
      <c r="W44" s="425"/>
      <c r="X44" s="426"/>
      <c r="Y44" s="366"/>
      <c r="Z44" s="367"/>
      <c r="AA44" s="367"/>
      <c r="AB44" s="367"/>
      <c r="AC44" s="367"/>
      <c r="AD44" s="367"/>
      <c r="AE44" s="391"/>
    </row>
    <row r="45" spans="1:41" ht="87" customHeight="1" x14ac:dyDescent="0.25">
      <c r="A45" s="337" t="s">
        <v>172</v>
      </c>
      <c r="B45" s="339">
        <v>0.04</v>
      </c>
      <c r="C45" s="29" t="s">
        <v>66</v>
      </c>
      <c r="D45" s="161">
        <v>0</v>
      </c>
      <c r="E45" s="161">
        <v>0.25</v>
      </c>
      <c r="F45" s="161">
        <v>0.25</v>
      </c>
      <c r="G45" s="161">
        <v>0.25</v>
      </c>
      <c r="H45" s="161">
        <v>0.25</v>
      </c>
      <c r="I45" s="152">
        <v>0</v>
      </c>
      <c r="J45" s="152">
        <v>0</v>
      </c>
      <c r="K45" s="152">
        <v>0</v>
      </c>
      <c r="L45" s="152">
        <v>0</v>
      </c>
      <c r="M45" s="152">
        <v>0</v>
      </c>
      <c r="N45" s="152">
        <v>0</v>
      </c>
      <c r="O45" s="152">
        <v>0</v>
      </c>
      <c r="P45" s="106">
        <f t="shared" si="0"/>
        <v>1</v>
      </c>
      <c r="Q45" s="418" t="s">
        <v>173</v>
      </c>
      <c r="R45" s="419"/>
      <c r="S45" s="419"/>
      <c r="T45" s="419"/>
      <c r="U45" s="419"/>
      <c r="V45" s="419"/>
      <c r="W45" s="419"/>
      <c r="X45" s="420"/>
      <c r="Y45" s="360" t="s">
        <v>174</v>
      </c>
      <c r="Z45" s="342"/>
      <c r="AA45" s="342"/>
      <c r="AB45" s="342"/>
      <c r="AC45" s="342"/>
      <c r="AD45" s="342"/>
      <c r="AE45" s="348"/>
    </row>
    <row r="46" spans="1:41" ht="87" customHeight="1" thickBot="1" x14ac:dyDescent="0.3">
      <c r="A46" s="338"/>
      <c r="B46" s="340"/>
      <c r="C46" s="24" t="s">
        <v>71</v>
      </c>
      <c r="D46" s="30">
        <v>0</v>
      </c>
      <c r="E46" s="30">
        <v>0.25</v>
      </c>
      <c r="F46" s="30">
        <v>0.25</v>
      </c>
      <c r="G46" s="30">
        <v>0.25</v>
      </c>
      <c r="H46" s="30"/>
      <c r="I46" s="30"/>
      <c r="J46" s="30"/>
      <c r="K46" s="30"/>
      <c r="L46" s="30"/>
      <c r="M46" s="30"/>
      <c r="N46" s="30"/>
      <c r="O46" s="30"/>
      <c r="P46" s="107">
        <f t="shared" si="0"/>
        <v>0.75</v>
      </c>
      <c r="Q46" s="421"/>
      <c r="R46" s="422"/>
      <c r="S46" s="422"/>
      <c r="T46" s="422"/>
      <c r="U46" s="422"/>
      <c r="V46" s="422"/>
      <c r="W46" s="422"/>
      <c r="X46" s="423"/>
      <c r="Y46" s="344"/>
      <c r="Z46" s="345"/>
      <c r="AA46" s="345"/>
      <c r="AB46" s="345"/>
      <c r="AC46" s="345"/>
      <c r="AD46" s="345"/>
      <c r="AE46" s="349"/>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8844E49-B447-47A4-B0B5-75388B10D1A5}">
      <formula1>$B$21:$M$21</formula1>
    </dataValidation>
    <dataValidation type="textLength" operator="lessThanOrEqual" allowBlank="1" showInputMessage="1" showErrorMessage="1" errorTitle="Máximo 2.000 caracteres" error="Máximo 2.000 caracteres" promptTitle="2.000 caracteres" sqref="Q30:Q31" xr:uid="{AF2785CF-6A55-44DC-A22E-6C57FC3B1532}">
      <formula1>2000</formula1>
    </dataValidation>
    <dataValidation type="textLength" operator="lessThanOrEqual" allowBlank="1" showInputMessage="1" showErrorMessage="1" errorTitle="Máximo 2.000 caracteres" error="Máximo 2.000 caracteres" sqref="AC35 Q43 Y35 Q45 Q41 Q35" xr:uid="{6C8BA25B-7AED-41B5-9770-14C7B3E7A921}">
      <formula1>2000</formula1>
    </dataValidation>
  </dataValidations>
  <hyperlinks>
    <hyperlink ref="Y43" r:id="rId1" xr:uid="{1CE49EE6-7D11-4C39-A455-CB251A758847}"/>
    <hyperlink ref="Y41" r:id="rId2" xr:uid="{F7A9832B-034C-4255-AFBB-EFE7DE7F0253}"/>
  </hyperlinks>
  <pageMargins left="0.25" right="0.25" top="0.75" bottom="0.75" header="0.3" footer="0.3"/>
  <pageSetup scale="20" orientation="landscape"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5DEB-CA57-40DC-890D-50992DEC65EE}">
  <sheetPr>
    <tabColor theme="7" tint="0.39997558519241921"/>
    <pageSetUpPr fitToPage="1"/>
  </sheetPr>
  <dimension ref="A1:AO44"/>
  <sheetViews>
    <sheetView showGridLines="0" topLeftCell="K41" zoomScale="60" zoomScaleNormal="60" workbookViewId="0">
      <selection activeCell="T47" sqref="T47"/>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175</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51">
        <v>11458000</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v>11458000</v>
      </c>
      <c r="D22" s="148"/>
      <c r="E22" s="148"/>
      <c r="F22" s="148"/>
      <c r="G22" s="148"/>
      <c r="H22" s="148"/>
      <c r="I22" s="148"/>
      <c r="J22" s="148"/>
      <c r="K22" s="148"/>
      <c r="L22" s="148"/>
      <c r="M22" s="148"/>
      <c r="N22" s="79">
        <f>SUM(B22:M22)</f>
        <v>11458000</v>
      </c>
      <c r="O22" s="81"/>
      <c r="P22" s="130" t="s">
        <v>45</v>
      </c>
      <c r="Q22" s="141">
        <v>225024800</v>
      </c>
      <c r="R22" s="142">
        <v>70812000</v>
      </c>
      <c r="S22" s="142"/>
      <c r="T22" s="142">
        <v>-226374000</v>
      </c>
      <c r="U22" s="142"/>
      <c r="V22" s="142"/>
      <c r="W22" s="142"/>
      <c r="X22" s="142">
        <v>230537200</v>
      </c>
      <c r="Y22" s="142"/>
      <c r="Z22" s="142"/>
      <c r="AA22" s="142"/>
      <c r="AB22" s="142"/>
      <c r="AC22" s="101">
        <f>SUM(Q22:AB22)</f>
        <v>300000000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0</v>
      </c>
      <c r="R23" s="144">
        <v>261611000</v>
      </c>
      <c r="S23" s="144">
        <v>0</v>
      </c>
      <c r="T23" s="144">
        <v>-2753800</v>
      </c>
      <c r="U23" s="144"/>
      <c r="V23" s="144"/>
      <c r="W23" s="144"/>
      <c r="X23" s="144"/>
      <c r="Y23" s="144"/>
      <c r="Z23" s="144"/>
      <c r="AA23" s="144"/>
      <c r="AB23" s="144"/>
      <c r="AC23" s="78">
        <f>SUM(Q23:AB23)</f>
        <v>258857200</v>
      </c>
      <c r="AD23" s="209">
        <f>AC23/SUM(Q22:T22)</f>
        <v>3.726558676010757</v>
      </c>
      <c r="AE23" s="82">
        <f>AC23/AC22</f>
        <v>0.86285733333333337</v>
      </c>
      <c r="AF23" s="1"/>
    </row>
    <row r="24" spans="1:32" ht="32.1" customHeight="1" x14ac:dyDescent="0.25">
      <c r="A24" s="131" t="s">
        <v>48</v>
      </c>
      <c r="B24" s="143">
        <f>+A21-B23</f>
        <v>11458000</v>
      </c>
      <c r="C24" s="144">
        <f>+B24-C23</f>
        <v>11458000</v>
      </c>
      <c r="D24" s="144">
        <f>+C24-D23</f>
        <v>11458000</v>
      </c>
      <c r="E24" s="144">
        <f>+D24-E23</f>
        <v>11458000</v>
      </c>
      <c r="F24" s="144"/>
      <c r="G24" s="144"/>
      <c r="H24" s="144"/>
      <c r="I24" s="144"/>
      <c r="J24" s="144"/>
      <c r="K24" s="144"/>
      <c r="L24" s="144"/>
      <c r="M24" s="144"/>
      <c r="N24" s="78">
        <f>MIN(B24:M24)</f>
        <v>11458000</v>
      </c>
      <c r="O24" s="80"/>
      <c r="P24" s="131" t="s">
        <v>44</v>
      </c>
      <c r="Q24" s="143"/>
      <c r="R24" s="144">
        <v>12588800</v>
      </c>
      <c r="S24" s="144">
        <v>47208000</v>
      </c>
      <c r="T24" s="144">
        <v>47208000</v>
      </c>
      <c r="U24" s="144">
        <v>47208000</v>
      </c>
      <c r="V24" s="144">
        <v>47208000</v>
      </c>
      <c r="W24" s="144">
        <v>47208000</v>
      </c>
      <c r="X24" s="144">
        <v>47208000</v>
      </c>
      <c r="Y24" s="144">
        <f>47208000-45820267</f>
        <v>1387733</v>
      </c>
      <c r="Z24" s="144">
        <f>47208000-45820267</f>
        <v>1387733</v>
      </c>
      <c r="AA24" s="144">
        <f>47208000-45820266</f>
        <v>1387734</v>
      </c>
      <c r="AB24" s="144"/>
      <c r="AC24" s="78">
        <f>SUM(Q24:AB24)</f>
        <v>300000000</v>
      </c>
      <c r="AD24" s="144"/>
      <c r="AE24" s="103"/>
      <c r="AF24" s="1"/>
    </row>
    <row r="25" spans="1:32" ht="32.1" customHeight="1" thickBot="1" x14ac:dyDescent="0.3">
      <c r="A25" s="132" t="s">
        <v>49</v>
      </c>
      <c r="B25" s="145">
        <v>0</v>
      </c>
      <c r="C25" s="146">
        <v>11458000</v>
      </c>
      <c r="D25" s="146">
        <v>0</v>
      </c>
      <c r="E25" s="146">
        <v>0</v>
      </c>
      <c r="F25" s="146"/>
      <c r="G25" s="146"/>
      <c r="H25" s="146"/>
      <c r="I25" s="146"/>
      <c r="J25" s="146"/>
      <c r="K25" s="146"/>
      <c r="L25" s="146"/>
      <c r="M25" s="146"/>
      <c r="N25" s="111">
        <f>SUM(B25:M25)</f>
        <v>11458000</v>
      </c>
      <c r="O25" s="181">
        <f>+N25/N24</f>
        <v>1</v>
      </c>
      <c r="P25" s="132" t="s">
        <v>49</v>
      </c>
      <c r="Q25" s="145">
        <v>0</v>
      </c>
      <c r="R25" s="146">
        <v>0</v>
      </c>
      <c r="S25" s="146">
        <v>15932700</v>
      </c>
      <c r="T25" s="146">
        <v>47208000</v>
      </c>
      <c r="U25" s="146"/>
      <c r="V25" s="146"/>
      <c r="W25" s="146"/>
      <c r="X25" s="146"/>
      <c r="Y25" s="146"/>
      <c r="Z25" s="146"/>
      <c r="AA25" s="146"/>
      <c r="AB25" s="146"/>
      <c r="AC25" s="111">
        <f>SUM(Q25:AB25)</f>
        <v>63140700</v>
      </c>
      <c r="AD25" s="212">
        <f ca="1">AD25/SUM(Q24:T24)</f>
        <v>0</v>
      </c>
      <c r="AE25" s="112">
        <f>AC25/AC24</f>
        <v>0.21046899999999999</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175</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123</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102.75" customHeight="1" x14ac:dyDescent="0.25">
      <c r="A35" s="325" t="s">
        <v>175</v>
      </c>
      <c r="B35" s="413">
        <f>SUM(B41:B44)</f>
        <v>0.15</v>
      </c>
      <c r="C35" s="23" t="s">
        <v>66</v>
      </c>
      <c r="D35" s="22">
        <v>1</v>
      </c>
      <c r="E35" s="22">
        <v>1</v>
      </c>
      <c r="F35" s="22">
        <v>1</v>
      </c>
      <c r="G35" s="22">
        <v>1</v>
      </c>
      <c r="H35" s="22">
        <v>1</v>
      </c>
      <c r="I35" s="22">
        <v>0</v>
      </c>
      <c r="J35" s="22">
        <v>0</v>
      </c>
      <c r="K35" s="22">
        <v>0</v>
      </c>
      <c r="L35" s="22">
        <v>0</v>
      </c>
      <c r="M35" s="22">
        <v>0</v>
      </c>
      <c r="N35" s="22">
        <v>0</v>
      </c>
      <c r="O35" s="22">
        <v>0</v>
      </c>
      <c r="P35" s="22">
        <v>1</v>
      </c>
      <c r="Q35" s="431" t="s">
        <v>176</v>
      </c>
      <c r="R35" s="432"/>
      <c r="S35" s="432"/>
      <c r="T35" s="433"/>
      <c r="U35" s="431" t="s">
        <v>177</v>
      </c>
      <c r="V35" s="432"/>
      <c r="W35" s="432"/>
      <c r="X35" s="433"/>
      <c r="Y35" s="427" t="s">
        <v>69</v>
      </c>
      <c r="Z35" s="427"/>
      <c r="AA35" s="427"/>
      <c r="AB35" s="427"/>
      <c r="AC35" s="427" t="s">
        <v>178</v>
      </c>
      <c r="AD35" s="427"/>
      <c r="AE35" s="428"/>
      <c r="AG35" s="21"/>
      <c r="AH35" s="21"/>
      <c r="AI35" s="21"/>
      <c r="AJ35" s="21"/>
      <c r="AK35" s="21"/>
      <c r="AL35" s="21"/>
      <c r="AM35" s="21"/>
      <c r="AN35" s="21"/>
      <c r="AO35" s="21"/>
    </row>
    <row r="36" spans="1:41" ht="183.75" customHeight="1" thickBot="1" x14ac:dyDescent="0.3">
      <c r="A36" s="326"/>
      <c r="B36" s="414"/>
      <c r="C36" s="24" t="s">
        <v>71</v>
      </c>
      <c r="D36" s="165">
        <v>0</v>
      </c>
      <c r="E36" s="159">
        <v>1</v>
      </c>
      <c r="F36" s="159">
        <v>1</v>
      </c>
      <c r="G36" s="156">
        <v>1</v>
      </c>
      <c r="H36" s="156"/>
      <c r="I36" s="156"/>
      <c r="J36" s="156"/>
      <c r="K36" s="156"/>
      <c r="L36" s="156"/>
      <c r="M36" s="156"/>
      <c r="N36" s="156"/>
      <c r="O36" s="156"/>
      <c r="P36" s="164">
        <v>1</v>
      </c>
      <c r="Q36" s="434"/>
      <c r="R36" s="435"/>
      <c r="S36" s="435"/>
      <c r="T36" s="436"/>
      <c r="U36" s="434"/>
      <c r="V36" s="435"/>
      <c r="W36" s="435"/>
      <c r="X36" s="436"/>
      <c r="Y36" s="429"/>
      <c r="Z36" s="429"/>
      <c r="AA36" s="429"/>
      <c r="AB36" s="429"/>
      <c r="AC36" s="429"/>
      <c r="AD36" s="429"/>
      <c r="AE36" s="430"/>
      <c r="AG36" s="21"/>
      <c r="AH36" s="21"/>
      <c r="AI36" s="21"/>
      <c r="AJ36" s="21"/>
      <c r="AK36" s="21"/>
      <c r="AL36" s="21"/>
      <c r="AM36" s="21"/>
      <c r="AN36" s="21"/>
      <c r="AO36" s="21"/>
    </row>
    <row r="37" spans="1:41" customFormat="1" ht="17.25" customHeight="1" thickBot="1" x14ac:dyDescent="0.3">
      <c r="B37" s="138"/>
    </row>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129.75" customHeight="1" x14ac:dyDescent="0.25">
      <c r="A41" s="392" t="s">
        <v>179</v>
      </c>
      <c r="B41" s="352">
        <v>0.06</v>
      </c>
      <c r="C41" s="29" t="s">
        <v>66</v>
      </c>
      <c r="D41" s="161">
        <v>0</v>
      </c>
      <c r="E41" s="161">
        <v>0.25</v>
      </c>
      <c r="F41" s="161">
        <v>0.25</v>
      </c>
      <c r="G41" s="161">
        <v>0.25</v>
      </c>
      <c r="H41" s="161">
        <v>0.25</v>
      </c>
      <c r="I41" s="152">
        <v>0</v>
      </c>
      <c r="J41" s="152">
        <v>0</v>
      </c>
      <c r="K41" s="152">
        <v>0</v>
      </c>
      <c r="L41" s="152">
        <v>0</v>
      </c>
      <c r="M41" s="152">
        <v>0</v>
      </c>
      <c r="N41" s="152">
        <v>0</v>
      </c>
      <c r="O41" s="152">
        <v>0</v>
      </c>
      <c r="P41" s="106">
        <f>SUM(D41:O41)</f>
        <v>1</v>
      </c>
      <c r="Q41" s="379" t="s">
        <v>743</v>
      </c>
      <c r="R41" s="355"/>
      <c r="S41" s="355"/>
      <c r="T41" s="355"/>
      <c r="U41" s="355"/>
      <c r="V41" s="355"/>
      <c r="W41" s="355"/>
      <c r="X41" s="356"/>
      <c r="Y41" s="360" t="s">
        <v>180</v>
      </c>
      <c r="Z41" s="342"/>
      <c r="AA41" s="342"/>
      <c r="AB41" s="342"/>
      <c r="AC41" s="342"/>
      <c r="AD41" s="342"/>
      <c r="AE41" s="348"/>
    </row>
    <row r="42" spans="1:41" ht="180.75" customHeight="1" x14ac:dyDescent="0.25">
      <c r="A42" s="377"/>
      <c r="B42" s="353"/>
      <c r="C42" s="27" t="s">
        <v>71</v>
      </c>
      <c r="D42" s="28">
        <v>0</v>
      </c>
      <c r="E42" s="28">
        <v>0.25</v>
      </c>
      <c r="F42" s="28">
        <v>0.25</v>
      </c>
      <c r="G42" s="28">
        <v>0.25</v>
      </c>
      <c r="H42" s="28"/>
      <c r="I42" s="28"/>
      <c r="J42" s="28"/>
      <c r="K42" s="28"/>
      <c r="L42" s="28"/>
      <c r="M42" s="28"/>
      <c r="N42" s="28"/>
      <c r="O42" s="28"/>
      <c r="P42" s="106">
        <f>SUM(D42:O42)</f>
        <v>0.75</v>
      </c>
      <c r="Q42" s="357"/>
      <c r="R42" s="358"/>
      <c r="S42" s="358"/>
      <c r="T42" s="358"/>
      <c r="U42" s="358"/>
      <c r="V42" s="358"/>
      <c r="W42" s="358"/>
      <c r="X42" s="359"/>
      <c r="Y42" s="366"/>
      <c r="Z42" s="367"/>
      <c r="AA42" s="367"/>
      <c r="AB42" s="367"/>
      <c r="AC42" s="367"/>
      <c r="AD42" s="367"/>
      <c r="AE42" s="391"/>
    </row>
    <row r="43" spans="1:41" ht="99" customHeight="1" x14ac:dyDescent="0.25">
      <c r="A43" s="377" t="s">
        <v>181</v>
      </c>
      <c r="B43" s="339">
        <v>0.09</v>
      </c>
      <c r="C43" s="29" t="s">
        <v>66</v>
      </c>
      <c r="D43" s="161">
        <v>0</v>
      </c>
      <c r="E43" s="161">
        <v>0.25</v>
      </c>
      <c r="F43" s="161">
        <v>0.25</v>
      </c>
      <c r="G43" s="161">
        <v>0.25</v>
      </c>
      <c r="H43" s="161">
        <v>0.25</v>
      </c>
      <c r="I43" s="152">
        <v>0</v>
      </c>
      <c r="J43" s="152">
        <v>0</v>
      </c>
      <c r="K43" s="152">
        <v>0</v>
      </c>
      <c r="L43" s="152">
        <v>0</v>
      </c>
      <c r="M43" s="152">
        <v>0</v>
      </c>
      <c r="N43" s="152">
        <v>0</v>
      </c>
      <c r="O43" s="152">
        <v>0</v>
      </c>
      <c r="P43" s="106">
        <f>SUM(D43:O43)</f>
        <v>1</v>
      </c>
      <c r="Q43" s="341" t="s">
        <v>182</v>
      </c>
      <c r="R43" s="342"/>
      <c r="S43" s="342"/>
      <c r="T43" s="342"/>
      <c r="U43" s="342"/>
      <c r="V43" s="342"/>
      <c r="W43" s="342"/>
      <c r="X43" s="343"/>
      <c r="Y43" s="360" t="s">
        <v>183</v>
      </c>
      <c r="Z43" s="342"/>
      <c r="AA43" s="342"/>
      <c r="AB43" s="342"/>
      <c r="AC43" s="342"/>
      <c r="AD43" s="342"/>
      <c r="AE43" s="348"/>
    </row>
    <row r="44" spans="1:41" ht="99" customHeight="1" thickBot="1" x14ac:dyDescent="0.3">
      <c r="A44" s="378"/>
      <c r="B44" s="340"/>
      <c r="C44" s="24" t="s">
        <v>71</v>
      </c>
      <c r="D44" s="30">
        <v>0</v>
      </c>
      <c r="E44" s="30">
        <v>0.25</v>
      </c>
      <c r="F44" s="30">
        <v>0.25</v>
      </c>
      <c r="G44" s="30">
        <v>0.25</v>
      </c>
      <c r="H44" s="30"/>
      <c r="I44" s="30"/>
      <c r="J44" s="30"/>
      <c r="K44" s="30"/>
      <c r="L44" s="30"/>
      <c r="M44" s="30"/>
      <c r="N44" s="30"/>
      <c r="O44" s="30"/>
      <c r="P44" s="107">
        <f>SUM(D44:O44)</f>
        <v>0.75</v>
      </c>
      <c r="Q44" s="344"/>
      <c r="R44" s="345"/>
      <c r="S44" s="345"/>
      <c r="T44" s="345"/>
      <c r="U44" s="345"/>
      <c r="V44" s="345"/>
      <c r="W44" s="345"/>
      <c r="X44" s="346"/>
      <c r="Y44" s="344"/>
      <c r="Z44" s="345"/>
      <c r="AA44" s="345"/>
      <c r="AB44" s="345"/>
      <c r="AC44" s="345"/>
      <c r="AD44" s="345"/>
      <c r="AE44" s="349"/>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35 Y35 AC35 Q41 Q43 U35" xr:uid="{6432B2EB-2426-49EA-A9F9-9974B015CF4C}">
      <formula1>2000</formula1>
    </dataValidation>
    <dataValidation type="textLength" operator="lessThanOrEqual" allowBlank="1" showInputMessage="1" showErrorMessage="1" errorTitle="Máximo 2.000 caracteres" error="Máximo 2.000 caracteres" promptTitle="2.000 caracteres" sqref="Q30:Q31" xr:uid="{069F8283-E1C4-4AF8-8DC4-8D4A3D16D0B6}">
      <formula1>2000</formula1>
    </dataValidation>
    <dataValidation type="list" allowBlank="1" showInputMessage="1" showErrorMessage="1" sqref="C7:C9" xr:uid="{612B560D-58B4-417A-87E6-C4A38ACB2DB4}">
      <formula1>$B$21:$M$21</formula1>
    </dataValidation>
  </dataValidations>
  <hyperlinks>
    <hyperlink ref="Y41" r:id="rId1" xr:uid="{5E857906-41C4-4DDE-99AA-91DC6A150A92}"/>
    <hyperlink ref="Y43" r:id="rId2" xr:uid="{887745A9-DF1D-4AAB-9929-B647CC06942A}"/>
  </hyperlinks>
  <pageMargins left="0.25" right="0.25" top="0.75" bottom="0.75" header="0.3" footer="0.3"/>
  <pageSetup scale="20" orientation="landscape"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7F09-8250-434A-80FF-C14154D44EA3}">
  <sheetPr>
    <tabColor theme="7" tint="0.39997558519241921"/>
    <pageSetUpPr fitToPage="1"/>
  </sheetPr>
  <dimension ref="A1:AO46"/>
  <sheetViews>
    <sheetView showGridLines="0" topLeftCell="M29" zoomScale="70" zoomScaleNormal="70" workbookViewId="0">
      <selection activeCell="AC35" sqref="AC35:AE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2"/>
      <c r="B1" s="225"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7"/>
      <c r="AB1" s="228" t="s">
        <v>1</v>
      </c>
      <c r="AC1" s="229"/>
      <c r="AD1" s="229"/>
      <c r="AE1" s="230"/>
    </row>
    <row r="2" spans="1:31" ht="30.75" customHeight="1" thickBot="1" x14ac:dyDescent="0.3">
      <c r="A2" s="223"/>
      <c r="B2" s="225" t="s">
        <v>2</v>
      </c>
      <c r="C2" s="226"/>
      <c r="D2" s="226"/>
      <c r="E2" s="226"/>
      <c r="F2" s="226"/>
      <c r="G2" s="226"/>
      <c r="H2" s="226"/>
      <c r="I2" s="226"/>
      <c r="J2" s="226"/>
      <c r="K2" s="226"/>
      <c r="L2" s="226"/>
      <c r="M2" s="226"/>
      <c r="N2" s="226"/>
      <c r="O2" s="226"/>
      <c r="P2" s="226"/>
      <c r="Q2" s="226"/>
      <c r="R2" s="226"/>
      <c r="S2" s="226"/>
      <c r="T2" s="226"/>
      <c r="U2" s="226"/>
      <c r="V2" s="226"/>
      <c r="W2" s="226"/>
      <c r="X2" s="226"/>
      <c r="Y2" s="226"/>
      <c r="Z2" s="226"/>
      <c r="AA2" s="227"/>
      <c r="AB2" s="228" t="s">
        <v>3</v>
      </c>
      <c r="AC2" s="229"/>
      <c r="AD2" s="229"/>
      <c r="AE2" s="230"/>
    </row>
    <row r="3" spans="1:31" ht="24" customHeight="1" thickBot="1" x14ac:dyDescent="0.3">
      <c r="A3" s="223"/>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28" t="s">
        <v>5</v>
      </c>
      <c r="AC3" s="229"/>
      <c r="AD3" s="229"/>
      <c r="AE3" s="230"/>
    </row>
    <row r="4" spans="1:31" ht="21.75" customHeight="1" thickBot="1" x14ac:dyDescent="0.3">
      <c r="A4" s="224"/>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37" t="s">
        <v>6</v>
      </c>
      <c r="AC4" s="238"/>
      <c r="AD4" s="238"/>
      <c r="AE4" s="239"/>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0" t="s">
        <v>7</v>
      </c>
      <c r="B7" s="241"/>
      <c r="C7" s="255" t="s">
        <v>8</v>
      </c>
      <c r="D7" s="240" t="s">
        <v>9</v>
      </c>
      <c r="E7" s="258"/>
      <c r="F7" s="258"/>
      <c r="G7" s="258"/>
      <c r="H7" s="241"/>
      <c r="I7" s="261">
        <v>45420</v>
      </c>
      <c r="J7" s="262"/>
      <c r="K7" s="240" t="s">
        <v>10</v>
      </c>
      <c r="L7" s="241"/>
      <c r="M7" s="267" t="s">
        <v>11</v>
      </c>
      <c r="N7" s="268"/>
      <c r="O7" s="272"/>
      <c r="P7" s="273"/>
      <c r="Q7" s="4"/>
      <c r="R7" s="4"/>
      <c r="S7" s="4"/>
      <c r="T7" s="4"/>
      <c r="U7" s="4"/>
      <c r="V7" s="4"/>
      <c r="W7" s="4"/>
      <c r="X7" s="4"/>
      <c r="Y7" s="4"/>
      <c r="Z7" s="5"/>
      <c r="AA7" s="4"/>
      <c r="AB7" s="4"/>
      <c r="AD7" s="7"/>
      <c r="AE7" s="8"/>
    </row>
    <row r="8" spans="1:31" x14ac:dyDescent="0.25">
      <c r="A8" s="242"/>
      <c r="B8" s="243"/>
      <c r="C8" s="256"/>
      <c r="D8" s="242"/>
      <c r="E8" s="259"/>
      <c r="F8" s="259"/>
      <c r="G8" s="259"/>
      <c r="H8" s="243"/>
      <c r="I8" s="263"/>
      <c r="J8" s="264"/>
      <c r="K8" s="242"/>
      <c r="L8" s="243"/>
      <c r="M8" s="274" t="s">
        <v>12</v>
      </c>
      <c r="N8" s="275"/>
      <c r="O8" s="276"/>
      <c r="P8" s="277"/>
      <c r="Q8" s="4"/>
      <c r="R8" s="4"/>
      <c r="S8" s="4"/>
      <c r="T8" s="4"/>
      <c r="U8" s="4"/>
      <c r="V8" s="4"/>
      <c r="W8" s="4"/>
      <c r="X8" s="4"/>
      <c r="Y8" s="4"/>
      <c r="Z8" s="5"/>
      <c r="AA8" s="4"/>
      <c r="AB8" s="4"/>
      <c r="AD8" s="7"/>
      <c r="AE8" s="8"/>
    </row>
    <row r="9" spans="1:31" ht="15.75" thickBot="1" x14ac:dyDescent="0.3">
      <c r="A9" s="244"/>
      <c r="B9" s="245"/>
      <c r="C9" s="257"/>
      <c r="D9" s="244"/>
      <c r="E9" s="260"/>
      <c r="F9" s="260"/>
      <c r="G9" s="260"/>
      <c r="H9" s="245"/>
      <c r="I9" s="265"/>
      <c r="J9" s="266"/>
      <c r="K9" s="244"/>
      <c r="L9" s="245"/>
      <c r="M9" s="278" t="s">
        <v>13</v>
      </c>
      <c r="N9" s="279"/>
      <c r="O9" s="280" t="s">
        <v>14</v>
      </c>
      <c r="P9" s="281"/>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0" t="s">
        <v>15</v>
      </c>
      <c r="B11" s="241"/>
      <c r="C11" s="246" t="s">
        <v>16</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15" customHeight="1" x14ac:dyDescent="0.25">
      <c r="A12" s="242"/>
      <c r="B12" s="243"/>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row>
    <row r="13" spans="1:31" ht="15" customHeight="1" thickBot="1" x14ac:dyDescent="0.3">
      <c r="A13" s="244"/>
      <c r="B13" s="245"/>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2" t="s">
        <v>17</v>
      </c>
      <c r="B15" s="283"/>
      <c r="C15" s="284" t="s">
        <v>18</v>
      </c>
      <c r="D15" s="285"/>
      <c r="E15" s="285"/>
      <c r="F15" s="285"/>
      <c r="G15" s="285"/>
      <c r="H15" s="285"/>
      <c r="I15" s="285"/>
      <c r="J15" s="285"/>
      <c r="K15" s="286"/>
      <c r="L15" s="287" t="s">
        <v>19</v>
      </c>
      <c r="M15" s="288"/>
      <c r="N15" s="288"/>
      <c r="O15" s="288"/>
      <c r="P15" s="288"/>
      <c r="Q15" s="289"/>
      <c r="R15" s="290" t="s">
        <v>20</v>
      </c>
      <c r="S15" s="291"/>
      <c r="T15" s="291"/>
      <c r="U15" s="291"/>
      <c r="V15" s="291"/>
      <c r="W15" s="291"/>
      <c r="X15" s="292"/>
      <c r="Y15" s="287" t="s">
        <v>21</v>
      </c>
      <c r="Z15" s="289"/>
      <c r="AA15" s="269" t="s">
        <v>22</v>
      </c>
      <c r="AB15" s="270"/>
      <c r="AC15" s="270"/>
      <c r="AD15" s="270"/>
      <c r="AE15" s="271"/>
    </row>
    <row r="16" spans="1:31" ht="9" customHeight="1" thickBot="1" x14ac:dyDescent="0.3">
      <c r="A16" s="6"/>
      <c r="B16" s="4"/>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D16" s="7"/>
      <c r="AE16" s="8"/>
    </row>
    <row r="17" spans="1:32" s="16" customFormat="1" ht="37.5" customHeight="1" thickBot="1" x14ac:dyDescent="0.3">
      <c r="A17" s="282" t="s">
        <v>23</v>
      </c>
      <c r="B17" s="283"/>
      <c r="C17" s="269" t="s">
        <v>184</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7" t="s">
        <v>25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9"/>
      <c r="AF19" s="20"/>
    </row>
    <row r="20" spans="1:32" ht="32.1" customHeight="1" thickBot="1" x14ac:dyDescent="0.3">
      <c r="A20" s="99" t="s">
        <v>26</v>
      </c>
      <c r="B20" s="294" t="s">
        <v>27</v>
      </c>
      <c r="C20" s="295"/>
      <c r="D20" s="295"/>
      <c r="E20" s="295"/>
      <c r="F20" s="295"/>
      <c r="G20" s="295"/>
      <c r="H20" s="295"/>
      <c r="I20" s="295"/>
      <c r="J20" s="295"/>
      <c r="K20" s="295"/>
      <c r="L20" s="295"/>
      <c r="M20" s="295"/>
      <c r="N20" s="295"/>
      <c r="O20" s="296"/>
      <c r="P20" s="287" t="s">
        <v>28</v>
      </c>
      <c r="Q20" s="288"/>
      <c r="R20" s="288"/>
      <c r="S20" s="288"/>
      <c r="T20" s="288"/>
      <c r="U20" s="288"/>
      <c r="V20" s="288"/>
      <c r="W20" s="288"/>
      <c r="X20" s="288"/>
      <c r="Y20" s="288"/>
      <c r="Z20" s="288"/>
      <c r="AA20" s="288"/>
      <c r="AB20" s="288"/>
      <c r="AC20" s="288"/>
      <c r="AD20" s="288"/>
      <c r="AE20" s="289"/>
      <c r="AF20" s="20"/>
    </row>
    <row r="21" spans="1:32" ht="32.1" customHeight="1" thickBot="1" x14ac:dyDescent="0.3">
      <c r="A21" s="149">
        <v>30153933</v>
      </c>
      <c r="B21" s="108" t="s">
        <v>29</v>
      </c>
      <c r="C21" s="109" t="s">
        <v>30</v>
      </c>
      <c r="D21" s="109" t="s">
        <v>31</v>
      </c>
      <c r="E21" s="109" t="s">
        <v>8</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31</v>
      </c>
      <c r="T21" s="100" t="s">
        <v>8</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v>29772000</v>
      </c>
      <c r="D22" s="148"/>
      <c r="E22" s="148">
        <v>381933</v>
      </c>
      <c r="F22" s="148"/>
      <c r="G22" s="148"/>
      <c r="H22" s="148"/>
      <c r="I22" s="148"/>
      <c r="J22" s="148"/>
      <c r="K22" s="148"/>
      <c r="L22" s="148"/>
      <c r="M22" s="148"/>
      <c r="N22" s="79">
        <f>SUM(B22:M22)</f>
        <v>30153933</v>
      </c>
      <c r="O22" s="81"/>
      <c r="P22" s="130" t="s">
        <v>45</v>
      </c>
      <c r="Q22" s="141">
        <v>295836800</v>
      </c>
      <c r="R22" s="142">
        <v>183996000</v>
      </c>
      <c r="S22" s="142"/>
      <c r="T22" s="142">
        <v>-476062000</v>
      </c>
      <c r="U22" s="142"/>
      <c r="V22" s="142"/>
      <c r="W22" s="142"/>
      <c r="X22" s="142">
        <v>386229200</v>
      </c>
      <c r="Y22" s="142"/>
      <c r="Z22" s="142"/>
      <c r="AA22" s="142"/>
      <c r="AB22" s="142"/>
      <c r="AC22" s="101">
        <f>SUM(Q22:AB22)</f>
        <v>390000000</v>
      </c>
      <c r="AE22" s="102"/>
      <c r="AF22" s="1"/>
    </row>
    <row r="23" spans="1:32" ht="32.1" customHeight="1" x14ac:dyDescent="0.25">
      <c r="A23" s="131" t="s">
        <v>46</v>
      </c>
      <c r="B23" s="143"/>
      <c r="C23" s="144"/>
      <c r="D23" s="144">
        <v>0</v>
      </c>
      <c r="E23" s="144">
        <v>0</v>
      </c>
      <c r="F23" s="144"/>
      <c r="G23" s="144"/>
      <c r="H23" s="144"/>
      <c r="I23" s="144"/>
      <c r="J23" s="144"/>
      <c r="K23" s="144"/>
      <c r="L23" s="144"/>
      <c r="M23" s="144"/>
      <c r="N23" s="78">
        <f>SUM(B23:M23)</f>
        <v>0</v>
      </c>
      <c r="O23" s="90" t="str">
        <f>IFERROR(N23/(SUMIF(B23:M23,"&gt;0",B22:M22))," ")</f>
        <v xml:space="preserve"> </v>
      </c>
      <c r="P23" s="131" t="s">
        <v>47</v>
      </c>
      <c r="Q23" s="143">
        <v>0</v>
      </c>
      <c r="R23" s="144">
        <v>375778500</v>
      </c>
      <c r="S23" s="144">
        <v>0</v>
      </c>
      <c r="T23" s="144">
        <v>-20092500</v>
      </c>
      <c r="U23" s="144"/>
      <c r="V23" s="144"/>
      <c r="W23" s="144"/>
      <c r="X23" s="144"/>
      <c r="Y23" s="144"/>
      <c r="Z23" s="144"/>
      <c r="AA23" s="144"/>
      <c r="AB23" s="144"/>
      <c r="AC23" s="78">
        <f>SUM(Q23:AB23)</f>
        <v>355686000</v>
      </c>
      <c r="AD23" s="209">
        <f>AC23/SUM(Q22:T22)</f>
        <v>94.326402885329372</v>
      </c>
      <c r="AE23" s="82">
        <f>AC23/AC22</f>
        <v>0.91201538461538456</v>
      </c>
      <c r="AF23" s="1"/>
    </row>
    <row r="24" spans="1:32" ht="32.1" customHeight="1" x14ac:dyDescent="0.25">
      <c r="A24" s="131" t="s">
        <v>48</v>
      </c>
      <c r="B24" s="143">
        <f>+A21-B23</f>
        <v>30153933</v>
      </c>
      <c r="C24" s="144">
        <f>+B24-C23</f>
        <v>30153933</v>
      </c>
      <c r="D24" s="144">
        <f>+C24-D23</f>
        <v>30153933</v>
      </c>
      <c r="E24" s="208">
        <f>+D24-E23</f>
        <v>30153933</v>
      </c>
      <c r="F24" s="144"/>
      <c r="G24" s="144"/>
      <c r="H24" s="144"/>
      <c r="I24" s="144"/>
      <c r="J24" s="144"/>
      <c r="K24" s="144"/>
      <c r="L24" s="144"/>
      <c r="M24" s="144"/>
      <c r="N24" s="78">
        <f>MIN(B24:M24)</f>
        <v>30153933</v>
      </c>
      <c r="O24" s="80"/>
      <c r="P24" s="131" t="s">
        <v>44</v>
      </c>
      <c r="Q24" s="143"/>
      <c r="R24" s="144">
        <v>12588800</v>
      </c>
      <c r="S24" s="144">
        <v>77874000</v>
      </c>
      <c r="T24" s="199">
        <v>77874000</v>
      </c>
      <c r="U24" s="199">
        <v>77874000</v>
      </c>
      <c r="V24" s="199">
        <v>77874000</v>
      </c>
      <c r="W24" s="199">
        <f>77874000-11958800</f>
        <v>65915200</v>
      </c>
      <c r="X24" s="144"/>
      <c r="Y24" s="144"/>
      <c r="Z24" s="144"/>
      <c r="AA24" s="144"/>
      <c r="AB24" s="144"/>
      <c r="AC24" s="78">
        <f>SUM(Q24:AB24)</f>
        <v>390000000</v>
      </c>
      <c r="AD24" s="144"/>
      <c r="AE24" s="103"/>
      <c r="AF24" s="1"/>
    </row>
    <row r="25" spans="1:32" ht="32.1" customHeight="1" thickBot="1" x14ac:dyDescent="0.3">
      <c r="A25" s="132" t="s">
        <v>49</v>
      </c>
      <c r="B25" s="145">
        <v>0</v>
      </c>
      <c r="C25" s="146">
        <v>29772000</v>
      </c>
      <c r="D25" s="146">
        <v>0</v>
      </c>
      <c r="E25" s="146">
        <v>0</v>
      </c>
      <c r="F25" s="146"/>
      <c r="G25" s="146"/>
      <c r="H25" s="146"/>
      <c r="I25" s="146"/>
      <c r="J25" s="146"/>
      <c r="K25" s="146"/>
      <c r="L25" s="146"/>
      <c r="M25" s="146"/>
      <c r="N25" s="111">
        <f>SUM(B25:M25)</f>
        <v>29772000</v>
      </c>
      <c r="O25" s="181">
        <f>+N25/N24</f>
        <v>0.98733389107152292</v>
      </c>
      <c r="P25" s="132" t="s">
        <v>49</v>
      </c>
      <c r="Q25" s="145">
        <v>0</v>
      </c>
      <c r="R25" s="146">
        <v>0</v>
      </c>
      <c r="S25" s="146">
        <v>25326000</v>
      </c>
      <c r="T25" s="146">
        <v>66072000</v>
      </c>
      <c r="U25" s="146"/>
      <c r="V25" s="146"/>
      <c r="W25" s="146"/>
      <c r="X25" s="146"/>
      <c r="Y25" s="146"/>
      <c r="Z25" s="146"/>
      <c r="AA25" s="146"/>
      <c r="AB25" s="146"/>
      <c r="AC25" s="111">
        <f>SUM(Q25:AB25)</f>
        <v>91398000</v>
      </c>
      <c r="AD25" s="212">
        <f ca="1">AD25/SUM(Q24:T24)</f>
        <v>0</v>
      </c>
      <c r="AE25" s="112">
        <f>AC25/AC24</f>
        <v>0.23435384615384616</v>
      </c>
      <c r="AF25" s="1"/>
    </row>
    <row r="26" spans="1:32" customFormat="1" ht="16.5" customHeight="1" thickBot="1" x14ac:dyDescent="0.3"/>
    <row r="27" spans="1:32" ht="33.950000000000003" customHeight="1" x14ac:dyDescent="0.25">
      <c r="A27" s="297" t="s">
        <v>50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9"/>
    </row>
    <row r="28" spans="1:32" ht="15" customHeight="1" x14ac:dyDescent="0.25">
      <c r="A28" s="300" t="s">
        <v>51</v>
      </c>
      <c r="B28" s="301" t="s">
        <v>52</v>
      </c>
      <c r="C28" s="301"/>
      <c r="D28" s="301" t="s">
        <v>53</v>
      </c>
      <c r="E28" s="301"/>
      <c r="F28" s="301"/>
      <c r="G28" s="301"/>
      <c r="H28" s="301"/>
      <c r="I28" s="301"/>
      <c r="J28" s="301"/>
      <c r="K28" s="301"/>
      <c r="L28" s="301"/>
      <c r="M28" s="301"/>
      <c r="N28" s="301"/>
      <c r="O28" s="301"/>
      <c r="P28" s="301" t="s">
        <v>40</v>
      </c>
      <c r="Q28" s="301" t="s">
        <v>54</v>
      </c>
      <c r="R28" s="301"/>
      <c r="S28" s="301"/>
      <c r="T28" s="301"/>
      <c r="U28" s="301"/>
      <c r="V28" s="301"/>
      <c r="W28" s="301"/>
      <c r="X28" s="301"/>
      <c r="Y28" s="301" t="s">
        <v>55</v>
      </c>
      <c r="Z28" s="301"/>
      <c r="AA28" s="301"/>
      <c r="AB28" s="301"/>
      <c r="AC28" s="301"/>
      <c r="AD28" s="301"/>
      <c r="AE28" s="302"/>
    </row>
    <row r="29" spans="1:32" ht="27" customHeight="1" x14ac:dyDescent="0.25">
      <c r="A29" s="300"/>
      <c r="B29" s="301"/>
      <c r="C29" s="301"/>
      <c r="D29" s="96" t="s">
        <v>29</v>
      </c>
      <c r="E29" s="96" t="s">
        <v>30</v>
      </c>
      <c r="F29" s="96" t="s">
        <v>31</v>
      </c>
      <c r="G29" s="96" t="s">
        <v>8</v>
      </c>
      <c r="H29" s="96" t="s">
        <v>32</v>
      </c>
      <c r="I29" s="96" t="s">
        <v>33</v>
      </c>
      <c r="J29" s="96" t="s">
        <v>34</v>
      </c>
      <c r="K29" s="96" t="s">
        <v>35</v>
      </c>
      <c r="L29" s="96" t="s">
        <v>36</v>
      </c>
      <c r="M29" s="96" t="s">
        <v>37</v>
      </c>
      <c r="N29" s="96" t="s">
        <v>38</v>
      </c>
      <c r="O29" s="96" t="s">
        <v>39</v>
      </c>
      <c r="P29" s="301"/>
      <c r="Q29" s="301"/>
      <c r="R29" s="301"/>
      <c r="S29" s="301"/>
      <c r="T29" s="301"/>
      <c r="U29" s="301"/>
      <c r="V29" s="301"/>
      <c r="W29" s="301"/>
      <c r="X29" s="301"/>
      <c r="Y29" s="301"/>
      <c r="Z29" s="301"/>
      <c r="AA29" s="301"/>
      <c r="AB29" s="301"/>
      <c r="AC29" s="301"/>
      <c r="AD29" s="301"/>
      <c r="AE29" s="302"/>
    </row>
    <row r="30" spans="1:32" ht="42" customHeight="1" thickBot="1" x14ac:dyDescent="0.3">
      <c r="A30" s="104" t="s">
        <v>184</v>
      </c>
      <c r="B30" s="303"/>
      <c r="C30" s="303"/>
      <c r="D30" s="140"/>
      <c r="E30" s="140"/>
      <c r="F30" s="140"/>
      <c r="G30" s="140"/>
      <c r="H30" s="140"/>
      <c r="I30" s="140"/>
      <c r="J30" s="140"/>
      <c r="K30" s="140"/>
      <c r="L30" s="140"/>
      <c r="M30" s="140"/>
      <c r="N30" s="140"/>
      <c r="O30" s="140"/>
      <c r="P30" s="105">
        <f>SUM(D30:O30)</f>
        <v>0</v>
      </c>
      <c r="Q30" s="304"/>
      <c r="R30" s="304"/>
      <c r="S30" s="304"/>
      <c r="T30" s="304"/>
      <c r="U30" s="304"/>
      <c r="V30" s="304"/>
      <c r="W30" s="304"/>
      <c r="X30" s="304"/>
      <c r="Y30" s="305" t="s">
        <v>123</v>
      </c>
      <c r="Z30" s="305"/>
      <c r="AA30" s="305"/>
      <c r="AB30" s="305"/>
      <c r="AC30" s="305"/>
      <c r="AD30" s="305"/>
      <c r="AE30" s="370"/>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46" t="s">
        <v>57</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row>
    <row r="33" spans="1:41" ht="23.1" customHeight="1" x14ac:dyDescent="0.25">
      <c r="A33" s="300" t="s">
        <v>58</v>
      </c>
      <c r="B33" s="301" t="s">
        <v>59</v>
      </c>
      <c r="C33" s="301" t="s">
        <v>52</v>
      </c>
      <c r="D33" s="301" t="s">
        <v>60</v>
      </c>
      <c r="E33" s="301"/>
      <c r="F33" s="301"/>
      <c r="G33" s="301"/>
      <c r="H33" s="301"/>
      <c r="I33" s="301"/>
      <c r="J33" s="301"/>
      <c r="K33" s="301"/>
      <c r="L33" s="301"/>
      <c r="M33" s="301"/>
      <c r="N33" s="301"/>
      <c r="O33" s="301"/>
      <c r="P33" s="301"/>
      <c r="Q33" s="301" t="s">
        <v>61</v>
      </c>
      <c r="R33" s="301"/>
      <c r="S33" s="301"/>
      <c r="T33" s="301"/>
      <c r="U33" s="301"/>
      <c r="V33" s="301"/>
      <c r="W33" s="301"/>
      <c r="X33" s="301"/>
      <c r="Y33" s="301"/>
      <c r="Z33" s="301"/>
      <c r="AA33" s="301"/>
      <c r="AB33" s="301"/>
      <c r="AC33" s="301"/>
      <c r="AD33" s="301"/>
      <c r="AE33" s="302"/>
      <c r="AG33" s="21"/>
      <c r="AH33" s="21"/>
      <c r="AI33" s="21"/>
      <c r="AJ33" s="21"/>
      <c r="AK33" s="21"/>
      <c r="AL33" s="21"/>
      <c r="AM33" s="21"/>
      <c r="AN33" s="21"/>
      <c r="AO33" s="21"/>
    </row>
    <row r="34" spans="1:41" ht="27" customHeight="1" x14ac:dyDescent="0.25">
      <c r="A34" s="300"/>
      <c r="B34" s="301"/>
      <c r="C34" s="308"/>
      <c r="D34" s="96" t="s">
        <v>29</v>
      </c>
      <c r="E34" s="96" t="s">
        <v>30</v>
      </c>
      <c r="F34" s="96" t="s">
        <v>31</v>
      </c>
      <c r="G34" s="96" t="s">
        <v>8</v>
      </c>
      <c r="H34" s="96" t="s">
        <v>32</v>
      </c>
      <c r="I34" s="96" t="s">
        <v>33</v>
      </c>
      <c r="J34" s="96" t="s">
        <v>34</v>
      </c>
      <c r="K34" s="96" t="s">
        <v>35</v>
      </c>
      <c r="L34" s="96" t="s">
        <v>36</v>
      </c>
      <c r="M34" s="96" t="s">
        <v>37</v>
      </c>
      <c r="N34" s="96" t="s">
        <v>38</v>
      </c>
      <c r="O34" s="96" t="s">
        <v>39</v>
      </c>
      <c r="P34" s="96" t="s">
        <v>40</v>
      </c>
      <c r="Q34" s="309" t="s">
        <v>62</v>
      </c>
      <c r="R34" s="310"/>
      <c r="S34" s="310"/>
      <c r="T34" s="311"/>
      <c r="U34" s="301" t="s">
        <v>63</v>
      </c>
      <c r="V34" s="301"/>
      <c r="W34" s="301"/>
      <c r="X34" s="301"/>
      <c r="Y34" s="301" t="s">
        <v>64</v>
      </c>
      <c r="Z34" s="301"/>
      <c r="AA34" s="301"/>
      <c r="AB34" s="301"/>
      <c r="AC34" s="301" t="s">
        <v>65</v>
      </c>
      <c r="AD34" s="301"/>
      <c r="AE34" s="302"/>
      <c r="AG34" s="21"/>
      <c r="AH34" s="21"/>
      <c r="AI34" s="21"/>
      <c r="AJ34" s="21"/>
      <c r="AK34" s="21"/>
      <c r="AL34" s="21"/>
      <c r="AM34" s="21"/>
      <c r="AN34" s="21"/>
      <c r="AO34" s="21"/>
    </row>
    <row r="35" spans="1:41" ht="80.25" customHeight="1" x14ac:dyDescent="0.25">
      <c r="A35" s="325" t="s">
        <v>184</v>
      </c>
      <c r="B35" s="413">
        <f>SUM(B41:B46)</f>
        <v>0.1</v>
      </c>
      <c r="C35" s="23" t="s">
        <v>66</v>
      </c>
      <c r="D35" s="22">
        <v>0</v>
      </c>
      <c r="E35" s="22">
        <v>100</v>
      </c>
      <c r="F35" s="22">
        <v>487</v>
      </c>
      <c r="G35" s="22">
        <v>488</v>
      </c>
      <c r="H35" s="22">
        <v>488</v>
      </c>
      <c r="I35" s="22">
        <v>0</v>
      </c>
      <c r="J35" s="22">
        <v>0</v>
      </c>
      <c r="K35" s="22">
        <v>0</v>
      </c>
      <c r="L35" s="22">
        <v>0</v>
      </c>
      <c r="M35" s="22">
        <v>0</v>
      </c>
      <c r="N35" s="22">
        <v>0</v>
      </c>
      <c r="O35" s="22">
        <v>0</v>
      </c>
      <c r="P35" s="155">
        <f>SUM(D35:O35)</f>
        <v>1563</v>
      </c>
      <c r="Q35" s="371" t="s">
        <v>185</v>
      </c>
      <c r="R35" s="372"/>
      <c r="S35" s="372"/>
      <c r="T35" s="373"/>
      <c r="U35" s="383" t="s">
        <v>186</v>
      </c>
      <c r="V35" s="383"/>
      <c r="W35" s="383"/>
      <c r="X35" s="383"/>
      <c r="Y35" s="312" t="s">
        <v>187</v>
      </c>
      <c r="Z35" s="312"/>
      <c r="AA35" s="312"/>
      <c r="AB35" s="312"/>
      <c r="AC35" s="312" t="s">
        <v>188</v>
      </c>
      <c r="AD35" s="312"/>
      <c r="AE35" s="313"/>
      <c r="AG35" s="21"/>
      <c r="AH35" s="21"/>
      <c r="AI35" s="21"/>
      <c r="AJ35" s="21"/>
      <c r="AK35" s="21"/>
      <c r="AL35" s="21"/>
      <c r="AM35" s="21"/>
      <c r="AN35" s="21"/>
      <c r="AO35" s="21"/>
    </row>
    <row r="36" spans="1:41" ht="177" customHeight="1" thickBot="1" x14ac:dyDescent="0.3">
      <c r="A36" s="326"/>
      <c r="B36" s="414"/>
      <c r="C36" s="24" t="s">
        <v>71</v>
      </c>
      <c r="D36" s="159">
        <v>0</v>
      </c>
      <c r="E36" s="159">
        <v>127</v>
      </c>
      <c r="F36" s="159">
        <f>216+143</f>
        <v>359</v>
      </c>
      <c r="G36" s="159">
        <v>128</v>
      </c>
      <c r="H36" s="156"/>
      <c r="I36" s="156"/>
      <c r="J36" s="156"/>
      <c r="K36" s="156"/>
      <c r="L36" s="156"/>
      <c r="M36" s="156"/>
      <c r="N36" s="156"/>
      <c r="O36" s="156"/>
      <c r="P36" s="164">
        <f>SUM(D36:O36)</f>
        <v>614</v>
      </c>
      <c r="Q36" s="374"/>
      <c r="R36" s="375"/>
      <c r="S36" s="375"/>
      <c r="T36" s="376"/>
      <c r="U36" s="384"/>
      <c r="V36" s="384"/>
      <c r="W36" s="384"/>
      <c r="X36" s="384"/>
      <c r="Y36" s="314"/>
      <c r="Z36" s="314"/>
      <c r="AA36" s="314"/>
      <c r="AB36" s="314"/>
      <c r="AC36" s="314"/>
      <c r="AD36" s="314"/>
      <c r="AE36" s="315"/>
      <c r="AG36" s="21"/>
      <c r="AH36" s="21"/>
      <c r="AI36" s="21"/>
      <c r="AJ36" s="21"/>
      <c r="AK36" s="21"/>
      <c r="AL36" s="21"/>
      <c r="AM36" s="21"/>
      <c r="AN36" s="21"/>
      <c r="AO36" s="21"/>
    </row>
    <row r="37" spans="1:41" customFormat="1" ht="17.25" customHeight="1" thickBot="1" x14ac:dyDescent="0.3"/>
    <row r="38" spans="1:41" ht="45" customHeight="1" thickBot="1" x14ac:dyDescent="0.3">
      <c r="A38" s="246" t="s">
        <v>72</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G38" s="21"/>
      <c r="AH38" s="21"/>
      <c r="AI38" s="21"/>
      <c r="AJ38" s="21"/>
      <c r="AK38" s="21"/>
      <c r="AL38" s="21"/>
      <c r="AM38" s="21"/>
      <c r="AN38" s="21"/>
      <c r="AO38" s="21"/>
    </row>
    <row r="39" spans="1:41" ht="26.1" customHeight="1" x14ac:dyDescent="0.25">
      <c r="A39" s="316" t="s">
        <v>73</v>
      </c>
      <c r="B39" s="317" t="s">
        <v>74</v>
      </c>
      <c r="C39" s="318" t="s">
        <v>75</v>
      </c>
      <c r="D39" s="320" t="s">
        <v>76</v>
      </c>
      <c r="E39" s="321"/>
      <c r="F39" s="321"/>
      <c r="G39" s="321"/>
      <c r="H39" s="321"/>
      <c r="I39" s="321"/>
      <c r="J39" s="321"/>
      <c r="K39" s="321"/>
      <c r="L39" s="321"/>
      <c r="M39" s="321"/>
      <c r="N39" s="321"/>
      <c r="O39" s="321"/>
      <c r="P39" s="322"/>
      <c r="Q39" s="317" t="s">
        <v>77</v>
      </c>
      <c r="R39" s="317"/>
      <c r="S39" s="317"/>
      <c r="T39" s="317"/>
      <c r="U39" s="317"/>
      <c r="V39" s="317"/>
      <c r="W39" s="317"/>
      <c r="X39" s="317"/>
      <c r="Y39" s="317"/>
      <c r="Z39" s="317"/>
      <c r="AA39" s="317"/>
      <c r="AB39" s="317"/>
      <c r="AC39" s="317"/>
      <c r="AD39" s="317"/>
      <c r="AE39" s="323"/>
      <c r="AG39" s="21"/>
      <c r="AH39" s="21"/>
      <c r="AI39" s="21"/>
      <c r="AJ39" s="21"/>
      <c r="AK39" s="21"/>
      <c r="AL39" s="21"/>
      <c r="AM39" s="21"/>
      <c r="AN39" s="21"/>
      <c r="AO39" s="21"/>
    </row>
    <row r="40" spans="1:41" ht="26.1" customHeight="1" x14ac:dyDescent="0.25">
      <c r="A40" s="300"/>
      <c r="B40" s="301"/>
      <c r="C40" s="319"/>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309" t="s">
        <v>91</v>
      </c>
      <c r="R40" s="310"/>
      <c r="S40" s="310"/>
      <c r="T40" s="310"/>
      <c r="U40" s="310"/>
      <c r="V40" s="310"/>
      <c r="W40" s="310"/>
      <c r="X40" s="311"/>
      <c r="Y40" s="309" t="s">
        <v>92</v>
      </c>
      <c r="Z40" s="310"/>
      <c r="AA40" s="310"/>
      <c r="AB40" s="310"/>
      <c r="AC40" s="310"/>
      <c r="AD40" s="310"/>
      <c r="AE40" s="324"/>
      <c r="AG40" s="25"/>
      <c r="AH40" s="25"/>
      <c r="AI40" s="25"/>
      <c r="AJ40" s="25"/>
      <c r="AK40" s="25"/>
      <c r="AL40" s="25"/>
      <c r="AM40" s="25"/>
      <c r="AN40" s="25"/>
      <c r="AO40" s="25"/>
    </row>
    <row r="41" spans="1:41" ht="136.5" customHeight="1" x14ac:dyDescent="0.25">
      <c r="A41" s="337" t="s">
        <v>189</v>
      </c>
      <c r="B41" s="352">
        <v>0.04</v>
      </c>
      <c r="C41" s="29" t="s">
        <v>66</v>
      </c>
      <c r="D41" s="161">
        <v>0</v>
      </c>
      <c r="E41" s="161">
        <v>0.25</v>
      </c>
      <c r="F41" s="161">
        <v>0.25</v>
      </c>
      <c r="G41" s="161">
        <v>0.25</v>
      </c>
      <c r="H41" s="161">
        <v>0.25</v>
      </c>
      <c r="I41" s="152">
        <v>0</v>
      </c>
      <c r="J41" s="152">
        <v>0</v>
      </c>
      <c r="K41" s="152">
        <v>0</v>
      </c>
      <c r="L41" s="152">
        <v>0</v>
      </c>
      <c r="M41" s="152">
        <v>0</v>
      </c>
      <c r="N41" s="152">
        <v>0</v>
      </c>
      <c r="O41" s="152">
        <v>0</v>
      </c>
      <c r="P41" s="106">
        <f t="shared" ref="P41:P46" si="0">SUM(D41:O41)</f>
        <v>1</v>
      </c>
      <c r="Q41" s="379" t="s">
        <v>742</v>
      </c>
      <c r="R41" s="355"/>
      <c r="S41" s="355"/>
      <c r="T41" s="355"/>
      <c r="U41" s="355"/>
      <c r="V41" s="355"/>
      <c r="W41" s="355"/>
      <c r="X41" s="356"/>
      <c r="Y41" s="360" t="s">
        <v>190</v>
      </c>
      <c r="Z41" s="361"/>
      <c r="AA41" s="361"/>
      <c r="AB41" s="361"/>
      <c r="AC41" s="361"/>
      <c r="AD41" s="361"/>
      <c r="AE41" s="362"/>
    </row>
    <row r="42" spans="1:41" ht="136.5" customHeight="1" x14ac:dyDescent="0.25">
      <c r="A42" s="350"/>
      <c r="B42" s="353"/>
      <c r="C42" s="27" t="s">
        <v>71</v>
      </c>
      <c r="D42" s="28">
        <v>0</v>
      </c>
      <c r="E42" s="28">
        <v>0.25</v>
      </c>
      <c r="F42" s="28">
        <v>0.25</v>
      </c>
      <c r="G42" s="28">
        <v>0.25</v>
      </c>
      <c r="H42" s="28"/>
      <c r="I42" s="28"/>
      <c r="J42" s="28"/>
      <c r="K42" s="28"/>
      <c r="L42" s="28"/>
      <c r="M42" s="28"/>
      <c r="N42" s="28"/>
      <c r="O42" s="28"/>
      <c r="P42" s="106">
        <f t="shared" si="0"/>
        <v>0.75</v>
      </c>
      <c r="Q42" s="357"/>
      <c r="R42" s="358"/>
      <c r="S42" s="358"/>
      <c r="T42" s="358"/>
      <c r="U42" s="358"/>
      <c r="V42" s="358"/>
      <c r="W42" s="358"/>
      <c r="X42" s="359"/>
      <c r="Y42" s="363"/>
      <c r="Z42" s="364"/>
      <c r="AA42" s="364"/>
      <c r="AB42" s="364"/>
      <c r="AC42" s="364"/>
      <c r="AD42" s="364"/>
      <c r="AE42" s="365"/>
    </row>
    <row r="43" spans="1:41" ht="124.5" customHeight="1" x14ac:dyDescent="0.25">
      <c r="A43" s="337" t="s">
        <v>191</v>
      </c>
      <c r="B43" s="339">
        <v>0.03</v>
      </c>
      <c r="C43" s="29" t="s">
        <v>66</v>
      </c>
      <c r="D43" s="161">
        <v>0</v>
      </c>
      <c r="E43" s="161">
        <v>0.25</v>
      </c>
      <c r="F43" s="161">
        <v>0.25</v>
      </c>
      <c r="G43" s="161">
        <v>0.25</v>
      </c>
      <c r="H43" s="161">
        <v>0.25</v>
      </c>
      <c r="I43" s="152">
        <v>0</v>
      </c>
      <c r="J43" s="152">
        <v>0</v>
      </c>
      <c r="K43" s="152">
        <v>0</v>
      </c>
      <c r="L43" s="152">
        <v>0</v>
      </c>
      <c r="M43" s="152">
        <v>0</v>
      </c>
      <c r="N43" s="152">
        <v>0</v>
      </c>
      <c r="O43" s="152">
        <v>0</v>
      </c>
      <c r="P43" s="106">
        <f t="shared" si="0"/>
        <v>1</v>
      </c>
      <c r="Q43" s="379" t="s">
        <v>760</v>
      </c>
      <c r="R43" s="355"/>
      <c r="S43" s="355"/>
      <c r="T43" s="355"/>
      <c r="U43" s="355"/>
      <c r="V43" s="355"/>
      <c r="W43" s="355"/>
      <c r="X43" s="356"/>
      <c r="Y43" s="360" t="s">
        <v>192</v>
      </c>
      <c r="Z43" s="342"/>
      <c r="AA43" s="342"/>
      <c r="AB43" s="342"/>
      <c r="AC43" s="342"/>
      <c r="AD43" s="342"/>
      <c r="AE43" s="348"/>
    </row>
    <row r="44" spans="1:41" ht="160.5" customHeight="1" x14ac:dyDescent="0.25">
      <c r="A44" s="350"/>
      <c r="B44" s="353"/>
      <c r="C44" s="27" t="s">
        <v>71</v>
      </c>
      <c r="D44" s="28">
        <v>0</v>
      </c>
      <c r="E44" s="28">
        <v>0.25</v>
      </c>
      <c r="F44" s="28">
        <v>0.25</v>
      </c>
      <c r="G44" s="28">
        <v>0.25</v>
      </c>
      <c r="H44" s="28"/>
      <c r="I44" s="28"/>
      <c r="J44" s="28"/>
      <c r="K44" s="28"/>
      <c r="L44" s="28"/>
      <c r="M44" s="28"/>
      <c r="N44" s="28"/>
      <c r="O44" s="28"/>
      <c r="P44" s="106">
        <f t="shared" si="0"/>
        <v>0.75</v>
      </c>
      <c r="Q44" s="357"/>
      <c r="R44" s="358"/>
      <c r="S44" s="358"/>
      <c r="T44" s="358"/>
      <c r="U44" s="358"/>
      <c r="V44" s="358"/>
      <c r="W44" s="358"/>
      <c r="X44" s="359"/>
      <c r="Y44" s="366"/>
      <c r="Z44" s="367"/>
      <c r="AA44" s="367"/>
      <c r="AB44" s="367"/>
      <c r="AC44" s="367"/>
      <c r="AD44" s="367"/>
      <c r="AE44" s="391"/>
    </row>
    <row r="45" spans="1:41" ht="63" customHeight="1" x14ac:dyDescent="0.25">
      <c r="A45" s="337" t="s">
        <v>193</v>
      </c>
      <c r="B45" s="339">
        <v>0.03</v>
      </c>
      <c r="C45" s="29" t="s">
        <v>66</v>
      </c>
      <c r="D45" s="161">
        <v>0</v>
      </c>
      <c r="E45" s="161">
        <v>0.25</v>
      </c>
      <c r="F45" s="161">
        <v>0.25</v>
      </c>
      <c r="G45" s="161">
        <v>0.25</v>
      </c>
      <c r="H45" s="161">
        <v>0.25</v>
      </c>
      <c r="I45" s="152">
        <v>0</v>
      </c>
      <c r="J45" s="152">
        <v>0</v>
      </c>
      <c r="K45" s="152">
        <v>0</v>
      </c>
      <c r="L45" s="152">
        <v>0</v>
      </c>
      <c r="M45" s="152">
        <v>0</v>
      </c>
      <c r="N45" s="152">
        <v>0</v>
      </c>
      <c r="O45" s="152">
        <v>0</v>
      </c>
      <c r="P45" s="106">
        <f t="shared" si="0"/>
        <v>1</v>
      </c>
      <c r="Q45" s="418" t="s">
        <v>194</v>
      </c>
      <c r="R45" s="419"/>
      <c r="S45" s="419"/>
      <c r="T45" s="419"/>
      <c r="U45" s="419"/>
      <c r="V45" s="419"/>
      <c r="W45" s="419"/>
      <c r="X45" s="420"/>
      <c r="Y45" s="360" t="s">
        <v>195</v>
      </c>
      <c r="Z45" s="361"/>
      <c r="AA45" s="361"/>
      <c r="AB45" s="361"/>
      <c r="AC45" s="361"/>
      <c r="AD45" s="361"/>
      <c r="AE45" s="362"/>
    </row>
    <row r="46" spans="1:41" ht="63" customHeight="1" thickBot="1" x14ac:dyDescent="0.3">
      <c r="A46" s="338"/>
      <c r="B46" s="340"/>
      <c r="C46" s="24" t="s">
        <v>71</v>
      </c>
      <c r="D46" s="30">
        <v>0</v>
      </c>
      <c r="E46" s="30">
        <v>0.25</v>
      </c>
      <c r="F46" s="30">
        <v>0.25</v>
      </c>
      <c r="G46" s="30">
        <v>0.25</v>
      </c>
      <c r="H46" s="30"/>
      <c r="I46" s="30"/>
      <c r="J46" s="30"/>
      <c r="K46" s="30"/>
      <c r="L46" s="30"/>
      <c r="M46" s="30"/>
      <c r="N46" s="30"/>
      <c r="O46" s="30"/>
      <c r="P46" s="107">
        <f t="shared" si="0"/>
        <v>0.75</v>
      </c>
      <c r="Q46" s="421"/>
      <c r="R46" s="422"/>
      <c r="S46" s="422"/>
      <c r="T46" s="422"/>
      <c r="U46" s="422"/>
      <c r="V46" s="422"/>
      <c r="W46" s="422"/>
      <c r="X46" s="423"/>
      <c r="Y46" s="363"/>
      <c r="Z46" s="364"/>
      <c r="AA46" s="364"/>
      <c r="AB46" s="364"/>
      <c r="AC46" s="364"/>
      <c r="AD46" s="364"/>
      <c r="AE46" s="365"/>
    </row>
  </sheetData>
  <mergeCells count="79">
    <mergeCell ref="A35:A36"/>
    <mergeCell ref="B35:B36"/>
    <mergeCell ref="AC35:AE36"/>
    <mergeCell ref="A38:AE38"/>
    <mergeCell ref="A39:A40"/>
    <mergeCell ref="B39:B40"/>
    <mergeCell ref="C39:C40"/>
    <mergeCell ref="D39:P39"/>
    <mergeCell ref="Q39:AE39"/>
    <mergeCell ref="Q40:X40"/>
    <mergeCell ref="Y40:AE40"/>
    <mergeCell ref="Q35:T36"/>
    <mergeCell ref="U35:X36"/>
    <mergeCell ref="Y35:AB36"/>
    <mergeCell ref="A45:A46"/>
    <mergeCell ref="B45:B46"/>
    <mergeCell ref="Y45:AE46"/>
    <mergeCell ref="A41:A42"/>
    <mergeCell ref="B41:B42"/>
    <mergeCell ref="Y41:AE42"/>
    <mergeCell ref="A43:A44"/>
    <mergeCell ref="B43:B44"/>
    <mergeCell ref="Y43:AE44"/>
    <mergeCell ref="Q45:X46"/>
    <mergeCell ref="Q41:X42"/>
    <mergeCell ref="Q43:X44"/>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053E66A-61CC-42E4-B601-2554809BF5BF}">
      <formula1>$B$21:$M$21</formula1>
    </dataValidation>
    <dataValidation type="textLength" operator="lessThanOrEqual" allowBlank="1" showInputMessage="1" showErrorMessage="1" errorTitle="Máximo 2.000 caracteres" error="Máximo 2.000 caracteres" promptTitle="2.000 caracteres" sqref="Q30:Q31" xr:uid="{CDEF4FC7-7F8F-4C50-ADCF-2FFE21598BC0}">
      <formula1>2000</formula1>
    </dataValidation>
    <dataValidation type="textLength" operator="lessThanOrEqual" allowBlank="1" showInputMessage="1" showErrorMessage="1" errorTitle="Máximo 2.000 caracteres" error="Máximo 2.000 caracteres" sqref="AC35 Y35 Q35 Q41 Q43 Q45" xr:uid="{CE61E8DE-20D6-4A7C-A893-3A6C6AF16039}">
      <formula1>2000</formula1>
    </dataValidation>
  </dataValidations>
  <hyperlinks>
    <hyperlink ref="Y41" r:id="rId1" xr:uid="{054E0275-50F4-4285-841C-3ECD1BE30FF9}"/>
    <hyperlink ref="Y43" r:id="rId2" xr:uid="{41B014A6-5C7C-4CB8-8159-696FE28AE300}"/>
    <hyperlink ref="Y45" r:id="rId3" xr:uid="{2A81E360-CF71-45A4-8FC0-648E6C0B628B}"/>
  </hyperlinks>
  <pageMargins left="0.25" right="0.25" top="0.75" bottom="0.75" header="0.3" footer="0.3"/>
  <pageSetup scale="20" orientation="landscape"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8BF6B9527275469EEF6301EB2EB4A5" ma:contentTypeVersion="8" ma:contentTypeDescription="Crear nuevo documento." ma:contentTypeScope="" ma:versionID="ba396d9e986c8ee604ef662f49ad92d5">
  <xsd:schema xmlns:xsd="http://www.w3.org/2001/XMLSchema" xmlns:xs="http://www.w3.org/2001/XMLSchema" xmlns:p="http://schemas.microsoft.com/office/2006/metadata/properties" xmlns:ns3="b0b96874-ac84-4e06-bfb4-c20fc18816f9" xmlns:ns4="9a0951dc-e915-46c8-94cd-dc87152af3c0" targetNamespace="http://schemas.microsoft.com/office/2006/metadata/properties" ma:root="true" ma:fieldsID="ccce322cbe4c20b2789e3c490f5ee9fb" ns3:_="" ns4:_="">
    <xsd:import namespace="b0b96874-ac84-4e06-bfb4-c20fc18816f9"/>
    <xsd:import namespace="9a0951dc-e915-46c8-94cd-dc87152af3c0"/>
    <xsd:element name="properties">
      <xsd:complexType>
        <xsd:sequence>
          <xsd:element name="documentManagement">
            <xsd:complexType>
              <xsd:all>
                <xsd:element ref="ns3:SharedWithUsers" minOccurs="0"/>
                <xsd:element ref="ns3:SharedWithDetails" minOccurs="0"/>
                <xsd:element ref="ns3:SharingHintHash" minOccurs="0"/>
                <xsd:element ref="ns4:_activity" minOccurs="0"/>
                <xsd:element ref="ns4:MediaServiceMetadata" minOccurs="0"/>
                <xsd:element ref="ns4:MediaServiceFastMetadata"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96874-ac84-4e06-bfb4-c20fc18816f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0951dc-e915-46c8-94cd-dc87152af3c0" elementFormDefault="qualified">
    <xsd:import namespace="http://schemas.microsoft.com/office/2006/documentManagement/types"/>
    <xsd:import namespace="http://schemas.microsoft.com/office/infopath/2007/PartnerControls"/>
    <xsd:element name="_activity" ma:index="11"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a0951dc-e915-46c8-94cd-dc87152af3c0" xsi:nil="true"/>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3D8E08BA-F094-450B-B56A-138491762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96874-ac84-4e06-bfb4-c20fc18816f9"/>
    <ds:schemaRef ds:uri="9a0951dc-e915-46c8-94cd-dc87152af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9a0951dc-e915-46c8-94cd-dc87152af3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Meta 1 ATENCIONES LPD</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Hoja1</vt:lpstr>
      <vt:lpstr>Indicadores PA</vt:lpstr>
      <vt:lpstr>Territorialización PA</vt:lpstr>
      <vt:lpstr>Control de Cambios</vt:lpstr>
      <vt:lpstr>LISTAS</vt:lpstr>
      <vt:lpstr>'Indicadores PA'!Área_de_impresión</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2024-06-25T20:57:20Z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0x010100108BF6B9527275469EEF6301EB2EB4A5</vt:lpwstr>
  </property>
</Properties>
</file>