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672 - Acceso a la justicia/Seguimiento PA/"/>
    </mc:Choice>
  </mc:AlternateContent>
  <xr:revisionPtr revIDLastSave="5" documentId="8_{0D4C6751-0A5B-4058-8655-49B3A8FEB967}" xr6:coauthVersionLast="47" xr6:coauthVersionMax="47" xr10:uidLastSave="{1B76FD43-22F5-41F8-B56F-89C68C2385C2}"/>
  <bookViews>
    <workbookView xWindow="-135" yWindow="-135" windowWidth="29070" windowHeight="15750" tabRatio="722" xr2:uid="{00000000-000D-0000-FFFF-FFFF00000000}"/>
  </bookViews>
  <sheets>
    <sheet name="Metas 1 Orientacion y asesoría" sheetId="40" r:id="rId1"/>
    <sheet name="Metas 2 Representacion juridica" sheetId="43" r:id="rId2"/>
    <sheet name="Metas 4 Ruta integral" sheetId="44" r:id="rId3"/>
    <sheet name="Meta5 Seguimiento RutaIntegral" sheetId="45" r:id="rId4"/>
    <sheet name="Meta 6 URI" sheetId="46" r:id="rId5"/>
    <sheet name="Meta 8 Ini_Regulatoria" sheetId="47" r:id="rId6"/>
    <sheet name="Indicadores PA" sheetId="36" r:id="rId7"/>
    <sheet name="Territorialización PA" sheetId="37" r:id="rId8"/>
    <sheet name="Control de Cambios" sheetId="41" r:id="rId9"/>
    <sheet name="Hoja1" sheetId="42" state="hidden" r:id="rId10"/>
    <sheet name="LISTAS" sheetId="38" state="hidden" r:id="rId11"/>
  </sheets>
  <definedNames>
    <definedName name="_xlnm._FilterDatabase" localSheetId="6" hidden="1">'Indicadores PA'!$A$12:$AY$12</definedName>
    <definedName name="_xlnm.Print_Area" localSheetId="8">'Control de Cambios'!$A$1:$E$33</definedName>
    <definedName name="_xlnm.Print_Area" localSheetId="6">'Indicadores PA'!$A$1:$AY$25</definedName>
    <definedName name="_xlnm.Print_Area" localSheetId="4">'Meta 6 URI'!$A$1:$AE$46</definedName>
    <definedName name="_xlnm.Print_Area" localSheetId="5">'Meta 8 Ini_Regulatoria'!$A$1:$AE$42</definedName>
    <definedName name="_xlnm.Print_Area" localSheetId="3">'Meta5 Seguimiento RutaIntegral'!$A$1:$AE$44</definedName>
    <definedName name="_xlnm.Print_Area" localSheetId="0">'Metas 1 Orientacion y asesoría'!$A$1:$AE$46</definedName>
    <definedName name="_xlnm.Print_Area" localSheetId="1">'Metas 2 Representacion juridica'!$A$1:$AE$42</definedName>
    <definedName name="_xlnm.Print_Area" localSheetId="2">'Metas 4 Ruta integral'!$A$1:$AE$46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3" i="44" l="1"/>
  <c r="AD23" i="43"/>
  <c r="E24" i="43"/>
  <c r="AD25" i="47"/>
  <c r="AD23" i="47"/>
  <c r="AD25" i="46"/>
  <c r="AD23" i="46"/>
  <c r="AD23" i="45"/>
  <c r="AD25" i="44"/>
  <c r="AD25" i="43"/>
  <c r="AD25" i="40"/>
  <c r="AD23" i="40"/>
  <c r="U23" i="46" l="1"/>
  <c r="AB24" i="44" l="1"/>
  <c r="AA24" i="44"/>
  <c r="Z24" i="44"/>
  <c r="Y24" i="44"/>
  <c r="X24" i="44"/>
  <c r="W24" i="44"/>
  <c r="V24" i="44"/>
  <c r="T23" i="44"/>
  <c r="U23" i="43"/>
  <c r="U23" i="40" l="1"/>
  <c r="T23" i="46" l="1"/>
  <c r="T23" i="43"/>
  <c r="T23" i="40"/>
  <c r="N25" i="40"/>
  <c r="AS16" i="36" l="1"/>
  <c r="AS18" i="36" l="1"/>
  <c r="BB18" i="36" l="1"/>
  <c r="P36" i="45"/>
  <c r="P35" i="45"/>
  <c r="P36" i="44"/>
  <c r="AC23" i="43" l="1"/>
  <c r="N25" i="46"/>
  <c r="B24" i="46"/>
  <c r="C24" i="46" s="1"/>
  <c r="N24" i="46" s="1"/>
  <c r="N23" i="46"/>
  <c r="O23" i="46" s="1"/>
  <c r="N22" i="46"/>
  <c r="N25" i="45"/>
  <c r="B24" i="45"/>
  <c r="N23" i="45"/>
  <c r="O23" i="45" s="1"/>
  <c r="N22" i="45"/>
  <c r="N25" i="44"/>
  <c r="B24" i="44"/>
  <c r="N23" i="44"/>
  <c r="O23" i="44" s="1"/>
  <c r="N22" i="44"/>
  <c r="N25" i="43"/>
  <c r="B24" i="43"/>
  <c r="N23" i="43"/>
  <c r="N22" i="43"/>
  <c r="AC23" i="40"/>
  <c r="O23" i="43" l="1"/>
  <c r="O25" i="46"/>
  <c r="C24" i="45"/>
  <c r="N24" i="45" s="1"/>
  <c r="O25" i="45" s="1"/>
  <c r="C24" i="44"/>
  <c r="N24" i="44" s="1"/>
  <c r="O25" i="44" s="1"/>
  <c r="C24" i="43"/>
  <c r="D24" i="43" l="1"/>
  <c r="N24" i="43" s="1"/>
  <c r="N25" i="47"/>
  <c r="N24" i="47"/>
  <c r="N23" i="47"/>
  <c r="N22" i="47"/>
  <c r="AC25" i="40"/>
  <c r="AC22" i="40"/>
  <c r="N23" i="40"/>
  <c r="C24" i="40"/>
  <c r="D24" i="40" s="1"/>
  <c r="B24" i="40"/>
  <c r="O25" i="43" l="1"/>
  <c r="N24" i="40"/>
  <c r="O25" i="40"/>
  <c r="U24" i="40" l="1"/>
  <c r="T24" i="44"/>
  <c r="AB24" i="40"/>
  <c r="AA24" i="40"/>
  <c r="Z24" i="40"/>
  <c r="Y24" i="40"/>
  <c r="X24" i="40"/>
  <c r="W24" i="40"/>
  <c r="V24" i="40"/>
  <c r="AC24" i="40" l="1"/>
  <c r="AB24" i="46"/>
  <c r="AA24" i="46"/>
  <c r="Z24" i="46"/>
  <c r="Y24" i="46"/>
  <c r="X24" i="46"/>
  <c r="W24" i="46"/>
  <c r="V24" i="46"/>
  <c r="U24" i="46"/>
  <c r="T24" i="46"/>
  <c r="U24" i="44"/>
  <c r="AB24" i="43"/>
  <c r="V24" i="43"/>
  <c r="B22" i="40" l="1"/>
  <c r="N22" i="40" s="1"/>
  <c r="AB24" i="47" l="1"/>
  <c r="AC24" i="47" s="1"/>
  <c r="AB24" i="45"/>
  <c r="P42" i="47"/>
  <c r="P41" i="47"/>
  <c r="P36" i="47"/>
  <c r="P35" i="47"/>
  <c r="P30" i="47"/>
  <c r="AC25" i="47"/>
  <c r="O25" i="47"/>
  <c r="AC23" i="47"/>
  <c r="O23" i="47"/>
  <c r="AC22" i="47"/>
  <c r="AC25" i="43"/>
  <c r="AE23" i="47" l="1"/>
  <c r="AE25" i="47"/>
  <c r="P46" i="46" l="1"/>
  <c r="P45" i="46"/>
  <c r="P44" i="46"/>
  <c r="P43" i="46"/>
  <c r="P42" i="46"/>
  <c r="P41" i="46"/>
  <c r="P30" i="46"/>
  <c r="AC24" i="46"/>
  <c r="AC23" i="46"/>
  <c r="AC22" i="46"/>
  <c r="P44" i="45"/>
  <c r="P43" i="45"/>
  <c r="P42" i="45"/>
  <c r="P41" i="45"/>
  <c r="P30" i="45"/>
  <c r="AC25" i="45"/>
  <c r="AC24" i="45"/>
  <c r="AC23" i="45"/>
  <c r="AC22" i="45"/>
  <c r="P46" i="44"/>
  <c r="P45" i="44"/>
  <c r="P44" i="44"/>
  <c r="P43" i="44"/>
  <c r="P42" i="44"/>
  <c r="P41" i="44"/>
  <c r="P30" i="44"/>
  <c r="AC24" i="44"/>
  <c r="AC25" i="44" s="1"/>
  <c r="AC23" i="44"/>
  <c r="AC22" i="44"/>
  <c r="P42" i="43"/>
  <c r="P41" i="43"/>
  <c r="P36" i="43"/>
  <c r="P35" i="43"/>
  <c r="P30" i="43"/>
  <c r="AC24" i="43"/>
  <c r="AC22" i="43"/>
  <c r="AD25" i="45" l="1"/>
  <c r="AC25" i="46"/>
  <c r="AE23" i="45"/>
  <c r="AE25" i="45"/>
  <c r="AE23" i="46"/>
  <c r="AE23" i="44"/>
  <c r="AE25" i="43"/>
  <c r="AE23" i="43"/>
  <c r="AE25" i="44"/>
  <c r="AE25" i="46" l="1"/>
  <c r="AS22" i="36"/>
  <c r="AT22" i="36" s="1"/>
  <c r="AT21" i="36"/>
  <c r="AS20" i="36"/>
  <c r="AT20" i="36" s="1"/>
  <c r="AS19" i="36"/>
  <c r="AT19" i="36" s="1"/>
  <c r="AS17" i="36"/>
  <c r="AT17" i="36" s="1"/>
  <c r="AT16" i="36"/>
  <c r="AS15" i="36"/>
  <c r="AT15" i="36" s="1"/>
  <c r="AS14" i="36"/>
  <c r="AT14" i="36" s="1"/>
  <c r="AS13" i="36"/>
  <c r="AT13" i="36"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5" i="40"/>
  <c r="T32" i="37"/>
  <c r="U32" i="37"/>
  <c r="V32" i="37"/>
  <c r="W32" i="37"/>
  <c r="X32" i="37"/>
  <c r="AZ32" i="37"/>
  <c r="BA32" i="37"/>
  <c r="BB32" i="37"/>
  <c r="BC32" i="37"/>
  <c r="BD32" i="37"/>
  <c r="BE32" i="37"/>
  <c r="P46" i="40"/>
  <c r="P45" i="40"/>
  <c r="P44" i="40"/>
  <c r="P43" i="40"/>
  <c r="P42" i="40"/>
  <c r="P41" i="40"/>
  <c r="P36" i="40"/>
  <c r="P30" i="40"/>
  <c r="AX12" i="37"/>
  <c r="AX13" i="37"/>
  <c r="AX23" i="37"/>
  <c r="AX24" i="37"/>
  <c r="AX25" i="37"/>
  <c r="AX26" i="37"/>
  <c r="AX27" i="37"/>
  <c r="AX28" i="37"/>
  <c r="AX29" i="37"/>
  <c r="AX30" i="37"/>
  <c r="AX31" i="37"/>
  <c r="AX11" i="37"/>
  <c r="AX32" i="37" s="1"/>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O23" i="40" l="1"/>
  <c r="S58" i="37"/>
  <c r="AY58" i="37"/>
  <c r="AX58" i="37"/>
  <c r="R58" i="37"/>
  <c r="S32" i="37"/>
  <c r="AY32" i="37"/>
  <c r="R32" i="37"/>
  <c r="AE23" i="40"/>
  <c r="AE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Rocío López</author>
  </authors>
  <commentList>
    <comment ref="K7" authorId="0" shapeId="0" xr:uid="{00000000-0006-0000-01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rgb="FF000000"/>
            <rFont val="Tahoma"/>
            <family val="2"/>
          </rPr>
          <t>Daniel Avendaño:</t>
        </r>
        <r>
          <rPr>
            <sz val="9"/>
            <color rgb="FF000000"/>
            <rFont val="Tahoma"/>
            <family val="2"/>
          </rPr>
          <t xml:space="preserve">
</t>
        </r>
        <r>
          <rPr>
            <sz val="9"/>
            <color rgb="FF000000"/>
            <rFont val="Tahoma"/>
            <family val="2"/>
          </rPr>
          <t>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 ref="A35" authorId="1" shapeId="0" xr:uid="{00000000-0006-0000-0100-000009000000}">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300-000002000000}">
      <text>
        <r>
          <rPr>
            <b/>
            <sz val="9"/>
            <color rgb="FF000000"/>
            <rFont val="Tahoma"/>
            <family val="2"/>
          </rPr>
          <t>Daniel Avendaño:</t>
        </r>
        <r>
          <rPr>
            <sz val="9"/>
            <color rgb="FF000000"/>
            <rFont val="Tahoma"/>
            <family val="2"/>
          </rPr>
          <t xml:space="preserve">
</t>
        </r>
        <r>
          <rPr>
            <sz val="9"/>
            <color rgb="FF000000"/>
            <rFont val="Tahoma"/>
            <family val="2"/>
          </rPr>
          <t xml:space="preserve">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5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5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5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5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5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5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5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5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6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6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6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6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6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<sst xmlns="http://schemas.openxmlformats.org/spreadsheetml/2006/main" count="1625" uniqueCount="526">
  <si>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</si>
  <si>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</si>
  <si>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</si>
  <si>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</si>
  <si>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</si>
  <si>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</si>
  <si>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</si>
  <si>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</si>
  <si>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</si>
  <si>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</si>
  <si>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</si>
  <si>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</si>
  <si>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</si>
  <si>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</si>
  <si>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</si>
  <si>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</si>
  <si>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CONTRIBUCIÓN ACCESO EFECTIVO DE LAS MUJERES A LA JUSTICIA CON ENFOQUE DE GÉNERO Y DE LA RUTA INTEGRAL DE ATENCIÓN PARA EL ACCESO A LA JUSTICIA DE LAS MUJERES EN BOGOTÁ</t>
  </si>
  <si>
    <t>PROPÓSITO</t>
  </si>
  <si>
    <t>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</si>
  <si>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</si>
  <si>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</si>
  <si>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</si>
  <si>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Más mujeres viven una vida libre de violencias, se sienten seguras y acceden con  confianza  al  sistema de justicia</t>
  </si>
  <si>
    <t>DESCRIPCIÓN DE LA META (ACTIVIDAD MGA)</t>
  </si>
  <si>
    <t>Realizar a 39000 mujeres, orientaciones y asesorías socio jurídicas través de Casas de Justicia y escenarios de fiscalías (CAPIV, CAVIF y CAIVAS) y Sede</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</si>
  <si>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</si>
  <si>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</si>
  <si>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</si>
  <si>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</si>
  <si>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</si>
  <si>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</si>
  <si>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</si>
  <si>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</si>
  <si>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</si>
  <si>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</si>
  <si>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</si>
  <si>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</si>
  <si>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</si>
  <si>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</si>
  <si>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</si>
  <si>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</si>
  <si>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</si>
  <si>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</si>
  <si>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</si>
  <si>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</si>
  <si>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</si>
  <si>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</si>
  <si>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</si>
  <si>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</si>
  <si>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</si>
  <si>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</si>
  <si>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</si>
  <si>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</si>
  <si>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</si>
  <si>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</si>
  <si>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</si>
  <si>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</si>
  <si>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</si>
  <si>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</si>
  <si>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</si>
  <si>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</si>
  <si>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</si>
  <si>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</si>
  <si>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</si>
  <si>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</si>
  <si>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Realizar a 39.000 mujeres, orientaciones y asesorías socio jurídicas través de Casas de Justicia y escenarios de fiscalías (CAPIV, CAVIF y CAIVAS) y Sede</t>
  </si>
  <si>
    <t>Programación</t>
  </si>
  <si>
    <t>Se continúa avanzando en los trámites contractuales, se tiene proyectado contar con el 100% del equipo contratado finalizando febrero 2024.</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</si>
  <si>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</si>
  <si>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</si>
  <si>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</si>
  <si>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</si>
  <si>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</si>
  <si>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</si>
  <si>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</si>
  <si>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</si>
  <si>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</si>
  <si>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</si>
  <si>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</si>
  <si>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</si>
  <si>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</si>
  <si>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</si>
  <si>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</si>
  <si>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</si>
  <si>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</si>
  <si>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</si>
  <si>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</si>
  <si>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</si>
  <si>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</si>
  <si>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</si>
  <si>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</si>
  <si>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</si>
  <si>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</si>
  <si>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</si>
  <si>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*Incluir tantas filas sean necesarias</t>
  </si>
  <si>
    <t>Ejercer a 3900 casos nuevos asignados por Comité de Enlaces representacíón jurídica.</t>
  </si>
  <si>
    <t xml:space="preserve">Las mujeres pueden acceder al servicio gratuito de representación jurídica, siempre que cumplan con los criterios establecidos, favoreciendo el acceso a la justicia y el restablecimiento de sus derechos o de sus familias en caso de feminicidio. </t>
  </si>
  <si>
    <t>4. Iniciar la representación judicial y/o administrativa de casos nuevos</t>
  </si>
  <si>
    <t>Realizar atención en 7 Casas de Justicia con ruta integral</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</si>
  <si>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</si>
  <si>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5. Brindar en 7 casas de justicia con ruta integral los servicios de la SDMujer</t>
  </si>
  <si>
    <t>6. Brindar los servcios de acompañamiento psicosocial al 100% de las mujeres que demandan de estos servicios de la SDMujer en Casas de justicia con ruta integral</t>
  </si>
  <si>
    <t>7. Realizar las acciones para dinamizar los servicios en Casas de Justicia con Ruta Integral</t>
  </si>
  <si>
    <t>Realizar seguimiento al 100% de los casos que se atienden en 7 Casas de Justicia con ruta integral.</t>
  </si>
  <si>
    <t>Las ciudadanas se benefician al contar con el acompañamiento de las abogadas de ruta integral y litigio para el seguimiento de los casos que tienen asignada abogada de representación, así como para casos con acompañamiento psicosocial.</t>
  </si>
  <si>
    <t>8. Realizar seguimiento de acuerdo con los criterios establecidos por la SDMujer a las mujeres que reciben atención en Casas de justicia con ruta integral.</t>
  </si>
  <si>
    <t>9. Realizar seguimiento a las activaciones de ruta realizadas por las dinamizadoras en ruta integral.</t>
  </si>
  <si>
    <t>X</t>
  </si>
  <si>
    <t>Brindar en 5 URI priorizadas atención psicojurídica a mujeres víctimas de violencia.</t>
  </si>
  <si>
    <t>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t>
  </si>
  <si>
    <t>10. Brindar en 5 URI priorizadas atención psicojurídica a mujeres víctimas de violencia.</t>
  </si>
  <si>
    <t>11. Brindar los servcios de orientacion y/o asesoria jurídica al 100% de las mujeres que demandan de estos servicios de la SDMujer en las URI priorizadas</t>
  </si>
  <si>
    <t>12. Brindar los servcios de acompañamiento psicosocial al 100% de las mujeres que demandan de estos servicios de la SDMujer en las URI priorizadas</t>
  </si>
  <si>
    <t>Presentar 4 iniciativas a favor del derecho a una vida libre de violencias y acceso a la justicia para las mujeres</t>
  </si>
  <si>
    <t>Presentar 4 iniciativas a favor del derecho a una vida libre de violencias y acceso a la justicia para las mujeres ante las instancias pertinentes</t>
  </si>
  <si>
    <t>13. Presentar 1 iniciativa a favor del derecho a una vida libre de violencias y acceso a la justicia para las mujeres ante las instancias pertinentes</t>
  </si>
  <si>
    <t>N/A</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</si>
  <si>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</si>
  <si>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</si>
  <si>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</si>
  <si>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</si>
  <si>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</si>
  <si>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</si>
  <si>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</si>
  <si>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</si>
  <si>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</si>
  <si>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Servicios de prevención, atención y acogida para el fortalecimiento del derecho de las mujeres a una vida libre de violencias</t>
  </si>
  <si>
    <t>OBJETIVO ESTRATEGICO:</t>
  </si>
  <si>
    <t>Contribuir con el reconocimiento y la garantía, restablecimiento, de los derechos humanos de las mujeres del Distrito Capital, la eliminación de las causas estructurales de la violencia contra las mujeres y el acceso efectivo a la justicia</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</si>
  <si>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</si>
  <si>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</si>
  <si>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</si>
  <si>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</si>
  <si>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</si>
  <si>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</si>
  <si>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</si>
  <si>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</si>
  <si>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</si>
  <si>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</si>
  <si>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</si>
  <si>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</si>
  <si>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</si>
  <si>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</si>
  <si>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</si>
  <si>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</si>
  <si>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</si>
  <si>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</si>
  <si>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</si>
  <si>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</si>
  <si>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</si>
  <si>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</si>
  <si>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Número de mujeres atendidas con perspectiva de género y derechos de las mujeres a través de Casas de Justicia y espacios de atención integral de la Fiscalía (CAPIV, CAIVAS)</t>
  </si>
  <si>
    <t>Sumatoria de mujeres (se eliminan duplicados) que acudan por primera vez a cualquiera de estos espacios.</t>
  </si>
  <si>
    <t>suma</t>
  </si>
  <si>
    <t>Número</t>
  </si>
  <si>
    <t>Se contabilizan las mujeres que acuden a estos espacios a recibir atención; solo se cuentan una vez en la vigencia, es decir que si la mujer acuede por ejemplo en 3 ocasiones, no importa el punto de atención se entiendo como una mujer que recibio los servicios.</t>
  </si>
  <si>
    <t>Subsecretaria de Fortalecimiento de Capacidades y Oportunidades - Responsable instrumentos de planeación</t>
  </si>
  <si>
    <t>mensual</t>
  </si>
  <si>
    <t>No se cuenta con todo el personal contratado</t>
  </si>
  <si>
    <t>Implementar una estrategia semi permanente para la protección de las mujeres víctimas de violencia y su acceso a la justicia en 5 Unidades de Reacción Inmediata -  URI de la Fiscalía General de la Nación y articulada a la línea  123 y Línea púrpura</t>
  </si>
  <si>
    <t>Número de URIs con estrategia de atención semi permanente para la protección de las mujeres víctimas de violencia y acceso a la justicia implementada</t>
  </si>
  <si>
    <t>Ultimo numero de URI con servicios de la Sdmujer</t>
  </si>
  <si>
    <t>creciente</t>
  </si>
  <si>
    <t>Referencia ultimo numero de URI con servicios de la Sdmujer</t>
  </si>
  <si>
    <t>Subsecretaria de Fortalecimiento de Capacidades y Oportunidades - Coordinadoras URI</t>
  </si>
  <si>
    <t>Iniciar la representación judicial y/o administrativa de 3900 casos nuevos</t>
  </si>
  <si>
    <t>Casos con representación iniciada por el equipo de litigio de la sdmujer.</t>
  </si>
  <si>
    <t>Sumatoria de casos de represenación registrados</t>
  </si>
  <si>
    <t xml:space="preserve">Se contabilizan las atenciones reportadas como REPRESENTACIÓN en el simisional, mensualmente </t>
  </si>
  <si>
    <t>Subsecretaria de Fortalecimiento de Capacidades y Oportunidades - Coordinadoras equipos de Litigio</t>
  </si>
  <si>
    <t>decreciente</t>
  </si>
  <si>
    <t>Realizar atención Psicosocial a las mujeres que demandan de estos servicios de la SDMujer en Casas de justicia con ruta integral</t>
  </si>
  <si>
    <t>Mujeres atendidas en casas de justicia con ruta intregral en el servicio psicosocial</t>
  </si>
  <si>
    <t>Sumatoria de mujeres (se eliminan duplicados) que reciben atención sicosocial  en cualquiera de estos espacios. (No se cuentan seguimientos)</t>
  </si>
  <si>
    <t>A demanda</t>
  </si>
  <si>
    <t>Subsecretaria de Fortalecimiento de Capacidades y Oportunidades - Coordinadora equipo Sicosocial</t>
  </si>
  <si>
    <t>constante</t>
  </si>
  <si>
    <t>9. Programa de Transparencia y Ética Pública</t>
  </si>
  <si>
    <t>Realizar divulgación de los servicios de la Sdmujer en Casas de Justicia con Ruta Integral</t>
  </si>
  <si>
    <t>Servicios de la sdmujer divulgados en el marco de la Ruta integral</t>
  </si>
  <si>
    <t>(Número de divulgaciones de servicios realizadas / Número de divulgaciones programadas) * 100</t>
  </si>
  <si>
    <t>Se suman las divulgaciones realizadas por las dinamizadoras, en cada una de las casas de justicia con ruta integral</t>
  </si>
  <si>
    <t>Subsecretaria de Fortalecimiento de Capacidades y Oportunidades - Coordinadora Dinamizadoras</t>
  </si>
  <si>
    <t>Realizar seguimiento a las mujeres que se les activó ruta servicios sociales, realizadas en el marco de la ruta integral.</t>
  </si>
  <si>
    <t>Mujeres con seguimiento a las activaciones de ruta, realizado.</t>
  </si>
  <si>
    <t>Sumatoria de mujeres (se eliminan duplicados) que registran seguimiento para las activiaciones de ruta realizadas.</t>
  </si>
  <si>
    <t>Referencia el numero de mujeres que registran seguimiento para las activiaciones de ruta realizadas. Se contabiliza solo una vez a la mujer, indpendientemente si se ha registrado varia activaciones.</t>
  </si>
  <si>
    <t>Realizar atención jurídica a las mujeres que demandan de estos servicios de la SDMujer en las Unidades de Reacción Inmediata</t>
  </si>
  <si>
    <t>Mujeres atendidas en URI en el servicio juridico</t>
  </si>
  <si>
    <t>Sumatoria de mujeres (se eliminan duplicados) que acuden a estos servicios en URI</t>
  </si>
  <si>
    <t>Sumatoria de mujeres (se eliminan duplicados) que reciben atención jurídica  en cualquiera de estos espacios. (No se cuentan seguimientos)</t>
  </si>
  <si>
    <t>Realizar atención Psicosocial a las mujeres que demandan de estos servicios de la SDMujer en las Unidades de Reacción Inmediata</t>
  </si>
  <si>
    <t>Mujeres atendidas en URI en el servicio sicosocial</t>
  </si>
  <si>
    <t>Promoción del acceso a la justicia para las mujeres</t>
  </si>
  <si>
    <t xml:space="preserve">Participar en espacios de articulación intrainstitucional  e interinstitucional, en el marco de Justicia de Género. </t>
  </si>
  <si>
    <t>Espacios de articulación intrainstitucional  e interinstitucional, en el marco de Justicia de Género realizados</t>
  </si>
  <si>
    <t>(Número de comités + reuniones de articulación en los que se participa /Número de comités  + reuniones de espacios de articulación programados)*100</t>
  </si>
  <si>
    <t>Suma los comités directivos de justicia de género, las reuniones de articulación con Fiscalía, Secretaría de Seguridad, entre otros.</t>
  </si>
  <si>
    <t>Subsecretaria de Fortalecimiento de Capacidades y Oportunidades - Equipo nivel central</t>
  </si>
  <si>
    <t>trimestral</t>
  </si>
  <si>
    <t>Contribuir con la divulgación en las temáticas de derechos de las mujeres, acceso a la justicia y enfoque de género y/o realizar sensibilizaciones en género, justicia y derecho en los espacios concertados (inter o intrainstitucional; universidades, etc)</t>
  </si>
  <si>
    <t>Temáticas de derechos de las mujeres divulgados</t>
  </si>
  <si>
    <t>(Número de divulgaciones de temáticas realizadas / Número de divulgaciones programadas) * 100</t>
  </si>
  <si>
    <t>Suma las divulgaciones en temáticas de derechos de las mujeres, realizadas en espacios como las charlas de difusión, y publicación de boletinas del comité técnico de representación</t>
  </si>
  <si>
    <t>Subsecretaria de Fortalecimiento de Capacidades y Oportunidades - Responsable nivel central</t>
  </si>
  <si>
    <t>semestral</t>
  </si>
  <si>
    <t>ELABORÓ</t>
  </si>
  <si>
    <t>Firma:</t>
  </si>
  <si>
    <t>APROBÓ (Según aplique Gerenta de proyecto, Lider técnica y responsable de proceso)</t>
  </si>
  <si>
    <t>REVISÓ OFICINA ASESORA DE PLANEACIÓN</t>
  </si>
  <si>
    <t xml:space="preserve">VoBo. </t>
  </si>
  <si>
    <t>Nombre: Sandra Calderón /María del Pilar Duarte</t>
  </si>
  <si>
    <t>Nombre: CATALINA PUERTA VELASQUEZ</t>
  </si>
  <si>
    <t>Cargo: Contratista Instrumentos de Planeación / Contratista Presupuesto y Ejecución Presupuestal</t>
  </si>
  <si>
    <t>Cargo: GERENTA PROYECTO DE INVERSIÓN</t>
  </si>
  <si>
    <t>Cargo: LIDERESA TÉCNICA PROYECTO DE INVERSION</t>
  </si>
  <si>
    <t>Código: DE-FO-05</t>
  </si>
  <si>
    <t xml:space="preserve">FORMULACIÓN Y SEGUIMIENTO PLAN DE ACCIÓN </t>
  </si>
  <si>
    <t>ANEXO - TERRITORIALIZACIÓN</t>
  </si>
  <si>
    <t>Página 3 de 4</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</si>
  <si>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</si>
  <si>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</si>
  <si>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</si>
  <si>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</si>
  <si>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</si>
  <si>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</si>
  <si>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</si>
  <si>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</si>
  <si>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</si>
  <si>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</si>
  <si>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</si>
  <si>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</si>
  <si>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</si>
  <si>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</si>
  <si>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</si>
  <si>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</si>
  <si>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</si>
  <si>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</si>
  <si>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</si>
  <si>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</si>
  <si>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</si>
  <si>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</si>
  <si>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</si>
  <si>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</si>
  <si>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</si>
  <si>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</si>
  <si>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</si>
  <si>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</si>
  <si>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</si>
  <si>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</si>
  <si>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</si>
  <si>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</si>
  <si>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</si>
  <si>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</si>
  <si>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</si>
  <si>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</si>
  <si>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</si>
  <si>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</si>
  <si>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</si>
  <si>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</si>
  <si>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</si>
  <si>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</si>
  <si>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</si>
  <si>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</si>
  <si>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</si>
  <si>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</si>
  <si>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</si>
  <si>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</si>
  <si>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Indicador PMR Casos con representación iniciada por el equipo de litigio de la sdmujer. Cambia la magnitud del cuatrienio quedando 352 casos nuevos.</t>
  </si>
  <si>
    <t>Se solicita la actualización de la formulación del plan de acción, con el fin de dar mayor claridad para su consulta. Adicionalmente, se actualiza la meta 9 de PMR acorde con los lineamientos de la OAP.</t>
  </si>
  <si>
    <t>Para los indicadores que no tiene meta programada, se precisa cuando es "A demanda."</t>
  </si>
  <si>
    <t>La información de responsables de la medicion se complementa con la dependencia</t>
  </si>
  <si>
    <t>Cambio distribución mensual de la meta: Ejercer a 3900 casos nuevos asignados por Comité de Enlaces representacíón jurídica.</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</si>
  <si>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</si>
  <si>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</si>
  <si>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</si>
  <si>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</si>
  <si>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</si>
  <si>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</si>
  <si>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</si>
  <si>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</si>
  <si>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</si>
  <si>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</si>
  <si>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</si>
  <si>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10. Plan Estratégico de Tecnologías de la Información y las Comunicaciones (PETI)</t>
  </si>
  <si>
    <t>11. Plan de Tratamiento de Riesgos de Seguridad y Privacidad de la Información</t>
  </si>
  <si>
    <t>12. Plan de Seguridad y Privacidad de la Información</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</si>
  <si>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</si>
  <si>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</si>
  <si>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</si>
  <si>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</si>
  <si>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</si>
  <si>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</si>
  <si>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</si>
  <si>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</si>
  <si>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</si>
  <si>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</si>
  <si>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</si>
  <si>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</si>
  <si>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</si>
  <si>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</si>
  <si>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</si>
  <si>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</si>
  <si>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</si>
  <si>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</si>
  <si>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</si>
  <si>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</si>
  <si>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</si>
  <si>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</si>
  <si>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</si>
  <si>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</si>
  <si>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</si>
  <si>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</si>
  <si>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</si>
  <si>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</si>
  <si>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</si>
  <si>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</si>
  <si>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</si>
  <si>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</si>
  <si>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</si>
  <si>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</si>
  <si>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</si>
  <si>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</si>
  <si>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</si>
  <si>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</si>
  <si>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</si>
  <si>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</si>
  <si>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</si>
  <si>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</si>
  <si>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</si>
  <si>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</si>
  <si>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</si>
  <si>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</si>
  <si>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</si>
  <si>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</si>
  <si>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</si>
  <si>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</si>
  <si>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</si>
  <si>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</si>
  <si>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</si>
  <si>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</si>
  <si>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</si>
  <si>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</si>
  <si>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</si>
  <si>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</si>
  <si>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</si>
  <si>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</si>
  <si>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</si>
  <si>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</si>
  <si>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</si>
  <si>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</si>
  <si>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</si>
  <si>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</si>
  <si>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</si>
  <si>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</si>
  <si>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</si>
  <si>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</si>
  <si>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</si>
  <si>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</si>
  <si>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</si>
  <si>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</si>
  <si>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</si>
  <si>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</si>
  <si>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</si>
  <si>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</si>
  <si>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</si>
  <si>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</si>
  <si>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</si>
  <si>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</si>
  <si>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</si>
  <si>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</si>
  <si>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</si>
  <si>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</si>
  <si>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</si>
  <si>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</si>
  <si>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</si>
  <si>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</si>
  <si>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</si>
  <si>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</si>
  <si>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</si>
  <si>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</si>
  <si>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</si>
  <si>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</si>
  <si>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</si>
  <si>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</si>
  <si>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</si>
  <si>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</si>
  <si>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</si>
  <si>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</si>
  <si>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</si>
  <si>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</si>
  <si>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</si>
  <si>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</si>
  <si>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</si>
  <si>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</si>
  <si>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</si>
  <si>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</si>
  <si>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</si>
  <si>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</si>
  <si>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</si>
  <si>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</si>
  <si>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</si>
  <si>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</si>
  <si>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</si>
  <si>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</si>
  <si>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</si>
  <si>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</si>
  <si>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</si>
  <si>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</si>
  <si>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</si>
  <si>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</si>
  <si>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</si>
  <si>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</si>
  <si>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</si>
  <si>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</si>
  <si>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</si>
  <si>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</si>
  <si>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</si>
  <si>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</si>
  <si>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</si>
  <si>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</si>
  <si>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</si>
  <si>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</si>
  <si>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</si>
  <si>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</si>
  <si>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</si>
  <si>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</si>
  <si>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</si>
  <si>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</si>
  <si>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</si>
  <si>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</si>
  <si>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</si>
  <si>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</si>
  <si>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</si>
  <si>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</si>
  <si>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</si>
  <si>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</si>
  <si>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</si>
  <si>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</si>
  <si>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</si>
  <si>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</si>
  <si>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</si>
  <si>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</si>
  <si>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</si>
  <si>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</si>
  <si>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Nombre: JULIANA CORTES GUERRA</t>
  </si>
  <si>
    <t>Feb. No se cuenta con todo el personal contratado</t>
  </si>
  <si>
    <t>Marzo: Se cuenta con el equipo completo</t>
  </si>
  <si>
    <t>Se realizan 29 divulgaciones en las distintas localidades que conllevaron al reconocimiento de los servicios de la SDMUJER y al igual que de los derechos humanos de las mujeres desde los distintos enfoques.</t>
  </si>
  <si>
    <t>Reporte semestral</t>
  </si>
  <si>
    <t>Reporte Semestral</t>
  </si>
  <si>
    <t>En el trimestre se participo en:
Espacios de articulación entre la Fiscalía General de la Nación y la Secretaría de la Mujer, en el marco del Convenio No. 0009 de 2019
Articulación interinstitucional con la Procuraduría y la Personería para definir una estrategia de intervención conjunta en casos de barreras institucionales en casos con riesgo de feminicidio.  Fecha del 28 de febrero de 2024.
Espacios de articulación entre URI Kennedy, Ciudad Bolívar y  Bosa Campo Verde con la Secretaría de la Mujer, en el marco de la implementación de estrategia semipermanente en URIs</t>
  </si>
  <si>
    <t>No se presentaron retrasos en el periodo reportado</t>
  </si>
  <si>
    <t xml:space="preserve">No se presentaron retrasos en el periodo reportado. </t>
  </si>
  <si>
    <t>Archivo en excel con hojas de consolidado de acompañamiento psicosocial y seguimientos psicosociales enero a marzo y hoja con tabla dinámica</t>
  </si>
  <si>
    <t>Archivo en excel de Dinamizadoras y hoja con tabla dinámica</t>
  </si>
  <si>
    <t>Carperta con soporte de las reuniones de articulación URI</t>
  </si>
  <si>
    <t>Reporte trimestral</t>
  </si>
  <si>
    <t>https://secretariadistritald-my.sharepoint.com/:x:/g/personal/scalderon_sdmujer_gov_co/EYM83am6U9VJgjQauqoy0-EBh_o4XKuVqKnex9MUX4mwyw?e=wnm3ji</t>
  </si>
  <si>
    <t>https://secretariadistritald-my.sharepoint.com/:x:/g/personal/scalderon_sdmujer_gov_co/Eeo2p3AZGcpIrMsbDMI__KABR72p4QXZpOQUY4w-RtWR0Q?e=q9Z5zL</t>
  </si>
  <si>
    <t>Archivo en excel con hojas de consolidado de atenciones juridicas y seguimiento enero a abril y hoja con tabla dinámica</t>
  </si>
  <si>
    <t>Archivo en excel hoja Litigio Nuevas</t>
  </si>
  <si>
    <t>Archivo en excel con hojas de consolidado de atenciones juridicas  hoja con tabla dinámica</t>
  </si>
  <si>
    <t>https://secretariadistritald-my.sharepoint.com/:u:/g/personal/scalderon_sdmujer_gov_co/EQVUpOakhJpJltbFV7AxIy8BrMsee7_HrpUvZ49yRuwpbw?e=Cn83x7</t>
  </si>
  <si>
    <t>NOTA: Los reportes consolidados para identificar la localidad de las mujeres atendidas, aun están en desarrollo dentro del procesos de implementación del simisional2.0</t>
  </si>
  <si>
    <t>Se radicó el proceso de contratación de la abogada para la atención en la Casa de Justicia de Los Mártires que falta para completar el equipo</t>
  </si>
  <si>
    <t>Matriz seguimiento agenda normativa 2024
https://secretariadistritald-my.sharepoint.com/:x:/g/personal/scalderon_sdmujer_gov_co/EWSQzgFGKr1Drchq62aYo2cBAoiWEdrn1wMCfKeQB4FhSQ?e=D7342Y</t>
  </si>
  <si>
    <t>Mayo: Desde el proceso de dinamización se realizaron 26 articulaciones en los territorios con el fin de identificar los actores, organizaciones y/o entidades de incidencia local, logrando el reconocimiento de la ruta integral en los distintos barrios y dando a conocer los servicios en su totalidad en las localidades de Ciudad Bolívar, Kennedy, Fontibón, Bosa, Barrios Unidos, Suba y San Cristóbal.  
Adicionalmente se adelantaron 30 procesos de sensibilización y 29 de divulgación en las distintas localidades que conllevaron al reconocimiento de los servicios de la SDMUJER y al igual de los derechos humanos específicamente este mes "Derecho a la Salud Plena "de las mujeres desde los distintos enfoques.
Acumulado: Desde el proceso de dinamización se realizaron 82 articulaciones con diferentes actores, organizaciones y/o entidades de incidencia local en el territorio.
Se han realizado 98 procesos de sensibilización y  97 divulgación en las distintas localidades.</t>
  </si>
  <si>
    <t>Archivo en excel de Dinamizadoras y evidencias articulaciones</t>
  </si>
  <si>
    <t>Mayo:se hizo seguimiento a los diferentes Equipos de cada punto de atención, revisando necesidades especificas reportadas por las profesionales y gestionando los requerimientos frente al ajuste técnico y operativo de los equipos para favorecer la prestación del servicio.
Se brindó acompañamiento psicosocial a 272 mujeres, asi: Ciudad Bolivar 45, Suba ciudad Jardin 25, Barrios Unidos 21, Bosa Campo Verde 54, Kennedy 33, San Cristobal 42 y Fontibón 52.  Se registraron ademas, 167 atenciones del mes anterior que estaban pendientes por ajuste del simisional.
Acumulado: Se brindó acompañamiento psicosocial a 995 mujeres. Ciudad Bolivar 164, Suba ciudad Jardin 86, Barrios Unidos 80, Bosa Campo Verde 206, Kennedy 124, San Cristobal 134 y Fontibón 201.</t>
  </si>
  <si>
    <t xml:space="preserve">Mayo: incentivando la activación de rutas y seguimientos a las mujeres que acuden a los servicios de la Casa de Justicia, se lograron realizar 668 seguimientos efectivos, (210 activaciones) por parte de las dinamizadoras en las casas con ruta integral evidenciando la labor constante y pertinente de los equipos en la atención integral, real y efectiva a la ciudadanía.
Acumulado: En lo corrido del año, a 450 mujeres se les activó ruta social, (622 activaciones).  </t>
  </si>
  <si>
    <t>Se realizó atención en 18 espacios. 
Las atenciones permiten visibilizar el contínuum de violencias machistas y patriarcal, producto de la discriminación y el poco reconocimiento en la sociedad del respeto por los derechos humanos de las mujeres, en algunos casos, que entre otros, fueron escalonados al Comité jurídico, 
En lo corrido del año el acumulado de atenciones a mujeres que acuden por primera vez a estos espacios es 4050, CAF: 337; Casas de justicia sin ruta integral:1416,  Casas de justicia con ruta integral: 2634</t>
  </si>
  <si>
    <t>En el mes se presentó interrupciones en la disposiblidad del sistema misional para el registro de atenciones.
En mayo se logró la contratación de la profesional para atención en Casa de Justicia Los Mártires</t>
  </si>
  <si>
    <t>Archivo en excel con hojas de consolidado de atenciones juridicas y psicosociales hoja con tabla dinámica por servicio</t>
  </si>
  <si>
    <t>Se continúa trabajando en articulaciones internas con Casa Refugio, equipo psicosocial, SAAT, e interinstitucionales con la Fiscalía General de la Nación y representantes del ministerio público (personería y procuraduría), se están consiguiendo ponentes para liderar las charlas de difusión de Derechos convocadas por las abogadas del mismo equipo para así fortalecer las diferentes estrategias utilizadas dentro de los procesos.
Se dio inicio a la Mesa de trabajo para la revisión de la Guía de prueba anticipada y Registro de la información desde un ejercicio de estudio de caso con todo el Equipo Psicosocial, revisando herramientas, estrategias, lineamientos frente a la conversación, atención, orientación y análisis de la información que se hace con las ciudadanas
Se inició representación de 80 procesos, Nota: este cifra se calculó a partir de lo reportado en seguimientos simisional 2.0 por las profesionales de litigio y cruce de información con matriz de escalonamientos. Lo anterior obedece a la imposibilidad de generar reportes de casos nuevos de representación en el sistema Simisional 2.0. Se identificaron 4 casos de abril en los que la representación efectiva se dió en mayo, por lo tanto, se reportan 76 casos como nuevos.</t>
  </si>
  <si>
    <t>El equipo de abogadas de litigio asistieron a las audiencias programadas de procesos que se encuentran activos. Desde febrero se retomaron las sesiones del comité técnico de representación jurídica, así mismo, el ejercicio de representación se articuló con el componente psicosocial, con el fin de contribuir a la adherencia a los procesos jurídicos y planes de acompañamiento. En los casos en los que hubo desistimiento, ausencia de interés o revocatoria de poder por parte de las víctimas a las abogadas de la SDMujer, se generaron las alertas correspondientes al titular de la acción penal, propiciando la continuidad de la investigación a partir del principio de oficiosidad y debida diligencia, además, se reforzó la atención solicitando nuevos seguimientos al equipo psicosocial. Adicionalmente, se propició la articulación con el ministerio público (Procuraduría y Personería) en la remoción de barreras institucionales. 
Desde los fallos de procesos se destacan sentencias logrando las medidas en favor de la ciudadana en donde como estrategia se utilizó preparación con enfoques de género y asesoría a la usuaria sobre sus derechos humanos de la mujer. 
En lo corrido del año se inició la representación a 346 casos. Nota: en este mes, se mantiene la imposibilidad de generar reportes de casos nuevos de representación en el sistema Simisional 2.0</t>
  </si>
  <si>
    <t>De enero a mayo  a 450 mujeres se les activó ruta social (622 activaciones). Se mantiene la dinámica del seguimiento  las  mujeres registran atención sociojurídica y acompañamiento psicosocial en el marco de las casas de justicia con ruta integral.</t>
  </si>
  <si>
    <t>El equipo de litigio de la Estrategia URI cubrio la demanda de los casos enviados desde el Comité Técnico de Representación Jurídica, incluyendo acciones en Comisaría de Familia. Además, todo lo anterior favoreció la oportunidad en la representación jurídica en estrados juridiciales y la articulación con la fiscalía, derivando en el fortalecimiento de los hechos jurídicamente relevantes desde la perspectiva de género, facilitando la adecuación típica, y sustento de las medidas de aseguramiento. Desde el nivel de orientación y aseoria se mantiene las sesiones de articulación con los actores en la URI como son  coordinadoras de las URI, CTI y SIJIN de URI Kennedy, Policía Nacional (Comandante Estación de Policía Kennedy), Patrulla Púrpura y coordinación de sala de denuncias.
Acumulado de 881 mujeres con atenciones jurídicas  y Acumulado de acompañamientos psicosociales para 511 mujeres</t>
  </si>
  <si>
    <t>Para mayo de 2024 se contó con seis (06) abogadas de representación, con quienes se cubrió la demanda de los equipos de atención de URI. Estas asignaciones permitieron garantizar la representación jurídica de las víctimas, facilitando la adecuación típica, la inserción de la perspectiva de género y el sustento de las medidas de aseguramiento. Los equipos de orientación y asesoría jurídica y de acompañamiento psicosocial prestaron atención presencial y telefónica en las 5 URI donde se implementa la estrategia.</t>
  </si>
  <si>
    <t xml:space="preserve">En mayo  se registraron 652 seguimientos efectivos a 427 mujeres registran atención sociojurídica el marco de las casas de justicia con ruta integral; adicionalmente se realizaron 48 escalonamientos de casos, todos con seguimiento y asignación de abogada. </t>
  </si>
  <si>
    <r>
      <rPr>
        <sz val="11"/>
        <rFont val="Times New Roman"/>
        <family val="1"/>
      </rPr>
      <t xml:space="preserve">En mayo  se registraron 652 seguimientos efectivos a 427 mujeres registran atención sociojurídica el marco de las casas de justicia con ruta integral; adicionalmente se realizaron 48 escalonamientos de casos, todos con seguimiento y asignación de abogada. </t>
    </r>
    <r>
      <rPr>
        <sz val="11"/>
        <color rgb="FFFF0000"/>
        <rFont val="Times New Roman"/>
        <family val="1"/>
      </rPr>
      <t xml:space="preserve">
</t>
    </r>
    <r>
      <rPr>
        <sz val="11"/>
        <rFont val="Times New Roman"/>
        <family val="1"/>
      </rPr>
      <t xml:space="preserve">Acumulado: Desde el equipo de ruta integral  se han escalonado 128 casos. </t>
    </r>
    <r>
      <rPr>
        <sz val="11"/>
        <color rgb="FFFF0000"/>
        <rFont val="Times New Roman"/>
        <family val="1"/>
      </rPr>
      <t xml:space="preserve">
</t>
    </r>
  </si>
  <si>
    <t>Mayo: incentivando la activación de rutas y seguimientos a las mujeres que acuden a los servicios de la Casa de Justicia, se lograron realizar 668 seguimientos efectivos, (210 activaciones) por parte de las dinamizadoras en las casas con ruta integral evidenciando la labor constante y pertinente de los equipos en la atención integral, real y efectiva a la ciudadanía</t>
  </si>
  <si>
    <t>Se continúa trabajando en articulaciones internas con Casa Refugio, equipo psicosocial, SAAT, e interinstitucionales con la Fiscalía General de la Nación y representantes del ministerio público (personería y procuraduría), se están consiguiendo ponentes para liderar las charlas de difusión de Derechos convocadas por las abogadas del mismo equipo para así fortalecer las diferentes estrategias utilizadas dentro de los procesos.
Para mayo de 2024 se contó con seis (06) abogadas de representación, con quienes se cubrió la demanda de los equipos de atención de URI. Estas asignaciones permitieron garantizar la representación jurídica de las víctimas, facilitando la adecuación típica, la inserción de la perspectiva de género y el sustento de las medidas de aseguramiento.
La representación jurídica se acompañó de los servicios psicosociales, contribuyendo a la adherencia en los trámites judiciales. En los casos con desistimiento o revocatoria de poder, por parte de las víctimas a las abogadas de la SDMujer, se articuló con las autoridades y equipos internos de la entidad, propiciando la continuidad de la investigación desde la oficiosidad y debida diligencia. También se articularon acciones con el ministerio público (Procuraduría y Personería) para movilizar las barreras. 
Personas con atención juridica por la estrategia URI  272 mujeres, Ciudad Bolivar 99, Engativá 54, Kennedy 64, Puente Aranda 49 y Bosa 6.
Desde lo psicosocial, se dio inicio a la Mesa de trabajo para la revisión de la Guía de prueba anticipada y Registro de la información desde un ejercicio de estudio de caso con todo el Equipo Psicosocial, revisando herramientas, estrategias, lineamientos frente a la conversación, atención, orientación y análisis de la información que se hace con las ciudadanas. Se brindó acompañamiento a 159 mujeres.</t>
  </si>
  <si>
    <t xml:space="preserve">Mayo:se hizo seguimiento a los diferentes Equipos de cada punto de atención, revisando necesidades especificas reportadas por las profesionales y gestionando los requerimientos frente al ajuste técnico y operativo de los equipos para favorecer la prestación del servicio.
Se brindó acompañamiento psicosocial a 272 mujeres, asi: Ciudad Bolivar 45, Suba ciudad Jardin 25, Barrios Unidos 21, Bosa Campo Verde 54, Kennedy 33, San Cristobal 42 y Fontibón 52.  Se registraron ademas, 167 atenciones del mes anterior que estaban pendientes por ajuste del simisional.
</t>
  </si>
  <si>
    <t>De enero a abril se cuenta con el equipo en las casas de justicia con ruta integral se les brindó acompañamiento psicosociaa Acumulado: Se brindó acompañamiento psicosocial a 995 mujeres. Ciudad Bolivar 164, Suba ciudad Jardin 86, Barrios Unidos 80, Bosa Campo Verde 206, Kennedy 124, San Cristobal 134 y Fontibón 201.</t>
  </si>
  <si>
    <t>Se han realizado 97 divulgaciones en las distintas localidades que conllevaron al reconocimiento de los servicios de la SDMUJER y al igual que de los derechos humanos de las mujeres desde los distintos enfoques.</t>
  </si>
  <si>
    <t>Mayo: Personas con atención juridica por la estrategia URI  271 mujeres, Ciudad Bolivar 99, Engativá 54, Kennedy 64, Puente Aranda 48 y Bosa 6.
Acumulado: 950 mujeres con atenciones jurídicas. Ciudad Bolivar 335, Engativá 211, Kennedy 246, Puente Aranda 147 y Bosa 11</t>
  </si>
  <si>
    <t>Mayo: El equipo en las 5 URI realizó atención juridica  a 271 mujeres, Ciudad Bolivar 99, Engativá 54, Kennedy 64, Puente Aranda 49 y Bosa 6.</t>
  </si>
  <si>
    <t>El equipo de litigio de la Estrategia URI cubrio la demanda de los casos enviados desde el Comité Técnico de Representación Jurídica, incluyendo acciones en Comisaría de Familia. Además, todo lo anterior favoreció la oportunidad en la representación jurídica en estrados juridiciales y la articulación con la fiscalía, derivando en el fortalecimiento de los hechos jurídicamente relevantes desde la perspectiva de género, facilitando la adecuación típica, y sustento de las medidas de aseguramiento. Desde el nivel de orientación y aseoria se mantiene las sesiones de articulación con los actores en la URI como son  coordinadoras de las URI, CTI y SIJIN de URI Kennedy, Policía Nacional (Comandante Estación de Policía Kennedy), Patrulla Púrpura y coordinación de sala de denuncias.
Acumulado de 950 mujeres con atenciones jurídicas</t>
  </si>
  <si>
    <t xml:space="preserve"> Se realizó la reorganización de las Duplas de atención Psicojurídicas; se dio la línea técnica frente a la atención de casos a NNA, haciendo la aclaración de roles, acciones, rutas y registro a tener en cuenta dentro del manejo de estos casos. 
Se hizo la revisión y socialización de los criterios de articulación y remisión de casos con la Estrategia de Hospitales y se dio línea técnica frente a los criterios, elementos, estrategias y abordajes para la identificación de los casos con Riesgo de Feminicidio 
Acumulado de acompañamientos: 895 mujeres, asi: Ciudad Bolivar 303, Engativá 185, Kennedy 216, Puente Aranda 175 y Bosa 16.4.</t>
  </si>
  <si>
    <t>Para mayo de 2024 se contó con seis (06) abogadas de representación, con quienes se cubrió la demanda de los equipos de atención de URI. Estas asignaciones permitieron garantizar la representación jurídica de las víctimas, facilitando la adecuación típica, la inserción de la perspectiva de género y el sustento de las medidas de aseguramiento.
La representación jurídica se acompañó de los servicios psicosociales, contribuyendo a la adherencia en los trámites judiciales. En los casos con desistimiento o revocatoria de poder, por parte de las víctimas a las abogadas de la SDMujer, se articuló con las autoridades y equipos internos de la entidad, propiciando la continuidad de la investigación desde la oficiosidad y debida diligencia. También se articularon acciones con el ministerio público (Procuraduría y Personería) para movilizar las barreras. 
Personas con atención juridica por la estrategia URI  271 mujeres, Ciudad Bolivar 99, Engativá 54, Kennedy 64, Puente Aranda 49 y Bosa 6.
Desde lo psicosocial, se dio inicio a la Mesa de trabajo para la revisión de la Guía de prueba anticipada y Registro de la información desde un ejercicio de estudio de caso con todo el Equipo Psicosocial, revisando herramientas, estrategias, lineamientos frente a la conversación, atención, orientación y análisis de la información que se hace con las ciudadanas. Se brindó acompañamiento a 242 mujeres.</t>
  </si>
  <si>
    <t>Desde lo psicosocial, se dio inicio a la Mesa de trabajo para la revisión de la Guía de prueba anticipada y Registro de la información desde un ejercicio de estudio de caso con todo el Equipo Psicosocial, revisando herramientas, estrategias, lineamientos frente a la conversación, atención, orientación y análisis de la información que se hace con las ciudadanas.Los acompañamientos psicosocial en el mes fueron a 242 mujeres, asi: Ciudad Bolivar 85, Engativá 41, Kennedy 57, Puente Aranda 51. Se registraron ademas, 141 atenciones del mes anterior que estaban pendientes por ajuste del simisional.</t>
  </si>
  <si>
    <t>https://secretariadistritald-my.sharepoint.com/:x:/g/personal/scalderon_sdmujer_gov_co/Eayg_8BdBkJMmvk6DHr7IOEBLKQmzy3vAQFh5UZ6ZbgUBg?e=940hfH</t>
  </si>
  <si>
    <t>https://secretariadistritald-my.sharepoint.com/:x:/g/personal/scalderon_sdmujer_gov_co/Ec8xj6uueYpIgxpISUcJVmAB5oqAXy3Cv7jp058iCCjpig?e=ZdCTni
https://secretariadistritald-my.sharepoint.com/:u:/g/personal/scalderon_sdmujer_gov_co/EcpocW8Izk9FqvG6WrzBwWwBndCx3lUsLIDhVFAO2tnMHQ?e=KLw07H</t>
  </si>
  <si>
    <t>https://secretariadistritald-my.sharepoint.com/:x:/g/personal/scalderon_sdmujer_gov_co/Ec8xj6uueYpIgxpISUcJVmAB5oqAXy3Cv7jp058iCCjpig?e=ZdCTni</t>
  </si>
  <si>
    <t>https://secretariadistritald-my.sharepoint.com/:x:/g/personal/scalderon_sdmujer_gov_co/Ea1CeN9Gx7ZApgzQIHohzMMBfETmurEceUViBkrDScTpkQ?e=NVXvzP</t>
  </si>
  <si>
    <t>Archivo Consolidado seguimientos juridicos</t>
  </si>
  <si>
    <t>Durante el mes de mayo se avanzó en la ejecución de las reservas de esta meta con el pago correspondiente al contrato de comunicaciones convergentes; es así como se tiene un porcentaje acumulado del 100% de ejecución de las mismas.</t>
  </si>
  <si>
    <t>En la formulación 2024, para la meta 8 Presentar 4 iniciativas a favor del derecho a una vida libre de violencias y acceso a la justicia para las mujeres ante las instancias pertinentes, se tiene planteado como tipo de anualización suma y para la vigencia la magnitud de la meta es 0.5; sin embargo, en el momento de la formulación se dejó como programación mensual en porcentaje, con meta anual de 100%</t>
  </si>
  <si>
    <t>Se solicita la actualización de la formulación del plan de acción de la meta 8, con el fin de modificar la programación mensual, y meta anual quedando en 0,5 para la vigencia 2024, que es lo que corresponde a lo planteado para la meta.</t>
  </si>
  <si>
    <t>En la formulación 2024, para la meta 5 Realizar seguimiento al 100% de los casos que se atienden en 7 Casas de Justicia con ruta integral, se tiene planteado como tipo de anualización constante; sin embargo, en el momento de la formulación se dejó como programación mensual "suma"</t>
  </si>
  <si>
    <t>Se solicita la actualización de la formulación del plan de acción de la meta 5, con el fin de modificar la programación mensual, dejando 100% cada mes como corresponde a la programación.</t>
  </si>
  <si>
    <t>Mayo: El equipo jurídico se integra con cuatro (4) abogadas, una de ellas exclusiva para asuntos en violencia sexual. Las abogadas se turnaron durante la semana para brindar atención todos los días en horario institucional, se atendieron 70 casos remitidos de otras entidades, más los que llegaron presencialmente al punto de atención. Este equipo apoyó en la activación de la ruta en justicia y protección, realizó el escalonamiento de casos y preparó a las ciudadanas para diligencias judiciales y administrativas, asimismo se impulsaron gestiones pertinentes para la remoción de barreras.
Se sostuvo espacio de socialización con la Comisaria de Familia del CAF-CAPIV y la Estrategia de Enlace Sofía, frente a la atención que presta el Equipo Psicosocial y SociojurÍdico desde la SDM en el CAF-CAPIV, fortaleciendo los procesos de remisión y articulación de casos de mujeres víctimas de VBG.  
Mujeres atendidas en mayo: 105, de las cuales 31 en Caivas y 74 en Capiv.
Acumulado: Las mujeres nuevas con atención jurídica en el espacio son 337; 101 mujeres recibieron acompañamiento psicosocial.</t>
  </si>
  <si>
    <t>Se continúa trabajando en articulaciones internas con Casa Refugio, equipo psicosocial, SAAT, e interinstitucionales con la Fiscalía General de la Nación y representantes del ministerio público (personería y procuraduría), se están consiguiendo ponentes para liderar las charlas de difusión de Derechos convocadas por las abogadas del mismo equipo para así fortalecer las diferentes estrategias utilizadas dentro de los procesos.
Se dio inicio a la Mesa de trabajo para la revisión de la Guía de prueba anticipada y Registro de la información desde un ejercicio de estudio de caso con todo el Equipo Psicosocial, revisando herramientas, estrategias, lineamientos frente a la conversación, atención, orientación y análisis de la información que se hace con las ciudadanas.
Se inició representación de 80 procesos. Nota: este cifra se calculó a partir de lo reportado en seguimientos simisional 2.0 por las profesionales de litigio y cruce de información con matriz de escalonamientos. Lo anterior obedece a la imposibilidad de generar reportes de casos nuevos de representación en el sistema Simisional 2.0. Se identificaron 4 casos de abril en los que la representación efectiva se dió en mayo, por lo tanto, se reportan 76 casos como nuevos.</t>
  </si>
  <si>
    <t>Durante el mes de mayo no se presentaron giros ni liberaciones de las reservas constituidas</t>
  </si>
  <si>
    <t>Durante el mes de mayo no se registraron liberaciones o pagos de reservas</t>
  </si>
  <si>
    <t xml:space="preserve">Durante el mes de mayo, se avanzó en la ejecución de las reservas con el giro correspondiente al contrato 591-2023 que se encontraba suspendido y se reactivó en el mes de marzo, con esto se ejecutó el 100% de las reservas asociadas a esta meta. </t>
  </si>
  <si>
    <t>El equipo de litigio de la Estrategia URI cubrio la demanda de los casos enviados desde el Comité Técnico de Representación Jurídica, incluyendo acciones en Comisaría de Familia. Además, todo lo anterior favoreció la oportunidad en la representación jurídica en estrados juridiciales y la articulación con la fiscalía, derivando en el fortalecimiento de los hechos jurídicamente relevantes desde la perspectiva de género, facilitando la adecuación típica, y sustento de las medidas de aseguramiento. Desde el nivel de orientación y aseoria se mantiene las sesiones de articulación con los actores en la URI como son  coordinadoras de las URI, CTI y SIJIN de URI Kennedy, Policía Nacional (Comandante Estación de Policía Kennedy), Patrulla Púrpura y coordinación de sala de denuncias.
Acumulado de 950 mujeres con atenciones jurídicas  y Acumulado de acompañamientos psicosociales para  895 mujeres.</t>
  </si>
  <si>
    <t>Mayo: Se continuó con la Mesa de trabajo para la revisión de la Guía de prueba anticipada; se realizó espacio de socialización y articulación con la Estrategia de Enlaces Sofía para revisar los criterios de articulación y comunicación entre los dos Equipos, según los casos que se acompañan en las distintas estrategias. 
Los acompañamientos psicosocial en el mes fueron a 242 mujeres, asi: Ciudad Bolivar 85, Engativá 41, Kennedy 57, Puente Aranda 51. Se registraron ademas, 141 atenciones del mes anterior que estaban pendientes por ajuste del simisional.
Acumulado de acompañamientos: 895 mujeres, asi: Ciudad Bolivar 303, Engativá 185, Kennedy 216, Puente Aranda 175 y Bosa 16.</t>
  </si>
  <si>
    <t>En el periodo se realizó identificación de proyectos normativos con impacto en los derechos de las mujeres, para cada uno de ellos se solicitan insumos de las direcciones de la SFCO para análisis legal y consolidar el pronunciamiento de viabilidad de los mismos. Se realizó seguimiento al estado de cada uno de ellos. Los proyectos son: Proyecto de Acto Legislativo  No. 407 de 2024; Proyecto de Ley No. 366 de 2024; Proyecto de Acuerdo  348 de 2024 y Proyecto Decreto por medio del cual se modifica el artículo 8 del Decreto 546 de 2007. 
En cuanto a la incidencia en normativa de Violencia política, se dan por culminadas las acciones con el seguimiento realizado donde se evidenció la  la SENTENCIA C-136 DE 2024 del 24 de abril 2024 Referencia: Expediente PE-053 “Revisión de constitucionalidad del Proyecto de Ley Estatutaria 093 de 2022 Senado – 349 de 2023 Cámara “por la cual se adoptan medidas para garantizar la participación paritaria de las mujeres en las diferentes ramas y órganos del Poder Público de conformidad con los artículos 13, 40 y 43 de la Constitución Política y se dictan otras disposiciones.</t>
  </si>
  <si>
    <t>En el periodo se realizó identificación de proyectos normativos con impacto en los derechos de las mujeres, para cada uno de ellos se solicitan insumos de las direcciones de la SFCO para análisis legal y consolidar el pronunciamiento de viabilidad de los mismos. Se realizó seguimiento al estado de cada uno de ellos. Los proyectos son: Proyecto de Acto Legislativo  No. 407 de 2024; Proyecto de Ley No. 366 de 2024; Proyecto de Acuerdo  348 de 2024 y Proyecto Decreto por medio del cual se modifica el artículo 8 del Decreto 546 de 2007. 
En cuanto a la incidencia en normativa de Violencia política, se da por culminada las acciones con el seguimiento realizado donde se evidenció la  la SENTENCIA C-136 DE 2024 del 24 de abril 2024 Referencia: Expediente PE-053 “Revisión de constitucionalidad del Proyecto de Ley Estatutaria 093 de 2022 Senado – 349 de 2023 Cámara “por la cual se adoptan medidas para garantizar la participación paritaria de las mujeres en las diferentes ramas y órganos del Poder Público de conformidad con los artículos 13, 40 y 43 de la Constitución Política y se dictan otras disposiciones.</t>
  </si>
  <si>
    <r>
      <rPr>
        <b/>
        <sz val="11"/>
        <color theme="1"/>
        <rFont val="Times New Roman"/>
        <family val="1"/>
      </rPr>
      <t>Violencia Política</t>
    </r>
    <r>
      <rPr>
        <sz val="11"/>
        <color theme="1"/>
        <rFont val="Times New Roman"/>
        <family val="1"/>
      </rPr>
      <t xml:space="preserve"> :Consultada la página de la Corte Constitucional se identificó que se presentó proyecto de sentencia el 22 de enero 2024. Lo cual culminó con la SENTENCIA C-136 DE 2024 del 24 de abril 2024 Referencia: Expediente PE-053 “Revisión de constitucionalidad del Proyecto de Ley Estatutaria 093 de 2022 Senado – 349 de 2023 Cámara “por la cual se adoptan medidas para garantizar la participación paritaria de las mujeres en las diferentes ramas y órganos del Poder Público de conformidad con los artículos 13, 40 y 43 de la Constitución Política y se dictan otras disposiciones”
https://www.corteconstitucional.gov.co/Relatoria/2024/C-136-24.htm      
</t>
    </r>
    <r>
      <rPr>
        <b/>
        <sz val="11"/>
        <color theme="1"/>
        <rFont val="Times New Roman"/>
        <family val="1"/>
      </rPr>
      <t>Proyecto de Acto Legislativo  No. 407 de 2024</t>
    </r>
    <r>
      <rPr>
        <sz val="11"/>
        <color theme="1"/>
        <rFont val="Times New Roman"/>
        <family val="1"/>
      </rPr>
      <t xml:space="preserve">:Se cosolida pronunciamiento de viabilidad con comentarios, para revisión de la Subsecretaría . Se consulta página del Congreso de la República y aprecia que  la iniciativa de proyecto de Ley que busca crear la Jurisdicción Especial para la Mujer, no ha sido promulgada.
</t>
    </r>
    <r>
      <rPr>
        <b/>
        <sz val="11"/>
        <color theme="1"/>
        <rFont val="Times New Roman"/>
        <family val="1"/>
      </rPr>
      <t>Proyecto Decreto por medio del cual se modifica el artículo 8 del Decreto 546 de 2007</t>
    </r>
    <r>
      <rPr>
        <sz val="11"/>
        <color theme="1"/>
        <rFont val="Times New Roman"/>
        <family val="1"/>
      </rPr>
      <t>: Se cosolida pronunciamiento de viabilidad con comentarios, para revisión de la Subsecretaría. Se consulta página de régimen legal de Bogotá y aprecia que el artículo 8 del Decreto 546 de 2007, no ha sido modificado, por lo que el proyecto no ha sido aprobado.    https://www.alcaldiabogota.gov.co/sisjur/normas/Norma1.jsp?i=27591</t>
    </r>
  </si>
  <si>
    <r>
      <rPr>
        <b/>
        <sz val="11"/>
        <color theme="1"/>
        <rFont val="Times New Roman"/>
        <family val="1"/>
      </rPr>
      <t>Proyecto de Ley No. 366 de 2024</t>
    </r>
    <r>
      <rPr>
        <sz val="11"/>
        <color theme="1"/>
        <rFont val="Times New Roman"/>
        <family val="1"/>
      </rPr>
      <t xml:space="preserve">: Se solicitan insumos a las profesionales de la Subsecretaria de Fortalecimiento de Capacidades y Oportunidades, Dirección de Territorialización de Derechos y Participación . Se realiza análisis legal para consolidar pronunciamiento de viabilidad. Se consulta página del Congreso de la República y aprecia que  la iniciativa de proyecto de Ley “Por medio del cual se modifica el código penal y de procedimiento penal, se crea el capítulo de “De la violación a la intimidad personal mediante el uso de las tecnologías de la información y las comunicaciones” se tipifica el delito de violencia digital de género y se dictan otras disposiciones”, no ha sido aprobada. 
</t>
    </r>
    <r>
      <rPr>
        <b/>
        <sz val="11"/>
        <color theme="1"/>
        <rFont val="Times New Roman"/>
        <family val="1"/>
      </rPr>
      <t>Proyecto de Acuerdo  348 de 2024</t>
    </r>
    <r>
      <rPr>
        <sz val="11"/>
        <color theme="1"/>
        <rFont val="Times New Roman"/>
        <family val="1"/>
      </rPr>
      <t>: Se solicitan insumos a las profesionales de la Subsecretaria de Fortalecimiento de Capacidades y Oportunidades, Dirección de Territorialización de Derechos y Participación, Dirección de la Eliminación de Violencias contra las Mujeres y Acceso a la Justicia. Se realiza análisis legal para consolidar pronunciamiento de viabilidad. Se consulta página del Concejo de Bogotá y se aprecia que el texto continúa en proyecto.</t>
    </r>
  </si>
  <si>
    <t>Reflexión frente a temas de violencias que demandan propuestas regulatorias que permitan resolver dudas como:
¿Qué hacer ante un caso de violencia ? ¿Cómo enfrentarlo? ¿Qué rutas existen y cómo se pueden activar?</t>
  </si>
  <si>
    <r>
      <t xml:space="preserve">Mayo: Se realizó atención en 18 espacios institucionales. 1188 personas recibieron atención, especificamente para la meta enfocada en mujeres que acuden por primera vez, se cuenta con 1177 mujeres. El comportamiento por cada espacio de mujeres nueva atendidas es: 
</t>
    </r>
    <r>
      <rPr>
        <b/>
        <sz val="11"/>
        <rFont val="Times New Roman"/>
        <family val="1"/>
      </rPr>
      <t>CAF</t>
    </r>
    <r>
      <rPr>
        <sz val="11"/>
        <rFont val="Times New Roman"/>
        <family val="1"/>
      </rPr>
      <t xml:space="preserve">: 105. </t>
    </r>
    <r>
      <rPr>
        <b/>
        <sz val="11"/>
        <rFont val="Times New Roman"/>
        <family val="1"/>
      </rPr>
      <t>Casas de justicia sin ruta integral: 324,</t>
    </r>
    <r>
      <rPr>
        <sz val="11"/>
        <rFont val="Times New Roman"/>
        <family val="1"/>
      </rPr>
      <t xml:space="preserve"> </t>
    </r>
    <r>
      <rPr>
        <b/>
        <sz val="11"/>
        <rFont val="Times New Roman"/>
        <family val="1"/>
      </rPr>
      <t>Casas de justicia con ruta integral</t>
    </r>
    <r>
      <rPr>
        <sz val="11"/>
        <rFont val="Times New Roman"/>
        <family val="1"/>
      </rPr>
      <t>, 748; En CAF- CAPIV se brindaron 55 acompañamientos psicosociales y en Casas de justicia sin ruta integral, 21.
No obstante, se reporta de avance 1172 toda vez que se restan 5 mujeres reportadas en el mes de abril por depuraciones en la base de datos del SIMISIONAL 2, el cual entró en funcionamiento desde el mes de abril.</t>
    </r>
  </si>
  <si>
    <t>Se realizó atención en 18 espacios. 
Las atenciones permiten visibilizar el contínuum de violencias machistas y patriarcal, producto de la discriminación y el poco reconocimiento en la sociedad del respeto por los derechos humanos de las mujeres, en algunos casos, que entre otros, fueron escalonados al Comité jurídico.
En lo corrido del año el acumulado de atenciones a mujeres que acuden por primera vez a estos espacios es 4050, CAF: 337; Casas de justicia sin ruta integral: 1079,  Casas de justicia con ruta integral: 2634</t>
  </si>
  <si>
    <t>En el mes de mayo de 2024 se brindó asesoria psico jurídica en las Casas de Justicia modelo tradicional, en las que se evidencia mayor demanda del servicio en las Casas de Justicia de Bosa Centro y Usme. Le siguen en importancia CJ Usaquén, CJ Chapinero y CJ Suba La Campiña.  En estos espacios se avanza en la atención psicosocial al contar con profesionales que atienden en forma alterna en estos puntos de atención (5 profesionales psicosociales asignadas para 8 casas de justicia). Se dio inicio a la atención psico jurídica en CJ Los Mártires desde el día 7 de mayo de 2024. 
El Equipo Psicosocial asistió al Comité Técnico de la Casa de Justicia de Puente Aranda para presentar la Estrategia de acompañamiento, se realizó la programación y distribución de las profesionales en los diferentes puntos de atención dando cubrimiento según lo acordado, logrando presencialidad y atención efectiva en 6 Casas de Justicia y activación del servicio en las 8 Casas desde la atención remota. 
Mujeres atendiads en mayo: son 324 y por  espacio: Bosa 69, Chapinero 33, Engativá 29, Suba 28, Puente Aranda 20, Usme 46, Usquen 32. Sede: 54.
En estas Casas de justicia se brindaron 141 acompañamientos psicosociales
Acumulado: Las mujeres nuevas atendidas en el espacio son 1079, y por  espacio: Bosa 242, Chapinero 98, Engativá 79, Suba 170, Puente Aranda 84, Usme 193, Usquen 98, Martires 13. Sede: 102. Adicionalmente, 410 mujeres recibieron acompañamiento psicosocial.</t>
  </si>
  <si>
    <t xml:space="preserve">Mayo: A partir del análisis de las atenciones brindadas por las profesioanles de los 3 niveles, se logra visibilizar el contínuum de violencias machistas y patriarcal, producto de la discriminación y el poco reconocimiento en la sociedad del respeto por los derechos humanos de las mujeres, en algunos casos, que entre otros, fueron escalonados al Comité jurídico.
Mujeres atendidas en mayo: 748. Atendidas en el espacio: Ciudad Bolivar 219, Suba ciudad Jardin 77, Barrios Unidos 42, Bosa Campo Verde 136, Kennedy 63, San Cristobal 110 y Fontibón 101
Acumulado: 2634, por espacio son Ciudad Bolivar 903, Suba Ciudad Jardin 128, Barrios Unidos 181, Bosa Campo Verde 444, Kennedy 271, San Cristobal 405 y Fontibón 302. 
</t>
  </si>
  <si>
    <t>Se continúa trabajando en articulaciones intra Casa Refugio, equipo psicosocial, SAAT, e inter institucionales con la Fiscalía General de la Nación y representantes del ministerio público (personería y procuraduría), se están consiguiendo ponentes para liderar las charlas de difusión de Derechos convocadas por las abogadas del  mismo equipo para así fortalecer las diferentes estrategias utilizadas dentro de los procesos.
Para el mes de mayo del 2024 fueron escalonados 169 casos; con asignación directa de URI: 17 casos; asignaciones directas de Ruta integral: 33,  los demás casos se asignaron por comité. 24 casos se devolvieron por fallas en el simisional que no permitía consultar archivos adjuntos.
Se iniciaron 80 Representaciones (4 relacionadas en abril). 
El acumulado de casos nuevos es de 346. Nota: este cifra se calculó a partir de lo reportado en seguimientos simisional 2.0 por las profesionales de litigio y cruce de información con matriz de escalonamientos. Lo anterior obedece a la imposibilidad de generar reportes de casos nuevos de representación en el sistema Simisional 2.0.
Desde lo psicosocial, se dio continuidad a las Mesas de Trabajo para la construcción de la Guía de valoración Psicosocial como herramienta para el fortalecimiento de la estrategia jurídica en casos de representación por parte de la Secretaría de la Mujer y en articulación con el Equipo de Psicología Forense, avanzando en la estructuración del documento desde los referentes teóricos y normativos.
En el equipo de psicología forense, durante el mes de Mayo se recibieron 10 solicitudes para evaluación psicológica forense y se realizaron las siguientes actuaciones: Entrega de informes periciales (2), Citación o asistencia a audiencia (4),Conceptos técnicos (1) y Acompañamiento a estrategias de litigio (2).</t>
  </si>
  <si>
    <t xml:space="preserve">Mayo: Se desarrolla la atención de manera articulada entre el equipo de la Ruta integral, se evidencia la articulación para las acciones  a seguir, con las ciudadanas, priorizando las que requieren el acompañamiento en la representación y sus causas consultadas generan un  riesgo probable en sus vidas, de esta manera las atenciones sociojurídicas tiene el acompañamiento interdisciplinar y motivación en la continuidad de los procesos adelantados.
Mujeres atendidas en mayo: 748. atendidas en el espacio son Ciudad Bolivar 219, Suba ciudad Jardin 77, Barrios Unidos42, Bosa Campo Verde 136, Kennedy 63, San Cristobal 110 y Fontibón 101
Acumulado: 2634, por espacio son Ciudad Bolivar 903, Suba Ciudad Jardin 128, Barrios Unidos 181, Bosa Campo Verde 444, Kennedy 271, San Cristobal 405 y Fontibón 302. </t>
  </si>
  <si>
    <t xml:space="preserve">Se mantiene el servicio de la atención jurídica de la EJG, en 7 Casas de justicia con ruta integral. 
El acompañamiento psicosocial se brindó a 272 mujeres, asi: Ciudad Bolivar 45, Suba ciudad Jardin 25, Barrios Unidos 21, Bosa Campo Verde 54, Kennedy 33, San Cristobal 42 y Fontibón 52.  Se registraron ademas, 167 atenciones del mes anterior que estaban pendientes por ajuste del simisional.
Se realizaron 26 articulaciones en los territorios con el fin de identificar los actores, organizaciones y/o entidades de incidencia local, adicionalmente se adelantaron 30 procesos de sensibilización y 29 de divulgación en las distintas localidades que conllevaron al reconocimiento de los servicios de la SDMUJER y al igual de los derechos humanos específicamente este mes "Derecho a la Salud Plena "de las mujeres desde los distintos enfoques.
</t>
  </si>
  <si>
    <t>En enero se dio servicio de atencion jurídica en 5 Casas de Justicia con Ruta Integral, a partir de febrero ya se contó con el equipo para las 7 Casas de justicia con ruta integral. 
El acumulado de mujeres atendidas es: 2634, por espacio son Ciudad Bolivar 903, Suba Ciudad Jardin 128, Barrios Unidos 181, Bosa Campo Verde 444, Kennedy 271, San Cristobal 405 y Fontibón 302. 
Desde el acompañamiento psicosocial en lo corrido del año se brindó acompañamiento psicosocial a 995 mujeres. Ciudad Bolivar 164, Suba ciudad Jardin 86, Barrios Unidos 80, Bosa Campo Verde 206, Kennedy 124, San Cristobal 134 y Fontibón 201.
Desde el proceso de dinamización se realizaron 82 articulaciones con diferentes actores, organizaciones y/o entidades de incidencia local en el territorio.
Se han realizado 98 procesos de sensibilización y  97 divulgación en las distintas localidades.</t>
  </si>
  <si>
    <t>Mayo:   Se realizó atención en 18 espacios institucionales. 1188 personas recibieron atención, especificamente para la meta enfocada en mujeres que acuden por primera vez, se cuenta con 1177 mujeres. El comportamiento por cada espacio de mujers nueva atendidas es: 
CAF: 105. Casas de justicia sin ruta integral:324, Casas de justicia con ruta integral, 748; En CAF- CAPIV se brindaron 55 acompañamientos psicosociales y en Casas de justicia sin ruta integral, 21.
No obstante, se reporta de avance 1172 toda vez que se restan 5 mujeres reportadas en el mes de abril por depuraciones en la base de datos del SIMISIONAL 2, el cual entró en funcionamiento desde el mes de abril.</t>
  </si>
  <si>
    <t xml:space="preserve">Acumulado: En lo corrido del año, a 450 mujeres se les activó ruta social, (622 activaciones). </t>
  </si>
  <si>
    <t>Cargo: Jefe Oficina Asesora de Planeación</t>
  </si>
  <si>
    <t>Nombre: Carlos Alfonso Gaitán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</si>
</sst>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47"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9"/>
      <color indexed="8"/>
      <name val="Tahoma"/>
      <family val="2"/>
    </font>
    <font>
      <sz val="9"/>
      <color indexed="8"/>
      <name val="Tahoma"/>
      <family val="2"/>
    </font>
    <font>
      <b/>
      <sz val="10"/>
      <color rgb="FF000000"/>
      <name val="Tahoma"/>
      <family val="2"/>
    </font>
    <font>
      <sz val="10"/>
      <color rgb="FF000000"/>
      <name val="Tahoma"/>
      <family val="2"/>
    </font>
    <font>
      <b/>
      <sz val="9"/>
      <color rgb="FF000000"/>
      <name val="Tahoma"/>
      <family val="2"/>
    </font>
    <font>
      <sz val="9"/>
      <color rgb="FF000000"/>
      <name val="Tahoma"/>
      <family val="2"/>
    </font>
    <font>
      <b/>
      <sz val="11"/>
      <name val="Calibri"/>
      <family val="2"/>
      <scheme val="minor"/>
    </font>
    <font>
      <u/>
      <sz val="11"/>
      <color theme="10"/>
      <name val="Calibri"/>
      <family val="2"/>
      <scheme val="minor"/>
    </font>
    <font>
      <b/>
      <sz val="11"/>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5" fillId="0" borderId="0" applyNumberFormat="0" applyFill="0" applyBorder="0" applyAlignment="0" applyProtection="0"/>
  </cellStyleXfs>
  <cellXfs count="453">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172" fontId="9" fillId="0" borderId="1" xfId="10" applyNumberFormat="1" applyFont="1" applyBorder="1" applyAlignment="1">
      <alignment vertical="center" wrapText="1"/>
    </xf>
    <xf numFmtId="172" fontId="0" fillId="0" borderId="0" xfId="0" applyNumberFormat="1" applyAlignment="1">
      <alignment vertical="center"/>
    </xf>
    <xf numFmtId="1" fontId="9" fillId="10" borderId="5" xfId="30"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9" fontId="9" fillId="0" borderId="3" xfId="22" applyNumberFormat="1" applyFont="1" applyBorder="1" applyAlignment="1">
      <alignment horizontal="center" vertical="center" wrapText="1"/>
    </xf>
    <xf numFmtId="0" fontId="32" fillId="10" borderId="7" xfId="0" applyFont="1" applyFill="1" applyBorder="1" applyAlignment="1">
      <alignment horizontal="center" vertical="center"/>
    </xf>
    <xf numFmtId="0" fontId="32" fillId="10" borderId="0" xfId="0" applyFont="1" applyFill="1" applyAlignment="1">
      <alignment horizontal="center" vertical="center"/>
    </xf>
    <xf numFmtId="0" fontId="32" fillId="10" borderId="10" xfId="0" applyFont="1" applyFill="1" applyBorder="1" applyAlignment="1">
      <alignment horizontal="center" vertical="center"/>
    </xf>
    <xf numFmtId="0" fontId="8" fillId="0" borderId="4" xfId="0" applyFont="1" applyBorder="1" applyAlignment="1">
      <alignment horizontal="left" vertical="center" wrapText="1"/>
    </xf>
    <xf numFmtId="0" fontId="8" fillId="0" borderId="3" xfId="22" applyFont="1" applyBorder="1" applyAlignment="1">
      <alignment horizontal="center" vertical="center" wrapText="1"/>
    </xf>
    <xf numFmtId="0" fontId="8" fillId="0" borderId="39" xfId="0" applyFont="1" applyBorder="1" applyAlignment="1">
      <alignment vertical="center" wrapText="1"/>
    </xf>
    <xf numFmtId="0" fontId="8" fillId="0" borderId="6" xfId="0" applyFont="1" applyBorder="1" applyAlignment="1">
      <alignment horizontal="center" vertical="center"/>
    </xf>
    <xf numFmtId="0" fontId="8" fillId="0" borderId="11" xfId="0" applyFont="1" applyBorder="1" applyAlignment="1">
      <alignment horizontal="left" vertical="center" wrapText="1"/>
    </xf>
    <xf numFmtId="0" fontId="8" fillId="0" borderId="6" xfId="0" applyFont="1" applyBorder="1" applyAlignment="1">
      <alignment horizontal="center" vertical="center" wrapText="1"/>
    </xf>
    <xf numFmtId="168" fontId="8" fillId="0" borderId="6" xfId="11" applyFont="1" applyFill="1" applyBorder="1" applyAlignment="1">
      <alignment horizontal="center" vertical="center" wrapText="1"/>
    </xf>
    <xf numFmtId="0" fontId="8" fillId="0" borderId="6" xfId="0" applyFont="1" applyBorder="1" applyAlignment="1">
      <alignment vertical="center"/>
    </xf>
    <xf numFmtId="0" fontId="8" fillId="0" borderId="6" xfId="0" applyFont="1" applyBorder="1" applyAlignment="1">
      <alignment vertical="center" wrapText="1"/>
    </xf>
    <xf numFmtId="0" fontId="0" fillId="0" borderId="4" xfId="0" applyBorder="1" applyAlignment="1">
      <alignment wrapText="1"/>
    </xf>
    <xf numFmtId="0" fontId="0" fillId="0" borderId="6" xfId="0" applyBorder="1" applyAlignment="1">
      <alignment wrapText="1"/>
    </xf>
    <xf numFmtId="0" fontId="8" fillId="0" borderId="12" xfId="0" applyFont="1" applyBorder="1" applyAlignment="1">
      <alignment vertical="center" wrapText="1"/>
    </xf>
    <xf numFmtId="174" fontId="29" fillId="0" borderId="0" xfId="14" applyNumberFormat="1" applyFont="1" applyBorder="1" applyAlignment="1">
      <alignment vertical="center"/>
    </xf>
    <xf numFmtId="174" fontId="0" fillId="0" borderId="0" xfId="14" applyNumberFormat="1" applyFont="1" applyBorder="1" applyAlignment="1">
      <alignment vertical="center"/>
    </xf>
    <xf numFmtId="0" fontId="9" fillId="10" borderId="5" xfId="22" applyFont="1" applyFill="1" applyBorder="1" applyAlignment="1">
      <alignment horizontal="center" vertical="center" wrapText="1"/>
    </xf>
    <xf numFmtId="9" fontId="8" fillId="10" borderId="5" xfId="30" applyFont="1" applyFill="1" applyBorder="1" applyAlignment="1" applyProtection="1">
      <alignment horizontal="center" vertical="center" wrapText="1"/>
    </xf>
    <xf numFmtId="9" fontId="30" fillId="0" borderId="6" xfId="28" applyFont="1" applyBorder="1" applyAlignment="1">
      <alignment vertical="center" wrapText="1"/>
    </xf>
    <xf numFmtId="0" fontId="0" fillId="0" borderId="0" xfId="0" applyAlignment="1">
      <alignment vertical="center" wrapText="1"/>
    </xf>
    <xf numFmtId="0" fontId="46" fillId="0" borderId="0" xfId="0" applyFont="1"/>
    <xf numFmtId="2" fontId="9" fillId="10" borderId="5" xfId="28" applyNumberFormat="1" applyFont="1" applyFill="1" applyBorder="1" applyAlignment="1" applyProtection="1">
      <alignment vertical="center" wrapText="1"/>
    </xf>
    <xf numFmtId="0" fontId="30" fillId="0" borderId="6" xfId="28" applyNumberFormat="1" applyFont="1" applyBorder="1" applyAlignment="1">
      <alignment vertical="center" wrapText="1"/>
    </xf>
    <xf numFmtId="0" fontId="30" fillId="0" borderId="0" xfId="0" applyFont="1" applyAlignment="1">
      <alignment vertical="center" wrapText="1"/>
    </xf>
    <xf numFmtId="9" fontId="8" fillId="0" borderId="6" xfId="0" applyNumberFormat="1" applyFont="1" applyBorder="1" applyAlignment="1">
      <alignment horizontal="center" vertical="center"/>
    </xf>
    <xf numFmtId="9" fontId="30" fillId="0" borderId="6" xfId="0" applyNumberFormat="1" applyFont="1" applyBorder="1" applyAlignment="1">
      <alignment vertical="center"/>
    </xf>
    <xf numFmtId="0" fontId="9" fillId="13" borderId="40" xfId="22" applyFont="1" applyFill="1" applyBorder="1" applyAlignment="1">
      <alignment horizontal="center" vertical="center" wrapText="1"/>
    </xf>
    <xf numFmtId="0" fontId="9" fillId="13" borderId="49" xfId="22" applyFont="1" applyFill="1" applyBorder="1" applyAlignment="1">
      <alignment vertical="center" wrapText="1"/>
    </xf>
    <xf numFmtId="0" fontId="9" fillId="13" borderId="51" xfId="22" applyFont="1" applyFill="1" applyBorder="1" applyAlignment="1">
      <alignment vertical="center" wrapText="1"/>
    </xf>
    <xf numFmtId="0" fontId="9" fillId="13" borderId="53" xfId="22" applyFont="1" applyFill="1" applyBorder="1" applyAlignment="1">
      <alignment vertical="center" wrapText="1"/>
    </xf>
    <xf numFmtId="0" fontId="9" fillId="13" borderId="70" xfId="22" applyFont="1" applyFill="1" applyBorder="1" applyAlignment="1">
      <alignment horizontal="center" vertical="center" wrapText="1"/>
    </xf>
    <xf numFmtId="0" fontId="9" fillId="13" borderId="72" xfId="22" applyFont="1" applyFill="1" applyBorder="1" applyAlignment="1">
      <alignment horizontal="center" vertical="center" wrapText="1"/>
    </xf>
    <xf numFmtId="172" fontId="18" fillId="0" borderId="28" xfId="10" applyNumberFormat="1" applyFont="1" applyBorder="1" applyAlignment="1">
      <alignment vertical="center"/>
    </xf>
    <xf numFmtId="9" fontId="0" fillId="0" borderId="0" xfId="28" applyFont="1" applyAlignment="1">
      <alignment vertical="center"/>
    </xf>
    <xf numFmtId="172" fontId="18" fillId="0" borderId="6" xfId="10" applyNumberFormat="1" applyFont="1" applyFill="1" applyBorder="1" applyAlignment="1">
      <alignment vertical="center"/>
    </xf>
    <xf numFmtId="9" fontId="18" fillId="0" borderId="6" xfId="28" applyFont="1" applyBorder="1" applyAlignment="1">
      <alignment vertical="center"/>
    </xf>
    <xf numFmtId="9" fontId="18" fillId="0" borderId="5" xfId="28" applyFont="1" applyBorder="1" applyAlignment="1">
      <alignment vertical="center"/>
    </xf>
    <xf numFmtId="0" fontId="9" fillId="13" borderId="43" xfId="22" applyFont="1" applyFill="1" applyBorder="1" applyAlignment="1">
      <alignment vertical="center" wrapText="1"/>
    </xf>
    <xf numFmtId="0" fontId="9" fillId="13" borderId="39" xfId="22" applyFont="1" applyFill="1" applyBorder="1" applyAlignment="1">
      <alignment vertical="center" wrapText="1"/>
    </xf>
    <xf numFmtId="0" fontId="9" fillId="13" borderId="73" xfId="22" applyFont="1" applyFill="1" applyBorder="1" applyAlignment="1">
      <alignment vertical="center" wrapText="1"/>
    </xf>
    <xf numFmtId="3" fontId="9" fillId="10" borderId="5" xfId="30" applyNumberFormat="1" applyFont="1" applyFill="1" applyBorder="1" applyAlignment="1" applyProtection="1">
      <alignment horizontal="right" vertical="center" wrapText="1"/>
    </xf>
    <xf numFmtId="172" fontId="9" fillId="0" borderId="3" xfId="10" applyNumberFormat="1" applyFont="1" applyFill="1" applyBorder="1" applyAlignment="1" applyProtection="1">
      <alignment horizontal="right" vertical="center" wrapText="1"/>
    </xf>
    <xf numFmtId="172" fontId="9" fillId="10" borderId="5" xfId="28" applyNumberFormat="1" applyFont="1" applyFill="1" applyBorder="1" applyAlignment="1" applyProtection="1">
      <alignment horizontal="right" vertical="center" wrapText="1"/>
    </xf>
    <xf numFmtId="9" fontId="9" fillId="10" borderId="5" xfId="28" applyFont="1" applyFill="1" applyBorder="1" applyAlignment="1" applyProtection="1">
      <alignment horizontal="right" vertical="center" wrapText="1"/>
    </xf>
    <xf numFmtId="9" fontId="9" fillId="0" borderId="3" xfId="28" applyFont="1" applyFill="1" applyBorder="1" applyAlignment="1" applyProtection="1">
      <alignment horizontal="right" vertical="center" wrapText="1"/>
    </xf>
    <xf numFmtId="0" fontId="45" fillId="0" borderId="6" xfId="34" applyNumberFormat="1" applyBorder="1" applyAlignment="1">
      <alignment vertical="center" wrapText="1"/>
    </xf>
    <xf numFmtId="0" fontId="30" fillId="0" borderId="6" xfId="28" applyNumberFormat="1" applyFont="1" applyBorder="1" applyAlignment="1">
      <alignment horizontal="center" vertical="center" wrapText="1"/>
    </xf>
    <xf numFmtId="9" fontId="30" fillId="0" borderId="6" xfId="28" applyFont="1" applyBorder="1" applyAlignment="1">
      <alignment horizontal="center" vertical="center" wrapText="1"/>
    </xf>
    <xf numFmtId="0" fontId="30" fillId="0" borderId="0" xfId="0" applyFont="1" applyAlignment="1">
      <alignment horizontal="center" vertical="center" wrapText="1"/>
    </xf>
    <xf numFmtId="2" fontId="9" fillId="10" borderId="5" xfId="30" applyNumberFormat="1" applyFont="1" applyFill="1" applyBorder="1" applyAlignment="1" applyProtection="1">
      <alignment vertical="center" wrapText="1"/>
    </xf>
    <xf numFmtId="0" fontId="31" fillId="9" borderId="0" xfId="0" applyFont="1" applyFill="1" applyAlignment="1">
      <alignment horizontal="center" vertical="center"/>
    </xf>
    <xf numFmtId="173" fontId="0" fillId="0" borderId="0" xfId="28" applyNumberFormat="1" applyFont="1" applyAlignment="1">
      <alignment vertical="center"/>
    </xf>
    <xf numFmtId="0" fontId="0" fillId="0" borderId="6" xfId="0" applyBorder="1" applyAlignment="1">
      <alignment vertical="top"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60" xfId="22" applyNumberFormat="1" applyFont="1" applyBorder="1" applyAlignment="1">
      <alignment horizontal="center" vertical="center" wrapText="1"/>
    </xf>
    <xf numFmtId="9" fontId="45" fillId="0" borderId="29" xfId="34" applyNumberFormat="1" applyBorder="1" applyAlignment="1">
      <alignment horizontal="center" vertical="center" wrapText="1"/>
    </xf>
    <xf numFmtId="9" fontId="45" fillId="0" borderId="7" xfId="34" applyNumberFormat="1" applyBorder="1" applyAlignment="1">
      <alignment horizontal="center" vertical="center" wrapText="1"/>
    </xf>
    <xf numFmtId="9" fontId="45" fillId="0" borderId="59" xfId="34" applyNumberFormat="1" applyBorder="1" applyAlignment="1">
      <alignment horizontal="center" vertical="center" wrapText="1"/>
    </xf>
    <xf numFmtId="2" fontId="8" fillId="0" borderId="13" xfId="22" applyNumberFormat="1" applyFont="1" applyBorder="1" applyAlignment="1">
      <alignment vertical="center" wrapText="1"/>
    </xf>
    <xf numFmtId="9" fontId="8" fillId="0" borderId="17" xfId="28" applyFont="1" applyFill="1" applyBorder="1" applyAlignment="1" applyProtection="1">
      <alignment horizontal="center" vertical="center" wrapText="1"/>
    </xf>
    <xf numFmtId="9" fontId="8" fillId="0" borderId="4" xfId="28" applyFont="1" applyFill="1" applyBorder="1" applyAlignment="1" applyProtection="1">
      <alignment horizontal="center" vertical="center" wrapText="1"/>
    </xf>
    <xf numFmtId="2" fontId="8" fillId="9" borderId="58" xfId="22" applyNumberFormat="1" applyFont="1" applyFill="1" applyBorder="1" applyAlignment="1">
      <alignment horizontal="left" vertical="center" wrapText="1"/>
    </xf>
    <xf numFmtId="2" fontId="8" fillId="9" borderId="18" xfId="22" applyNumberFormat="1" applyFont="1" applyFill="1" applyBorder="1" applyAlignment="1">
      <alignment horizontal="left" vertical="center" wrapText="1"/>
    </xf>
    <xf numFmtId="9" fontId="8" fillId="0" borderId="19" xfId="28" applyFont="1" applyFill="1" applyBorder="1" applyAlignment="1" applyProtection="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2" fontId="8" fillId="0" borderId="14" xfId="22" applyNumberFormat="1" applyFont="1" applyBorder="1" applyAlignment="1">
      <alignment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9" fontId="8" fillId="0" borderId="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6"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4" fillId="0" borderId="35" xfId="0" applyNumberFormat="1" applyFont="1" applyBorder="1" applyAlignment="1">
      <alignment horizontal="center" vertical="center"/>
    </xf>
    <xf numFmtId="0" fontId="44" fillId="0" borderId="37"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31" fillId="0" borderId="5"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2" fontId="8" fillId="0" borderId="6" xfId="22" applyNumberFormat="1" applyFont="1" applyBorder="1" applyAlignment="1">
      <alignment horizontal="center" vertical="center" wrapText="1"/>
    </xf>
    <xf numFmtId="9" fontId="9" fillId="0" borderId="19" xfId="22" applyNumberFormat="1" applyFont="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9" fontId="31" fillId="0" borderId="29" xfId="22" applyNumberFormat="1" applyFont="1" applyBorder="1" applyAlignment="1">
      <alignment horizontal="left" vertical="center" wrapText="1"/>
    </xf>
    <xf numFmtId="9" fontId="31" fillId="0" borderId="7" xfId="22" applyNumberFormat="1" applyFont="1" applyBorder="1" applyAlignment="1">
      <alignment horizontal="left" vertical="center" wrapText="1"/>
    </xf>
    <xf numFmtId="9" fontId="31" fillId="0" borderId="8" xfId="22" applyNumberFormat="1" applyFont="1" applyBorder="1" applyAlignment="1">
      <alignment horizontal="left" vertical="center" wrapText="1"/>
    </xf>
    <xf numFmtId="9" fontId="31" fillId="0" borderId="15" xfId="22" applyNumberFormat="1" applyFont="1" applyBorder="1" applyAlignment="1">
      <alignment horizontal="left" vertical="center" wrapText="1"/>
    </xf>
    <xf numFmtId="9" fontId="31" fillId="0" borderId="10" xfId="22" applyNumberFormat="1" applyFont="1" applyBorder="1" applyAlignment="1">
      <alignment horizontal="left" vertical="center" wrapText="1"/>
    </xf>
    <xf numFmtId="9" fontId="31" fillId="0" borderId="11" xfId="22" applyNumberFormat="1" applyFont="1" applyBorder="1" applyAlignment="1">
      <alignment horizontal="left" vertical="center" wrapText="1"/>
    </xf>
    <xf numFmtId="2" fontId="8" fillId="0" borderId="58"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30" fillId="9" borderId="6" xfId="22" applyNumberFormat="1" applyFont="1" applyFill="1" applyBorder="1" applyAlignment="1">
      <alignment horizontal="left" vertical="center" wrapText="1"/>
    </xf>
    <xf numFmtId="9" fontId="30" fillId="9" borderId="6" xfId="22" applyNumberFormat="1" applyFont="1" applyFill="1" applyBorder="1" applyAlignment="1">
      <alignment horizontal="left" vertical="top" wrapText="1"/>
    </xf>
    <xf numFmtId="9" fontId="30" fillId="9" borderId="6" xfId="30" applyFont="1" applyFill="1" applyBorder="1" applyAlignment="1" applyProtection="1">
      <alignment horizontal="center" vertical="center" wrapText="1"/>
    </xf>
    <xf numFmtId="9" fontId="30" fillId="9" borderId="5" xfId="30" applyFont="1" applyFill="1" applyBorder="1" applyAlignment="1" applyProtection="1">
      <alignment horizontal="center" vertical="center" wrapText="1"/>
    </xf>
    <xf numFmtId="2" fontId="8" fillId="0" borderId="23" xfId="22" applyNumberFormat="1" applyFont="1" applyBorder="1" applyAlignment="1">
      <alignment vertical="center" wrapText="1"/>
    </xf>
    <xf numFmtId="9" fontId="8" fillId="0" borderId="3" xfId="22" applyNumberFormat="1" applyFont="1" applyBorder="1" applyAlignment="1">
      <alignment horizontal="center" vertical="center" wrapText="1"/>
    </xf>
    <xf numFmtId="0" fontId="8" fillId="0" borderId="19" xfId="22" applyFont="1" applyBorder="1" applyAlignment="1">
      <alignment horizontal="center" vertical="center" wrapText="1"/>
    </xf>
    <xf numFmtId="9" fontId="30" fillId="9" borderId="29" xfId="22" applyNumberFormat="1" applyFont="1" applyFill="1" applyBorder="1" applyAlignment="1">
      <alignment horizontal="center" vertical="center" wrapText="1"/>
    </xf>
    <xf numFmtId="9" fontId="30" fillId="9" borderId="7" xfId="22" applyNumberFormat="1" applyFont="1" applyFill="1" applyBorder="1" applyAlignment="1">
      <alignment horizontal="center" vertical="center" wrapText="1"/>
    </xf>
    <xf numFmtId="9" fontId="30" fillId="9" borderId="59" xfId="22" applyNumberFormat="1" applyFont="1" applyFill="1" applyBorder="1" applyAlignment="1">
      <alignment horizontal="center" vertical="center" wrapText="1"/>
    </xf>
    <xf numFmtId="9" fontId="30" fillId="9" borderId="15" xfId="22" applyNumberFormat="1" applyFont="1" applyFill="1" applyBorder="1" applyAlignment="1">
      <alignment horizontal="center" vertical="center" wrapText="1"/>
    </xf>
    <xf numFmtId="9" fontId="30" fillId="9" borderId="10" xfId="22" applyNumberFormat="1" applyFont="1" applyFill="1" applyBorder="1" applyAlignment="1">
      <alignment horizontal="center" vertical="center" wrapText="1"/>
    </xf>
    <xf numFmtId="9" fontId="30" fillId="9" borderId="60" xfId="22" applyNumberFormat="1" applyFont="1" applyFill="1" applyBorder="1" applyAlignment="1">
      <alignment horizontal="center" vertical="center" wrapText="1"/>
    </xf>
    <xf numFmtId="9" fontId="30" fillId="9" borderId="29" xfId="30" applyFont="1" applyFill="1" applyBorder="1" applyAlignment="1" applyProtection="1">
      <alignment horizontal="center" vertical="center" wrapText="1"/>
    </xf>
    <xf numFmtId="9" fontId="30" fillId="9" borderId="7" xfId="30" applyFont="1" applyFill="1" applyBorder="1" applyAlignment="1" applyProtection="1">
      <alignment horizontal="center" vertical="center" wrapText="1"/>
    </xf>
    <xf numFmtId="9" fontId="30" fillId="9" borderId="8" xfId="30" applyFont="1" applyFill="1" applyBorder="1" applyAlignment="1" applyProtection="1">
      <alignment horizontal="center" vertical="center" wrapText="1"/>
    </xf>
    <xf numFmtId="9" fontId="30" fillId="9" borderId="44" xfId="30" applyFont="1" applyFill="1" applyBorder="1" applyAlignment="1" applyProtection="1">
      <alignment horizontal="center" vertical="center" wrapText="1"/>
    </xf>
    <xf numFmtId="9" fontId="30" fillId="9" borderId="45" xfId="30" applyFont="1" applyFill="1" applyBorder="1" applyAlignment="1" applyProtection="1">
      <alignment horizontal="center" vertical="center" wrapText="1"/>
    </xf>
    <xf numFmtId="9" fontId="30" fillId="9" borderId="46" xfId="30" applyFont="1" applyFill="1" applyBorder="1" applyAlignment="1" applyProtection="1">
      <alignment horizontal="center" vertical="center" wrapText="1"/>
    </xf>
    <xf numFmtId="0" fontId="9" fillId="9" borderId="6" xfId="22" applyFont="1" applyFill="1" applyBorder="1" applyAlignment="1">
      <alignment horizontal="left" vertical="center" wrapText="1"/>
    </xf>
    <xf numFmtId="0" fontId="9" fillId="0" borderId="4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12" borderId="6" xfId="22" applyFont="1" applyFill="1" applyBorder="1" applyAlignment="1">
      <alignment horizontal="center" vertical="center" wrapText="1"/>
    </xf>
    <xf numFmtId="0" fontId="30" fillId="0" borderId="6" xfId="0" applyFont="1" applyBorder="1" applyAlignment="1">
      <alignment horizontal="center" vertical="center"/>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9" xfId="0" applyFont="1" applyFill="1" applyBorder="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11" xfId="0" applyFont="1" applyFill="1" applyBorder="1" applyAlignment="1">
      <alignment horizontal="center" vertical="center"/>
    </xf>
    <xf numFmtId="0" fontId="32" fillId="12" borderId="6" xfId="22" applyFont="1" applyFill="1" applyBorder="1" applyAlignment="1">
      <alignment horizontal="center" vertical="center" wrapText="1"/>
    </xf>
    <xf numFmtId="0" fontId="32" fillId="10" borderId="6" xfId="0" applyFont="1" applyFill="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2" xfId="0" applyBorder="1" applyAlignment="1">
      <alignment horizontal="left" vertical="top" wrapText="1"/>
    </xf>
    <xf numFmtId="0" fontId="0" fillId="0" borderId="38" xfId="0" applyBorder="1" applyAlignment="1">
      <alignment horizontal="left" vertical="top" wrapText="1"/>
    </xf>
    <xf numFmtId="0" fontId="0" fillId="0" borderId="52" xfId="0" applyBorder="1" applyAlignment="1">
      <alignment horizontal="left" vertical="top"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69"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14" fontId="0" fillId="0" borderId="70" xfId="0" applyNumberFormat="1"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14" fontId="0" fillId="0" borderId="58" xfId="0" applyNumberFormat="1" applyBorder="1" applyAlignment="1">
      <alignment horizontal="center" vertical="center"/>
    </xf>
    <xf numFmtId="14" fontId="0" fillId="0" borderId="14" xfId="0" applyNumberFormat="1" applyBorder="1" applyAlignment="1">
      <alignment horizontal="center" vertical="center"/>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14" fillId="0" borderId="6" xfId="0" applyFont="1" applyFill="1" applyBorder="1" applyAlignment="1">
      <alignmen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9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x:/g/personal/scalderon_sdmujer_gov_co/Eayg_8BdBkJMmvk6DHr7IOEBLKQmzy3vAQFh5UZ6ZbgUBg?e=940hfH" TargetMode="External"/><Relationship Id="rId7" Type="http://schemas.openxmlformats.org/officeDocument/2006/relationships/comments" Target="../comments1.xml"/><Relationship Id="rId2" Type="http://schemas.openxmlformats.org/officeDocument/2006/relationships/hyperlink" Target="../../../../../:x:/g/personal/scalderon_sdmujer_gov_co/Eayg_8BdBkJMmvk6DHr7IOEBLKQmzy3vAQFh5UZ6ZbgUBg?e=940hfH" TargetMode="External"/><Relationship Id="rId1" Type="http://schemas.openxmlformats.org/officeDocument/2006/relationships/hyperlink" Target="../../../../../:x:/g/personal/scalderon_sdmujer_gov_co/Eayg_8BdBkJMmvk6DHr7IOEBLKQmzy3vAQFh5UZ6ZbgUBg?e=940hf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x:/g/personal/scalderon_sdmujer_gov_co/Eayg_8BdBkJMmvk6DHr7IOEBLKQmzy3vAQFh5UZ6ZbgUBg?e=940hfH"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x:/g/personal/scalderon_sdmujer_gov_co/Ec8xj6uueYpIgxpISUcJVmAB5oqAXy3Cv7jp058iCCjpig?e=D3YZkX" TargetMode="External"/><Relationship Id="rId7" Type="http://schemas.openxmlformats.org/officeDocument/2006/relationships/comments" Target="../comments3.xml"/><Relationship Id="rId2" Type="http://schemas.openxmlformats.org/officeDocument/2006/relationships/hyperlink" Target="../../../../../:x:/g/personal/scalderon_sdmujer_gov_co/Eayg_8BdBkJMmvk6DHr7IOEBLKQmzy3vAQFh5UZ6ZbgUBg?e=940hfH" TargetMode="External"/><Relationship Id="rId1" Type="http://schemas.openxmlformats.org/officeDocument/2006/relationships/hyperlink" Target="../../../../../:x:/g/personal/scalderon_sdmujer_gov_co/Eayg_8BdBkJMmvk6DHr7IOEBLKQmzy3vAQFh5UZ6ZbgUBg?e=940hfH"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x:/g/personal/scalderon_sdmujer_gov_co/Ea1CeN9Gx7ZApgzQIHohzMMBfETmurEceUViBkrDScTpkQ?e=NVXvzP" TargetMode="External"/><Relationship Id="rId1" Type="http://schemas.openxmlformats.org/officeDocument/2006/relationships/hyperlink" Target="../../../../../:x:/g/personal/scalderon_sdmujer_gov_co/Eeo2p3AZGcpIrMsbDMI__KABR72p4QXZpOQUY4w-RtWR0Q?e=q9Z5z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u:/g/personal/scalderon_sdmujer_gov_co/EQVUpOakhJpJltbFV7AxIy8BrMsee7_HrpUvZ49yRuwpbw?e=Cn83x7" TargetMode="External"/><Relationship Id="rId7" Type="http://schemas.openxmlformats.org/officeDocument/2006/relationships/comments" Target="../comments5.xml"/><Relationship Id="rId2" Type="http://schemas.openxmlformats.org/officeDocument/2006/relationships/hyperlink" Target="../../../../../:x:/g/personal/scalderon_sdmujer_gov_co/EYM83am6U9VJgjQauqoy0-EBh_o4XKuVqKnex9MUX4mwyw?e=wnm3ji" TargetMode="External"/><Relationship Id="rId1" Type="http://schemas.openxmlformats.org/officeDocument/2006/relationships/hyperlink" Target="../../../../../:x:/g/personal/scalderon_sdmujer_gov_co/EYM83am6U9VJgjQauqoy0-EBh_o4XKuVqKnex9MUX4mwyw?e=wnm3ji"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hyperlink" Target="../../../../../:x:/g/personal/scalderon_sdmujer_gov_co/Eayg_8BdBkJMmvk6DHr7IOEBLKQmzy3vAQFh5UZ6ZbgUBg?e=940hfH" TargetMode="External"/><Relationship Id="rId3" Type="http://schemas.openxmlformats.org/officeDocument/2006/relationships/hyperlink" Target="../../../../../:x:/g/personal/scalderon_sdmujer_gov_co/Eayg_8BdBkJMmvk6DHr7IOEBLKQmzy3vAQFh5UZ6ZbgUBg?e=940hfH" TargetMode="External"/><Relationship Id="rId7" Type="http://schemas.openxmlformats.org/officeDocument/2006/relationships/hyperlink" Target="../../../../../:x:/g/personal/scalderon_sdmujer_gov_co/Ec8xj6uueYpIgxpISUcJVmAB5oqAXy3Cv7jp058iCCjpig?e=ZdCTni" TargetMode="External"/><Relationship Id="rId2" Type="http://schemas.openxmlformats.org/officeDocument/2006/relationships/hyperlink" Target="../../../../../:u:/g/personal/scalderon_sdmujer_gov_co/EQVUpOakhJpJltbFV7AxIy8BrMsee7_HrpUvZ49yRuwpbw?e=Cn83x7" TargetMode="External"/><Relationship Id="rId1" Type="http://schemas.openxmlformats.org/officeDocument/2006/relationships/hyperlink" Target="../../../../../:x:/g/personal/scalderon_sdmujer_gov_co/Eayg_8BdBkJMmvk6DHr7IOEBLKQmzy3vAQFh5UZ6ZbgUBg?e=940hfH" TargetMode="External"/><Relationship Id="rId6" Type="http://schemas.openxmlformats.org/officeDocument/2006/relationships/hyperlink" Target="../../../../../:x:/g/personal/scalderon_sdmujer_gov_co/Eayg_8BdBkJMmvk6DHr7IOEBLKQmzy3vAQFh5UZ6ZbgUBg?e=940hfH" TargetMode="External"/><Relationship Id="rId11" Type="http://schemas.openxmlformats.org/officeDocument/2006/relationships/comments" Target="../comments7.xml"/><Relationship Id="rId5" Type="http://schemas.openxmlformats.org/officeDocument/2006/relationships/hyperlink" Target="../../../../../:x:/g/personal/scalderon_sdmujer_gov_co/Eayg_8BdBkJMmvk6DHr7IOEBLKQmzy3vAQFh5UZ6ZbgUBg?e=940hfH" TargetMode="External"/><Relationship Id="rId10" Type="http://schemas.openxmlformats.org/officeDocument/2006/relationships/vmlDrawing" Target="../drawings/vmlDrawing7.vml"/><Relationship Id="rId4" Type="http://schemas.openxmlformats.org/officeDocument/2006/relationships/hyperlink" Target="../../../../../:x:/g/personal/scalderon_sdmujer_gov_co/Eeo2p3AZGcpIrMsbDMI__KABR72p4QXZpOQUY4w-RtWR0Q?e=q9Z5z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8"/>
  <sheetViews>
    <sheetView tabSelected="1" topLeftCell="M1" zoomScale="85" zoomScaleNormal="85" workbookViewId="0">
      <selection activeCell="Q45" sqref="Q45:X46"/>
    </sheetView>
  </sheetViews>
  <sheetFormatPr baseColWidth="10" defaultColWidth="10.85546875" defaultRowHeight="15" x14ac:dyDescent="0.25"/>
  <cols>
    <col min="1" max="1" width="38.42578125" style="2" customWidth="1"/>
    <col min="2" max="2" width="24.710937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21.42578125"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5" s="16" customFormat="1" ht="37.5" customHeight="1" thickBot="1" x14ac:dyDescent="0.3">
      <c r="A17" s="262" t="s">
        <v>23</v>
      </c>
      <c r="B17" s="263"/>
      <c r="C17" s="314" t="s">
        <v>24</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5"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5"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5"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5" ht="32.1" customHeight="1" thickBot="1" x14ac:dyDescent="0.3">
      <c r="A21" s="137">
        <v>40726122</v>
      </c>
      <c r="B21" s="173" t="s">
        <v>29</v>
      </c>
      <c r="C21" s="169" t="s">
        <v>8</v>
      </c>
      <c r="D21" s="169" t="s">
        <v>30</v>
      </c>
      <c r="E21" s="169" t="s">
        <v>31</v>
      </c>
      <c r="F21" s="169" t="s">
        <v>32</v>
      </c>
      <c r="G21" s="169" t="s">
        <v>33</v>
      </c>
      <c r="H21" s="169" t="s">
        <v>34</v>
      </c>
      <c r="I21" s="169" t="s">
        <v>35</v>
      </c>
      <c r="J21" s="169" t="s">
        <v>36</v>
      </c>
      <c r="K21" s="169" t="s">
        <v>37</v>
      </c>
      <c r="L21" s="169" t="s">
        <v>38</v>
      </c>
      <c r="M21" s="169" t="s">
        <v>39</v>
      </c>
      <c r="N21" s="169" t="s">
        <v>40</v>
      </c>
      <c r="O21" s="174"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58"/>
    </row>
    <row r="22" spans="1:35" ht="32.1" customHeight="1" x14ac:dyDescent="0.25">
      <c r="A22" s="170" t="s">
        <v>44</v>
      </c>
      <c r="B22" s="101">
        <f>25868592+6910485</f>
        <v>32779077</v>
      </c>
      <c r="C22" s="102">
        <v>6910485</v>
      </c>
      <c r="D22" s="102">
        <v>1036560</v>
      </c>
      <c r="E22" s="102"/>
      <c r="F22" s="102"/>
      <c r="G22" s="102"/>
      <c r="H22" s="102"/>
      <c r="I22" s="102"/>
      <c r="J22" s="102"/>
      <c r="K22" s="102"/>
      <c r="L22" s="102"/>
      <c r="M22" s="102"/>
      <c r="N22" s="102">
        <f>SUM(B22:M22)</f>
        <v>40726122</v>
      </c>
      <c r="O22" s="103"/>
      <c r="P22" s="131" t="s">
        <v>45</v>
      </c>
      <c r="Q22" s="101">
        <v>1238578967</v>
      </c>
      <c r="R22" s="102"/>
      <c r="S22" s="102"/>
      <c r="T22" s="102"/>
      <c r="U22" s="102"/>
      <c r="V22" s="102"/>
      <c r="W22" s="102"/>
      <c r="X22" s="102">
        <v>767966033</v>
      </c>
      <c r="Y22" s="102"/>
      <c r="Z22" s="102"/>
      <c r="AA22" s="102"/>
      <c r="AB22" s="102"/>
      <c r="AC22" s="102">
        <f>SUM(Q22:AB22)</f>
        <v>2006545000</v>
      </c>
      <c r="AD22" s="176"/>
      <c r="AE22" s="103"/>
      <c r="AF22" s="1"/>
      <c r="AG22" s="138"/>
    </row>
    <row r="23" spans="1:35" ht="32.1" customHeight="1" x14ac:dyDescent="0.25">
      <c r="A23" s="171" t="s">
        <v>46</v>
      </c>
      <c r="B23" s="80">
        <v>0</v>
      </c>
      <c r="C23" s="79">
        <v>0</v>
      </c>
      <c r="D23" s="79">
        <v>0</v>
      </c>
      <c r="E23" s="79"/>
      <c r="F23" s="79"/>
      <c r="G23" s="79"/>
      <c r="H23" s="79"/>
      <c r="I23" s="79"/>
      <c r="J23" s="79"/>
      <c r="K23" s="79"/>
      <c r="L23" s="79"/>
      <c r="M23" s="79"/>
      <c r="N23" s="79">
        <f>SUM(B23:M23)</f>
        <v>0</v>
      </c>
      <c r="O23" s="81" t="str">
        <f>IFERROR(N23/(SUMIF(B23:M23,"&gt;0",B22:M22))," ")</f>
        <v xml:space="preserve"> </v>
      </c>
      <c r="P23" s="132" t="s">
        <v>47</v>
      </c>
      <c r="Q23" s="80">
        <v>116350000</v>
      </c>
      <c r="R23" s="79">
        <v>547512000</v>
      </c>
      <c r="S23" s="79">
        <v>222929538</v>
      </c>
      <c r="T23" s="79">
        <f>125410195-41280835</f>
        <v>84129360</v>
      </c>
      <c r="U23" s="79">
        <f>39108000-17381333</f>
        <v>21726667</v>
      </c>
      <c r="V23" s="79"/>
      <c r="W23" s="79"/>
      <c r="X23" s="79"/>
      <c r="Y23" s="79"/>
      <c r="Z23" s="79"/>
      <c r="AA23" s="79"/>
      <c r="AB23" s="79"/>
      <c r="AC23" s="177">
        <f>SUM(Q23:AB23)</f>
        <v>992647565</v>
      </c>
      <c r="AD23" s="178">
        <f>AC23/SUM(Q22:U22)</f>
        <v>0.80144067632952143</v>
      </c>
      <c r="AE23" s="81">
        <f>AC23/AC22</f>
        <v>0.49470486084289161</v>
      </c>
      <c r="AF23" s="1"/>
      <c r="AG23" s="138"/>
    </row>
    <row r="24" spans="1:35" ht="32.1" customHeight="1" x14ac:dyDescent="0.25">
      <c r="A24" s="171" t="s">
        <v>48</v>
      </c>
      <c r="B24" s="80">
        <f>+A21-B23</f>
        <v>40726122</v>
      </c>
      <c r="C24" s="79">
        <f>+B24-C23</f>
        <v>40726122</v>
      </c>
      <c r="D24" s="79">
        <f>+C24-D23</f>
        <v>40726122</v>
      </c>
      <c r="E24" s="79"/>
      <c r="F24" s="79"/>
      <c r="G24" s="79"/>
      <c r="H24" s="79"/>
      <c r="I24" s="79"/>
      <c r="J24" s="79"/>
      <c r="K24" s="79"/>
      <c r="L24" s="79"/>
      <c r="M24" s="79"/>
      <c r="N24" s="79">
        <f>MIN(B24:M24)</f>
        <v>40726122</v>
      </c>
      <c r="O24" s="104"/>
      <c r="P24" s="132" t="s">
        <v>44</v>
      </c>
      <c r="Q24" s="80"/>
      <c r="R24" s="79">
        <v>88585500</v>
      </c>
      <c r="S24" s="79">
        <v>177171000</v>
      </c>
      <c r="T24" s="79">
        <v>177171000</v>
      </c>
      <c r="U24" s="79">
        <f>177171000+4563000+896362</f>
        <v>182630362</v>
      </c>
      <c r="V24" s="79">
        <f>170653000+52200000+4563000</f>
        <v>227416000</v>
      </c>
      <c r="W24" s="79">
        <f>170653000+4563000</f>
        <v>175216000</v>
      </c>
      <c r="X24" s="79">
        <f>170653000+4563000</f>
        <v>175216000</v>
      </c>
      <c r="Y24" s="79">
        <f>170653000+4563000</f>
        <v>175216000</v>
      </c>
      <c r="Z24" s="79">
        <f>170653000+4563000</f>
        <v>175216000</v>
      </c>
      <c r="AA24" s="79">
        <f>170653000+4563000</f>
        <v>175216000</v>
      </c>
      <c r="AB24" s="79">
        <f>170653000+4563000+88585500+13689638</f>
        <v>277491138</v>
      </c>
      <c r="AC24" s="79">
        <f>SUM(Q24:AB24)</f>
        <v>2006545000</v>
      </c>
      <c r="AD24" s="178"/>
      <c r="AE24" s="104"/>
      <c r="AF24" s="1"/>
      <c r="AG24" s="138"/>
      <c r="AI24" s="138"/>
    </row>
    <row r="25" spans="1:35" ht="32.1" customHeight="1" thickBot="1" x14ac:dyDescent="0.3">
      <c r="A25" s="172" t="s">
        <v>49</v>
      </c>
      <c r="B25" s="111">
        <v>20566000</v>
      </c>
      <c r="C25" s="112">
        <v>12974662</v>
      </c>
      <c r="D25" s="112">
        <v>0</v>
      </c>
      <c r="E25" s="112">
        <v>6910498</v>
      </c>
      <c r="F25" s="112">
        <v>274962</v>
      </c>
      <c r="G25" s="112"/>
      <c r="H25" s="112"/>
      <c r="I25" s="112"/>
      <c r="J25" s="112"/>
      <c r="K25" s="112"/>
      <c r="L25" s="112"/>
      <c r="M25" s="112"/>
      <c r="N25" s="112">
        <f>SUM(B25:M25)</f>
        <v>40726122</v>
      </c>
      <c r="O25" s="113">
        <f>+N25/N24</f>
        <v>1</v>
      </c>
      <c r="P25" s="133" t="s">
        <v>49</v>
      </c>
      <c r="Q25" s="111"/>
      <c r="R25" s="112">
        <v>4356666</v>
      </c>
      <c r="S25" s="112">
        <v>57391197.5</v>
      </c>
      <c r="T25" s="112">
        <v>134596300</v>
      </c>
      <c r="U25" s="112">
        <v>207685241</v>
      </c>
      <c r="V25" s="112"/>
      <c r="W25" s="112"/>
      <c r="X25" s="112"/>
      <c r="Y25" s="112"/>
      <c r="Z25" s="112"/>
      <c r="AA25" s="112"/>
      <c r="AB25" s="112"/>
      <c r="AC25" s="112">
        <f>SUM(Q25:AB25)</f>
        <v>404029404.5</v>
      </c>
      <c r="AD25" s="179">
        <f>AC25/SUM(Q24:U24)</f>
        <v>0.64587055657530845</v>
      </c>
      <c r="AE25" s="113">
        <f>AC25/AC24</f>
        <v>0.2013557655073771</v>
      </c>
      <c r="AF25" s="1"/>
      <c r="AG25" s="138"/>
    </row>
    <row r="26" spans="1:35" customFormat="1" ht="16.5" customHeight="1" thickBot="1" x14ac:dyDescent="0.3">
      <c r="AF26" s="1"/>
      <c r="AG26" s="1"/>
    </row>
    <row r="27" spans="1:35"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c r="AF27" s="157"/>
      <c r="AG27" s="157"/>
    </row>
    <row r="28" spans="1:35"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c r="AF28" s="20"/>
      <c r="AG28" s="20"/>
    </row>
    <row r="29" spans="1:35"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5"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497</v>
      </c>
      <c r="Z30" s="317"/>
      <c r="AA30" s="317"/>
      <c r="AB30" s="317"/>
      <c r="AC30" s="317"/>
      <c r="AD30" s="317"/>
      <c r="AE30" s="318"/>
    </row>
    <row r="31" spans="1:35"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5"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45" customHeight="1" x14ac:dyDescent="0.25">
      <c r="A35" s="217" t="s">
        <v>65</v>
      </c>
      <c r="B35" s="219">
        <v>0.35</v>
      </c>
      <c r="C35" s="23" t="s">
        <v>66</v>
      </c>
      <c r="D35" s="22">
        <v>500</v>
      </c>
      <c r="E35" s="22">
        <v>800</v>
      </c>
      <c r="F35" s="22">
        <v>950</v>
      </c>
      <c r="G35" s="22">
        <v>950</v>
      </c>
      <c r="H35" s="22">
        <v>1044</v>
      </c>
      <c r="I35" s="22"/>
      <c r="J35" s="22"/>
      <c r="K35" s="22"/>
      <c r="L35" s="22"/>
      <c r="M35" s="22"/>
      <c r="N35" s="22"/>
      <c r="O35" s="22"/>
      <c r="P35" s="184">
        <f>SUM(D35:O35)</f>
        <v>4244</v>
      </c>
      <c r="Q35" s="235" t="s">
        <v>514</v>
      </c>
      <c r="R35" s="236"/>
      <c r="S35" s="236"/>
      <c r="T35" s="237"/>
      <c r="U35" s="241" t="s">
        <v>515</v>
      </c>
      <c r="V35" s="241"/>
      <c r="W35" s="241"/>
      <c r="X35" s="241"/>
      <c r="Y35" s="241" t="s">
        <v>472</v>
      </c>
      <c r="Z35" s="241"/>
      <c r="AA35" s="241"/>
      <c r="AB35" s="241"/>
      <c r="AC35" s="243" t="s">
        <v>68</v>
      </c>
      <c r="AD35" s="243"/>
      <c r="AE35" s="244"/>
      <c r="AG35" s="21"/>
      <c r="AH35" s="21"/>
      <c r="AI35" s="21"/>
      <c r="AJ35" s="21"/>
      <c r="AK35" s="21"/>
      <c r="AL35" s="21"/>
      <c r="AM35" s="21"/>
      <c r="AN35" s="21"/>
      <c r="AO35" s="21"/>
    </row>
    <row r="36" spans="1:41" ht="147.75" customHeight="1" thickBot="1" x14ac:dyDescent="0.3">
      <c r="A36" s="218"/>
      <c r="B36" s="220"/>
      <c r="C36" s="24" t="s">
        <v>69</v>
      </c>
      <c r="D36" s="139">
        <v>105</v>
      </c>
      <c r="E36" s="139">
        <v>647</v>
      </c>
      <c r="F36" s="139">
        <v>911</v>
      </c>
      <c r="G36" s="140">
        <v>1215</v>
      </c>
      <c r="H36" s="140">
        <v>1172</v>
      </c>
      <c r="I36" s="25"/>
      <c r="J36" s="25"/>
      <c r="K36" s="25"/>
      <c r="L36" s="25"/>
      <c r="M36" s="25"/>
      <c r="N36" s="25"/>
      <c r="O36" s="25"/>
      <c r="P36" s="183">
        <f>SUM(D36:O36)</f>
        <v>4050</v>
      </c>
      <c r="Q36" s="238"/>
      <c r="R36" s="239"/>
      <c r="S36" s="239"/>
      <c r="T36" s="240"/>
      <c r="U36" s="242"/>
      <c r="V36" s="242"/>
      <c r="W36" s="242"/>
      <c r="X36" s="242"/>
      <c r="Y36" s="242"/>
      <c r="Z36" s="242"/>
      <c r="AA36" s="242"/>
      <c r="AB36" s="242"/>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81.75" customHeight="1" x14ac:dyDescent="0.25">
      <c r="A41" s="225" t="s">
        <v>91</v>
      </c>
      <c r="B41" s="212">
        <v>0.13</v>
      </c>
      <c r="C41" s="30" t="s">
        <v>66</v>
      </c>
      <c r="D41" s="31">
        <v>0.12</v>
      </c>
      <c r="E41" s="31">
        <v>0.18</v>
      </c>
      <c r="F41" s="31">
        <v>0.22</v>
      </c>
      <c r="G41" s="31">
        <v>0.22</v>
      </c>
      <c r="H41" s="31">
        <v>0.26</v>
      </c>
      <c r="I41" s="31"/>
      <c r="J41" s="31"/>
      <c r="K41" s="31"/>
      <c r="L41" s="31"/>
      <c r="M41" s="31"/>
      <c r="N41" s="31"/>
      <c r="O41" s="31"/>
      <c r="P41" s="107">
        <f t="shared" ref="P41:P46" si="0">SUM(D41:O41)</f>
        <v>1</v>
      </c>
      <c r="Q41" s="199" t="s">
        <v>502</v>
      </c>
      <c r="R41" s="200"/>
      <c r="S41" s="200"/>
      <c r="T41" s="200"/>
      <c r="U41" s="200"/>
      <c r="V41" s="200"/>
      <c r="W41" s="200"/>
      <c r="X41" s="201"/>
      <c r="Y41" s="208" t="s">
        <v>492</v>
      </c>
      <c r="Z41" s="209"/>
      <c r="AA41" s="209"/>
      <c r="AB41" s="209"/>
      <c r="AC41" s="209"/>
      <c r="AD41" s="209"/>
      <c r="AE41" s="210"/>
      <c r="AG41" s="27"/>
      <c r="AH41" s="27"/>
      <c r="AI41" s="27"/>
      <c r="AJ41" s="27"/>
      <c r="AK41" s="27"/>
      <c r="AL41" s="27"/>
      <c r="AM41" s="27"/>
      <c r="AN41" s="27"/>
      <c r="AO41" s="27"/>
    </row>
    <row r="42" spans="1:41" ht="81.75" customHeight="1" x14ac:dyDescent="0.25">
      <c r="A42" s="211"/>
      <c r="B42" s="213"/>
      <c r="C42" s="28" t="s">
        <v>69</v>
      </c>
      <c r="D42" s="29">
        <v>0</v>
      </c>
      <c r="E42" s="29">
        <v>0.3</v>
      </c>
      <c r="F42" s="29">
        <v>0.22</v>
      </c>
      <c r="G42" s="29">
        <v>0.22</v>
      </c>
      <c r="H42" s="29">
        <v>0.26</v>
      </c>
      <c r="I42" s="29"/>
      <c r="J42" s="29"/>
      <c r="K42" s="29"/>
      <c r="L42" s="29"/>
      <c r="M42" s="29"/>
      <c r="N42" s="29"/>
      <c r="O42" s="29"/>
      <c r="P42" s="107">
        <f t="shared" si="0"/>
        <v>1</v>
      </c>
      <c r="Q42" s="202"/>
      <c r="R42" s="203"/>
      <c r="S42" s="203"/>
      <c r="T42" s="203"/>
      <c r="U42" s="203"/>
      <c r="V42" s="203"/>
      <c r="W42" s="203"/>
      <c r="X42" s="204"/>
      <c r="Y42" s="205" t="s">
        <v>473</v>
      </c>
      <c r="Z42" s="206"/>
      <c r="AA42" s="206"/>
      <c r="AB42" s="206"/>
      <c r="AC42" s="206"/>
      <c r="AD42" s="206"/>
      <c r="AE42" s="207"/>
    </row>
    <row r="43" spans="1:41" ht="90.75" customHeight="1" x14ac:dyDescent="0.25">
      <c r="A43" s="211" t="s">
        <v>92</v>
      </c>
      <c r="B43" s="212">
        <v>0.13</v>
      </c>
      <c r="C43" s="30" t="s">
        <v>66</v>
      </c>
      <c r="D43" s="31">
        <v>0.12</v>
      </c>
      <c r="E43" s="31">
        <v>0.18</v>
      </c>
      <c r="F43" s="31">
        <v>0.22</v>
      </c>
      <c r="G43" s="31">
        <v>0.22</v>
      </c>
      <c r="H43" s="31">
        <v>0.26</v>
      </c>
      <c r="I43" s="31"/>
      <c r="J43" s="31"/>
      <c r="K43" s="31"/>
      <c r="L43" s="31"/>
      <c r="M43" s="31"/>
      <c r="N43" s="31"/>
      <c r="O43" s="31"/>
      <c r="P43" s="107">
        <f t="shared" si="0"/>
        <v>1</v>
      </c>
      <c r="Q43" s="199" t="s">
        <v>516</v>
      </c>
      <c r="R43" s="200"/>
      <c r="S43" s="200"/>
      <c r="T43" s="200"/>
      <c r="U43" s="200"/>
      <c r="V43" s="200"/>
      <c r="W43" s="200"/>
      <c r="X43" s="201"/>
      <c r="Y43" s="208" t="s">
        <v>492</v>
      </c>
      <c r="Z43" s="209"/>
      <c r="AA43" s="209"/>
      <c r="AB43" s="209"/>
      <c r="AC43" s="209"/>
      <c r="AD43" s="209"/>
      <c r="AE43" s="210"/>
    </row>
    <row r="44" spans="1:41" ht="90.75" customHeight="1" x14ac:dyDescent="0.25">
      <c r="A44" s="211"/>
      <c r="B44" s="213"/>
      <c r="C44" s="28" t="s">
        <v>69</v>
      </c>
      <c r="D44" s="29">
        <v>0</v>
      </c>
      <c r="E44" s="29">
        <v>0.3</v>
      </c>
      <c r="F44" s="29">
        <v>0.22</v>
      </c>
      <c r="G44" s="29">
        <v>0.22</v>
      </c>
      <c r="H44" s="29">
        <v>0.26</v>
      </c>
      <c r="I44" s="29"/>
      <c r="J44" s="29"/>
      <c r="K44" s="29"/>
      <c r="L44" s="29"/>
      <c r="M44" s="29"/>
      <c r="N44" s="29"/>
      <c r="O44" s="29"/>
      <c r="P44" s="107">
        <f t="shared" si="0"/>
        <v>1</v>
      </c>
      <c r="Q44" s="202"/>
      <c r="R44" s="203"/>
      <c r="S44" s="203"/>
      <c r="T44" s="203"/>
      <c r="U44" s="203"/>
      <c r="V44" s="203"/>
      <c r="W44" s="203"/>
      <c r="X44" s="204"/>
      <c r="Y44" s="205" t="s">
        <v>473</v>
      </c>
      <c r="Z44" s="206"/>
      <c r="AA44" s="206"/>
      <c r="AB44" s="206"/>
      <c r="AC44" s="206"/>
      <c r="AD44" s="206"/>
      <c r="AE44" s="207"/>
    </row>
    <row r="45" spans="1:41" ht="83.25" customHeight="1" x14ac:dyDescent="0.25">
      <c r="A45" s="214" t="s">
        <v>93</v>
      </c>
      <c r="B45" s="212">
        <v>0.09</v>
      </c>
      <c r="C45" s="30" t="s">
        <v>66</v>
      </c>
      <c r="D45" s="31">
        <v>0.12</v>
      </c>
      <c r="E45" s="31">
        <v>0.18</v>
      </c>
      <c r="F45" s="31">
        <v>0.22</v>
      </c>
      <c r="G45" s="31">
        <v>0.22</v>
      </c>
      <c r="H45" s="31">
        <v>0.26</v>
      </c>
      <c r="I45" s="31"/>
      <c r="J45" s="31"/>
      <c r="K45" s="31"/>
      <c r="L45" s="31"/>
      <c r="M45" s="31"/>
      <c r="N45" s="31"/>
      <c r="O45" s="31"/>
      <c r="P45" s="107">
        <f t="shared" si="0"/>
        <v>1</v>
      </c>
      <c r="Q45" s="199" t="s">
        <v>517</v>
      </c>
      <c r="R45" s="200"/>
      <c r="S45" s="200"/>
      <c r="T45" s="200"/>
      <c r="U45" s="200"/>
      <c r="V45" s="200"/>
      <c r="W45" s="200"/>
      <c r="X45" s="201"/>
      <c r="Y45" s="208" t="s">
        <v>492</v>
      </c>
      <c r="Z45" s="209"/>
      <c r="AA45" s="209"/>
      <c r="AB45" s="209"/>
      <c r="AC45" s="209"/>
      <c r="AD45" s="209"/>
      <c r="AE45" s="210"/>
    </row>
    <row r="46" spans="1:41" ht="83.25" customHeight="1" thickBot="1" x14ac:dyDescent="0.3">
      <c r="A46" s="215"/>
      <c r="B46" s="216"/>
      <c r="C46" s="28" t="s">
        <v>69</v>
      </c>
      <c r="D46" s="29">
        <v>0.10299999999999999</v>
      </c>
      <c r="E46" s="29">
        <v>0.2</v>
      </c>
      <c r="F46" s="29">
        <v>0.22</v>
      </c>
      <c r="G46" s="29">
        <v>0.22</v>
      </c>
      <c r="H46" s="29">
        <v>0.26</v>
      </c>
      <c r="I46" s="29"/>
      <c r="J46" s="29"/>
      <c r="K46" s="29"/>
      <c r="L46" s="29"/>
      <c r="M46" s="29"/>
      <c r="N46" s="29"/>
      <c r="O46" s="29"/>
      <c r="P46" s="107">
        <f t="shared" si="0"/>
        <v>1.0030000000000001</v>
      </c>
      <c r="Q46" s="202"/>
      <c r="R46" s="203"/>
      <c r="S46" s="203"/>
      <c r="T46" s="203"/>
      <c r="U46" s="203"/>
      <c r="V46" s="203"/>
      <c r="W46" s="203"/>
      <c r="X46" s="204"/>
      <c r="Y46" s="205" t="s">
        <v>460</v>
      </c>
      <c r="Z46" s="206"/>
      <c r="AA46" s="206"/>
      <c r="AB46" s="206"/>
      <c r="AC46" s="206"/>
      <c r="AD46" s="206"/>
      <c r="AE46" s="207"/>
    </row>
    <row r="47" spans="1:41" ht="15" customHeight="1" x14ac:dyDescent="0.25">
      <c r="A47" s="2" t="s">
        <v>94</v>
      </c>
    </row>
    <row r="48" spans="1:41" x14ac:dyDescent="0.25">
      <c r="P48" s="194"/>
    </row>
  </sheetData>
  <mergeCells count="82">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27:AE27"/>
    <mergeCell ref="U34:X34"/>
    <mergeCell ref="Y34:AB34"/>
    <mergeCell ref="A32:AE32"/>
    <mergeCell ref="Q33:AE33"/>
    <mergeCell ref="Q34:T34"/>
    <mergeCell ref="A33:A34"/>
    <mergeCell ref="B33:B34"/>
    <mergeCell ref="C33:C34"/>
    <mergeCell ref="D33:P33"/>
    <mergeCell ref="AC34:AE34"/>
    <mergeCell ref="Y35:AB36"/>
    <mergeCell ref="AC35:AE36"/>
    <mergeCell ref="Q39:AE39"/>
    <mergeCell ref="D28:O28"/>
    <mergeCell ref="P28:P29"/>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40:AE40"/>
    <mergeCell ref="Q43:X44"/>
    <mergeCell ref="Q45:X46"/>
    <mergeCell ref="Q41:X42"/>
    <mergeCell ref="Y46:AE46"/>
    <mergeCell ref="Y45:AE45"/>
    <mergeCell ref="Y43:AE43"/>
    <mergeCell ref="Y44:AE44"/>
    <mergeCell ref="Y41:AE41"/>
    <mergeCell ref="Y42:AE42"/>
  </mergeCells>
  <dataValidations count="3">
    <dataValidation type="textLength" operator="lessThanOrEqual" allowBlank="1" showInputMessage="1" showErrorMessage="1" errorTitle="Máximo 2.000 caracteres" error="Máximo 2.000 caracteres" sqref="AC35 Q35 Y35 Q43 Q41 Q4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5" r:id="rId1" xr:uid="{00000000-0004-0000-0000-000000000000}"/>
    <hyperlink ref="Y43" r:id="rId2" xr:uid="{00000000-0004-0000-0000-000001000000}"/>
    <hyperlink ref="Y41" r:id="rId3" xr:uid="{00000000-0004-0000-0000-000002000000}"/>
  </hyperlinks>
  <pageMargins left="0.25" right="0.25" top="0.75" bottom="0.75" header="0.3" footer="0.3"/>
  <pageSetup scale="19" orientation="landscape" r:id="rId4"/>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B14"/>
  <sheetViews>
    <sheetView workbookViewId="0">
      <selection activeCell="A11" sqref="A11"/>
    </sheetView>
  </sheetViews>
  <sheetFormatPr baseColWidth="10" defaultColWidth="11.42578125" defaultRowHeight="15" x14ac:dyDescent="0.25"/>
  <sheetData>
    <row r="1" spans="1:2" x14ac:dyDescent="0.25">
      <c r="A1" t="s">
        <v>273</v>
      </c>
      <c r="B1" t="s">
        <v>274</v>
      </c>
    </row>
    <row r="2" spans="1:2" x14ac:dyDescent="0.25">
      <c r="A2" t="s">
        <v>275</v>
      </c>
      <c r="B2" t="s">
        <v>154</v>
      </c>
    </row>
    <row r="3" spans="1:2" x14ac:dyDescent="0.25">
      <c r="A3" t="s">
        <v>276</v>
      </c>
      <c r="B3" t="s">
        <v>277</v>
      </c>
    </row>
    <row r="4" spans="1:2" x14ac:dyDescent="0.25">
      <c r="A4" t="s">
        <v>278</v>
      </c>
    </row>
    <row r="5" spans="1:2" x14ac:dyDescent="0.25">
      <c r="A5" t="s">
        <v>279</v>
      </c>
    </row>
    <row r="6" spans="1:2" x14ac:dyDescent="0.25">
      <c r="A6" t="s">
        <v>280</v>
      </c>
    </row>
    <row r="7" spans="1:2" x14ac:dyDescent="0.25">
      <c r="A7" t="s">
        <v>281</v>
      </c>
    </row>
    <row r="8" spans="1:2" x14ac:dyDescent="0.25">
      <c r="A8" t="s">
        <v>282</v>
      </c>
    </row>
    <row r="9" spans="1:2" x14ac:dyDescent="0.25">
      <c r="A9" t="s">
        <v>283</v>
      </c>
    </row>
    <row r="10" spans="1:2" x14ac:dyDescent="0.25">
      <c r="A10" t="s">
        <v>177</v>
      </c>
    </row>
    <row r="11" spans="1:2" x14ac:dyDescent="0.25">
      <c r="A11" t="s">
        <v>284</v>
      </c>
    </row>
    <row r="12" spans="1:2" x14ac:dyDescent="0.25">
      <c r="A12" t="s">
        <v>285</v>
      </c>
    </row>
    <row r="13" spans="1:2" x14ac:dyDescent="0.25">
      <c r="A13" t="s">
        <v>286</v>
      </c>
    </row>
    <row r="14" spans="1:2" x14ac:dyDescent="0.25">
      <c r="A14" t="s">
        <v>116</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workbookViewId="0"/>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8" customWidth="1"/>
    <col min="6" max="6" width="19" style="32" customWidth="1"/>
    <col min="7" max="7" width="29.42578125" style="32" customWidth="1"/>
    <col min="8" max="8" width="36.28515625" style="32" customWidth="1"/>
    <col min="9" max="9" width="40" style="32" customWidth="1"/>
    <col min="10" max="16384" width="11.42578125" style="32"/>
  </cols>
  <sheetData>
    <row r="1" spans="1:9" s="46" customFormat="1" x14ac:dyDescent="0.25">
      <c r="A1" s="45" t="s">
        <v>287</v>
      </c>
      <c r="B1" s="45" t="s">
        <v>288</v>
      </c>
      <c r="C1" s="45" t="s">
        <v>289</v>
      </c>
      <c r="D1" s="45" t="s">
        <v>290</v>
      </c>
      <c r="E1" s="45" t="s">
        <v>135</v>
      </c>
      <c r="F1" s="45" t="s">
        <v>291</v>
      </c>
      <c r="G1" s="45" t="s">
        <v>292</v>
      </c>
      <c r="H1" s="45" t="s">
        <v>225</v>
      </c>
      <c r="I1" s="45" t="s">
        <v>293</v>
      </c>
    </row>
    <row r="2" spans="1:9" s="46" customFormat="1" x14ac:dyDescent="0.25">
      <c r="A2" s="47" t="s">
        <v>294</v>
      </c>
      <c r="B2" s="41" t="s">
        <v>295</v>
      </c>
      <c r="C2" s="47" t="s">
        <v>296</v>
      </c>
      <c r="D2" s="48" t="s">
        <v>297</v>
      </c>
      <c r="E2" s="42" t="s">
        <v>298</v>
      </c>
      <c r="F2" s="49" t="s">
        <v>299</v>
      </c>
      <c r="G2" s="50" t="s">
        <v>300</v>
      </c>
      <c r="H2" s="50" t="s">
        <v>301</v>
      </c>
      <c r="I2" s="49" t="s">
        <v>302</v>
      </c>
    </row>
    <row r="3" spans="1:9" x14ac:dyDescent="0.25">
      <c r="A3" s="47" t="s">
        <v>303</v>
      </c>
      <c r="B3" s="41" t="s">
        <v>304</v>
      </c>
      <c r="C3" s="47" t="s">
        <v>305</v>
      </c>
      <c r="D3" s="51" t="s">
        <v>306</v>
      </c>
      <c r="E3" s="42" t="s">
        <v>307</v>
      </c>
      <c r="F3" s="49" t="s">
        <v>308</v>
      </c>
      <c r="G3" s="50" t="s">
        <v>309</v>
      </c>
      <c r="H3" s="50" t="s">
        <v>234</v>
      </c>
      <c r="I3" s="49" t="s">
        <v>310</v>
      </c>
    </row>
    <row r="4" spans="1:9" x14ac:dyDescent="0.25">
      <c r="A4" s="47" t="s">
        <v>311</v>
      </c>
      <c r="B4" s="41" t="s">
        <v>312</v>
      </c>
      <c r="C4" s="47" t="s">
        <v>313</v>
      </c>
      <c r="D4" s="51" t="s">
        <v>314</v>
      </c>
      <c r="E4" s="42" t="s">
        <v>315</v>
      </c>
      <c r="F4" s="49" t="s">
        <v>316</v>
      </c>
      <c r="G4" s="50" t="s">
        <v>317</v>
      </c>
      <c r="H4" s="50" t="s">
        <v>229</v>
      </c>
      <c r="I4" s="49" t="s">
        <v>318</v>
      </c>
    </row>
    <row r="5" spans="1:9" x14ac:dyDescent="0.25">
      <c r="A5" s="47" t="s">
        <v>319</v>
      </c>
      <c r="B5" s="41" t="s">
        <v>320</v>
      </c>
      <c r="C5" s="47" t="s">
        <v>321</v>
      </c>
      <c r="D5" s="51" t="s">
        <v>322</v>
      </c>
      <c r="E5" s="42" t="s">
        <v>323</v>
      </c>
      <c r="F5" s="49" t="s">
        <v>324</v>
      </c>
      <c r="G5" s="50" t="s">
        <v>325</v>
      </c>
      <c r="H5" s="50" t="s">
        <v>230</v>
      </c>
      <c r="I5" s="49" t="s">
        <v>326</v>
      </c>
    </row>
    <row r="6" spans="1:9" ht="30" x14ac:dyDescent="0.25">
      <c r="A6" s="47" t="s">
        <v>327</v>
      </c>
      <c r="B6" s="41" t="s">
        <v>328</v>
      </c>
      <c r="C6" s="47" t="s">
        <v>329</v>
      </c>
      <c r="D6" s="51" t="s">
        <v>330</v>
      </c>
      <c r="E6" s="42" t="s">
        <v>331</v>
      </c>
      <c r="G6" s="50" t="s">
        <v>332</v>
      </c>
      <c r="H6" s="50" t="s">
        <v>231</v>
      </c>
      <c r="I6" s="49" t="s">
        <v>333</v>
      </c>
    </row>
    <row r="7" spans="1:9" ht="30" x14ac:dyDescent="0.25">
      <c r="B7" s="41" t="s">
        <v>334</v>
      </c>
      <c r="C7" s="47" t="s">
        <v>335</v>
      </c>
      <c r="D7" s="51" t="s">
        <v>336</v>
      </c>
      <c r="E7" s="49" t="s">
        <v>337</v>
      </c>
      <c r="G7" s="42" t="s">
        <v>240</v>
      </c>
      <c r="H7" s="50" t="s">
        <v>232</v>
      </c>
      <c r="I7" s="49" t="s">
        <v>338</v>
      </c>
    </row>
    <row r="8" spans="1:9" ht="30" x14ac:dyDescent="0.25">
      <c r="A8" s="52"/>
      <c r="B8" s="41" t="s">
        <v>339</v>
      </c>
      <c r="C8" s="47" t="s">
        <v>340</v>
      </c>
      <c r="D8" s="51" t="s">
        <v>341</v>
      </c>
      <c r="E8" s="49" t="s">
        <v>342</v>
      </c>
      <c r="I8" s="49" t="s">
        <v>343</v>
      </c>
    </row>
    <row r="9" spans="1:9" ht="32.1" customHeight="1" x14ac:dyDescent="0.25">
      <c r="A9" s="52"/>
      <c r="B9" s="41" t="s">
        <v>344</v>
      </c>
      <c r="C9" s="47" t="s">
        <v>345</v>
      </c>
      <c r="D9" s="51" t="s">
        <v>346</v>
      </c>
      <c r="E9" s="49" t="s">
        <v>347</v>
      </c>
      <c r="I9" s="49" t="s">
        <v>348</v>
      </c>
    </row>
    <row r="10" spans="1:9" x14ac:dyDescent="0.25">
      <c r="A10" s="52"/>
      <c r="B10" s="41" t="s">
        <v>349</v>
      </c>
      <c r="C10" s="47" t="s">
        <v>350</v>
      </c>
      <c r="D10" s="51" t="s">
        <v>351</v>
      </c>
      <c r="E10" s="49" t="s">
        <v>352</v>
      </c>
      <c r="I10" s="49" t="s">
        <v>353</v>
      </c>
    </row>
    <row r="11" spans="1:9" x14ac:dyDescent="0.25">
      <c r="A11" s="52"/>
      <c r="B11" s="41" t="s">
        <v>354</v>
      </c>
      <c r="C11" s="47" t="s">
        <v>355</v>
      </c>
      <c r="D11" s="51" t="s">
        <v>356</v>
      </c>
      <c r="E11" s="49" t="s">
        <v>357</v>
      </c>
      <c r="I11" s="49" t="s">
        <v>358</v>
      </c>
    </row>
    <row r="12" spans="1:9" ht="30" x14ac:dyDescent="0.25">
      <c r="A12" s="52"/>
      <c r="B12" s="41" t="s">
        <v>359</v>
      </c>
      <c r="C12" s="47" t="s">
        <v>360</v>
      </c>
      <c r="D12" s="51" t="s">
        <v>361</v>
      </c>
      <c r="E12" s="49" t="s">
        <v>362</v>
      </c>
      <c r="I12" s="49" t="s">
        <v>363</v>
      </c>
    </row>
    <row r="13" spans="1:9" x14ac:dyDescent="0.25">
      <c r="A13" s="52"/>
      <c r="B13" s="136" t="s">
        <v>364</v>
      </c>
      <c r="D13" s="51" t="s">
        <v>365</v>
      </c>
      <c r="E13" s="49" t="s">
        <v>366</v>
      </c>
      <c r="I13" s="49" t="s">
        <v>367</v>
      </c>
    </row>
    <row r="14" spans="1:9" x14ac:dyDescent="0.25">
      <c r="A14" s="52"/>
      <c r="B14" s="41" t="s">
        <v>368</v>
      </c>
      <c r="C14" s="52"/>
      <c r="D14" s="51" t="s">
        <v>369</v>
      </c>
      <c r="E14" s="49" t="s">
        <v>370</v>
      </c>
    </row>
    <row r="15" spans="1:9" x14ac:dyDescent="0.25">
      <c r="A15" s="52"/>
      <c r="B15" s="41" t="s">
        <v>371</v>
      </c>
      <c r="C15" s="52"/>
      <c r="D15" s="51" t="s">
        <v>372</v>
      </c>
      <c r="E15" s="49" t="s">
        <v>373</v>
      </c>
    </row>
    <row r="16" spans="1:9" x14ac:dyDescent="0.25">
      <c r="A16" s="52"/>
      <c r="B16" s="41" t="s">
        <v>374</v>
      </c>
      <c r="C16" s="52"/>
      <c r="D16" s="51" t="s">
        <v>375</v>
      </c>
      <c r="E16" s="53"/>
    </row>
    <row r="17" spans="1:5" x14ac:dyDescent="0.25">
      <c r="A17" s="52"/>
      <c r="B17" s="41" t="s">
        <v>376</v>
      </c>
      <c r="C17" s="52"/>
      <c r="D17" s="51" t="s">
        <v>377</v>
      </c>
      <c r="E17" s="53"/>
    </row>
    <row r="18" spans="1:5" x14ac:dyDescent="0.25">
      <c r="A18" s="52"/>
      <c r="B18" s="41" t="s">
        <v>378</v>
      </c>
      <c r="C18" s="52"/>
      <c r="D18" s="51" t="s">
        <v>379</v>
      </c>
      <c r="E18" s="53"/>
    </row>
    <row r="19" spans="1:5" x14ac:dyDescent="0.25">
      <c r="A19" s="52"/>
      <c r="B19" s="41" t="s">
        <v>380</v>
      </c>
      <c r="C19" s="52"/>
      <c r="D19" s="51" t="s">
        <v>381</v>
      </c>
      <c r="E19" s="53"/>
    </row>
    <row r="20" spans="1:5" x14ac:dyDescent="0.25">
      <c r="A20" s="52"/>
      <c r="B20" s="41" t="s">
        <v>382</v>
      </c>
      <c r="C20" s="52"/>
      <c r="D20" s="51" t="s">
        <v>383</v>
      </c>
      <c r="E20" s="53"/>
    </row>
    <row r="21" spans="1:5" x14ac:dyDescent="0.25">
      <c r="B21" s="41" t="s">
        <v>384</v>
      </c>
      <c r="D21" s="51" t="s">
        <v>385</v>
      </c>
      <c r="E21" s="53"/>
    </row>
    <row r="22" spans="1:5" x14ac:dyDescent="0.25">
      <c r="B22" s="41" t="s">
        <v>386</v>
      </c>
      <c r="D22" s="51" t="s">
        <v>387</v>
      </c>
      <c r="E22" s="53"/>
    </row>
    <row r="23" spans="1:5" x14ac:dyDescent="0.25">
      <c r="B23" s="41" t="s">
        <v>388</v>
      </c>
      <c r="D23" s="51" t="s">
        <v>389</v>
      </c>
      <c r="E23" s="53"/>
    </row>
    <row r="24" spans="1:5" x14ac:dyDescent="0.25">
      <c r="D24" s="54" t="s">
        <v>390</v>
      </c>
      <c r="E24" s="54" t="s">
        <v>391</v>
      </c>
    </row>
    <row r="25" spans="1:5" x14ac:dyDescent="0.25">
      <c r="D25" s="55" t="s">
        <v>392</v>
      </c>
      <c r="E25" s="49" t="s">
        <v>393</v>
      </c>
    </row>
    <row r="26" spans="1:5" x14ac:dyDescent="0.25">
      <c r="D26" s="55" t="s">
        <v>394</v>
      </c>
      <c r="E26" s="49" t="s">
        <v>395</v>
      </c>
    </row>
    <row r="27" spans="1:5" x14ac:dyDescent="0.25">
      <c r="D27" s="449" t="s">
        <v>396</v>
      </c>
      <c r="E27" s="49" t="s">
        <v>397</v>
      </c>
    </row>
    <row r="28" spans="1:5" x14ac:dyDescent="0.25">
      <c r="D28" s="450"/>
      <c r="E28" s="49" t="s">
        <v>398</v>
      </c>
    </row>
    <row r="29" spans="1:5" x14ac:dyDescent="0.25">
      <c r="D29" s="450"/>
      <c r="E29" s="49" t="s">
        <v>399</v>
      </c>
    </row>
    <row r="30" spans="1:5" x14ac:dyDescent="0.25">
      <c r="D30" s="451"/>
      <c r="E30" s="49" t="s">
        <v>400</v>
      </c>
    </row>
    <row r="31" spans="1:5" x14ac:dyDescent="0.25">
      <c r="D31" s="55" t="s">
        <v>401</v>
      </c>
      <c r="E31" s="49" t="s">
        <v>402</v>
      </c>
    </row>
    <row r="32" spans="1:5" x14ac:dyDescent="0.25">
      <c r="D32" s="55" t="s">
        <v>403</v>
      </c>
      <c r="E32" s="49" t="s">
        <v>404</v>
      </c>
    </row>
    <row r="33" spans="4:5" x14ac:dyDescent="0.25">
      <c r="D33" s="55" t="s">
        <v>405</v>
      </c>
      <c r="E33" s="49" t="s">
        <v>406</v>
      </c>
    </row>
    <row r="34" spans="4:5" x14ac:dyDescent="0.25">
      <c r="D34" s="55" t="s">
        <v>407</v>
      </c>
      <c r="E34" s="49" t="s">
        <v>408</v>
      </c>
    </row>
    <row r="35" spans="4:5" x14ac:dyDescent="0.25">
      <c r="D35" s="55" t="s">
        <v>409</v>
      </c>
      <c r="E35" s="49" t="s">
        <v>410</v>
      </c>
    </row>
    <row r="36" spans="4:5" x14ac:dyDescent="0.25">
      <c r="D36" s="55" t="s">
        <v>411</v>
      </c>
      <c r="E36" s="49" t="s">
        <v>412</v>
      </c>
    </row>
    <row r="37" spans="4:5" x14ac:dyDescent="0.25">
      <c r="D37" s="55" t="s">
        <v>413</v>
      </c>
      <c r="E37" s="49" t="s">
        <v>414</v>
      </c>
    </row>
    <row r="38" spans="4:5" x14ac:dyDescent="0.25">
      <c r="D38" s="55" t="s">
        <v>415</v>
      </c>
      <c r="E38" s="49" t="s">
        <v>416</v>
      </c>
    </row>
    <row r="39" spans="4:5" x14ac:dyDescent="0.25">
      <c r="D39" s="56" t="s">
        <v>417</v>
      </c>
      <c r="E39" s="49" t="s">
        <v>418</v>
      </c>
    </row>
    <row r="40" spans="4:5" x14ac:dyDescent="0.25">
      <c r="D40" s="56" t="s">
        <v>419</v>
      </c>
      <c r="E40" s="49" t="s">
        <v>420</v>
      </c>
    </row>
    <row r="41" spans="4:5" x14ac:dyDescent="0.25">
      <c r="D41" s="55" t="s">
        <v>421</v>
      </c>
      <c r="E41" s="49" t="s">
        <v>422</v>
      </c>
    </row>
    <row r="42" spans="4:5" x14ac:dyDescent="0.25">
      <c r="D42" s="55" t="s">
        <v>423</v>
      </c>
      <c r="E42" s="49" t="s">
        <v>424</v>
      </c>
    </row>
    <row r="43" spans="4:5" x14ac:dyDescent="0.25">
      <c r="D43" s="56" t="s">
        <v>425</v>
      </c>
      <c r="E43" s="49" t="s">
        <v>426</v>
      </c>
    </row>
    <row r="44" spans="4:5" x14ac:dyDescent="0.25">
      <c r="D44" s="57" t="s">
        <v>427</v>
      </c>
      <c r="E44" s="49" t="s">
        <v>428</v>
      </c>
    </row>
    <row r="45" spans="4:5" x14ac:dyDescent="0.25">
      <c r="D45" s="51" t="s">
        <v>429</v>
      </c>
      <c r="E45" s="49" t="s">
        <v>430</v>
      </c>
    </row>
    <row r="46" spans="4:5" x14ac:dyDescent="0.25">
      <c r="D46" s="51" t="s">
        <v>431</v>
      </c>
      <c r="E46" s="49" t="s">
        <v>432</v>
      </c>
    </row>
    <row r="47" spans="4:5" x14ac:dyDescent="0.25">
      <c r="D47" s="51" t="s">
        <v>433</v>
      </c>
      <c r="E47" s="49" t="s">
        <v>434</v>
      </c>
    </row>
    <row r="48" spans="4:5" x14ac:dyDescent="0.25">
      <c r="D48" s="51" t="s">
        <v>435</v>
      </c>
      <c r="E48" s="49" t="s">
        <v>436</v>
      </c>
    </row>
    <row r="49" spans="4:4" x14ac:dyDescent="0.25">
      <c r="D49" s="54" t="s">
        <v>437</v>
      </c>
    </row>
    <row r="50" spans="4:4" x14ac:dyDescent="0.25">
      <c r="D50" s="51" t="s">
        <v>438</v>
      </c>
    </row>
    <row r="51" spans="4:4" x14ac:dyDescent="0.25">
      <c r="D51" s="51" t="s">
        <v>439</v>
      </c>
    </row>
    <row r="52" spans="4:4" x14ac:dyDescent="0.25">
      <c r="D52" s="54" t="s">
        <v>440</v>
      </c>
    </row>
    <row r="53" spans="4:4" x14ac:dyDescent="0.25">
      <c r="D53" s="57" t="s">
        <v>441</v>
      </c>
    </row>
    <row r="54" spans="4:4" x14ac:dyDescent="0.25">
      <c r="D54" s="57" t="s">
        <v>442</v>
      </c>
    </row>
    <row r="55" spans="4:4" x14ac:dyDescent="0.25">
      <c r="D55" s="57" t="s">
        <v>443</v>
      </c>
    </row>
    <row r="56" spans="4:4" x14ac:dyDescent="0.25">
      <c r="D56" s="57" t="s">
        <v>444</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topLeftCell="K32" zoomScale="85" zoomScaleNormal="85" workbookViewId="0">
      <selection activeCell="Q41" sqref="Q41:X42"/>
    </sheetView>
  </sheetViews>
  <sheetFormatPr baseColWidth="10" defaultColWidth="10.85546875" defaultRowHeight="15" x14ac:dyDescent="0.25"/>
  <cols>
    <col min="1" max="1" width="38.42578125" style="2" customWidth="1"/>
    <col min="2" max="2" width="20.42578125" style="2" customWidth="1"/>
    <col min="3" max="3" width="20.7109375" style="2" customWidth="1"/>
    <col min="4" max="4" width="18" style="2" customWidth="1"/>
    <col min="5" max="5" width="14.5703125" style="2" customWidth="1"/>
    <col min="6" max="8" width="6.42578125" style="2" customWidth="1"/>
    <col min="9" max="14" width="20.7109375" style="2" customWidth="1"/>
    <col min="15" max="15" width="20.42578125" style="2" customWidth="1"/>
    <col min="16" max="16" width="32.42578125" style="2" customWidth="1"/>
    <col min="17" max="20" width="26" style="2" customWidth="1"/>
    <col min="21" max="24" width="23.425781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ht="15" customHeight="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customHeight="1"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3" s="16" customFormat="1" ht="37.5" customHeight="1" thickBot="1" x14ac:dyDescent="0.3">
      <c r="A17" s="262" t="s">
        <v>23</v>
      </c>
      <c r="B17" s="263"/>
      <c r="C17" s="314" t="s">
        <v>95</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3"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3" ht="32.1" customHeight="1" thickBot="1" x14ac:dyDescent="0.3">
      <c r="A21" s="137">
        <v>30702542</v>
      </c>
      <c r="B21" s="173" t="s">
        <v>29</v>
      </c>
      <c r="C21" s="169" t="s">
        <v>8</v>
      </c>
      <c r="D21" s="169" t="s">
        <v>30</v>
      </c>
      <c r="E21" s="169" t="s">
        <v>31</v>
      </c>
      <c r="F21" s="169" t="s">
        <v>32</v>
      </c>
      <c r="G21" s="169" t="s">
        <v>33</v>
      </c>
      <c r="H21" s="169" t="s">
        <v>34</v>
      </c>
      <c r="I21" s="169" t="s">
        <v>35</v>
      </c>
      <c r="J21" s="169" t="s">
        <v>36</v>
      </c>
      <c r="K21" s="169" t="s">
        <v>37</v>
      </c>
      <c r="L21" s="169" t="s">
        <v>38</v>
      </c>
      <c r="M21" s="169" t="s">
        <v>39</v>
      </c>
      <c r="N21" s="169" t="s">
        <v>40</v>
      </c>
      <c r="O21" s="174"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3" ht="32.1" customHeight="1" x14ac:dyDescent="0.25">
      <c r="A22" s="170" t="s">
        <v>44</v>
      </c>
      <c r="B22" s="101">
        <v>21210542</v>
      </c>
      <c r="C22" s="102"/>
      <c r="D22" s="102">
        <v>9492000</v>
      </c>
      <c r="E22" s="102"/>
      <c r="F22" s="102"/>
      <c r="G22" s="102"/>
      <c r="H22" s="102"/>
      <c r="I22" s="102"/>
      <c r="J22" s="102"/>
      <c r="K22" s="102"/>
      <c r="L22" s="102"/>
      <c r="M22" s="102"/>
      <c r="N22" s="102">
        <f>SUM(B22:M22)</f>
        <v>30702542</v>
      </c>
      <c r="O22" s="103"/>
      <c r="P22" s="180" t="s">
        <v>45</v>
      </c>
      <c r="Q22" s="101">
        <v>1982706500</v>
      </c>
      <c r="R22" s="102"/>
      <c r="S22" s="102"/>
      <c r="T22" s="102"/>
      <c r="U22" s="102"/>
      <c r="V22" s="102"/>
      <c r="W22" s="102"/>
      <c r="X22" s="102">
        <v>1336504500</v>
      </c>
      <c r="Y22" s="102"/>
      <c r="Z22" s="102"/>
      <c r="AA22" s="102"/>
      <c r="AB22" s="102"/>
      <c r="AC22" s="102">
        <f>SUM(Q22:AB22)</f>
        <v>3319211000</v>
      </c>
      <c r="AD22" s="176"/>
      <c r="AE22" s="103"/>
      <c r="AF22" s="1"/>
    </row>
    <row r="23" spans="1:33" ht="32.1" customHeight="1" x14ac:dyDescent="0.25">
      <c r="A23" s="171" t="s">
        <v>46</v>
      </c>
      <c r="B23" s="80">
        <v>0</v>
      </c>
      <c r="C23" s="79">
        <v>0</v>
      </c>
      <c r="D23" s="79">
        <v>0</v>
      </c>
      <c r="E23" s="79">
        <v>9492000</v>
      </c>
      <c r="F23" s="79"/>
      <c r="G23" s="79"/>
      <c r="H23" s="79"/>
      <c r="I23" s="79"/>
      <c r="J23" s="79"/>
      <c r="K23" s="79"/>
      <c r="L23" s="79"/>
      <c r="M23" s="79"/>
      <c r="N23" s="79">
        <f>SUM(B23:M23)</f>
        <v>9492000</v>
      </c>
      <c r="O23" s="81" t="str">
        <f>IFERROR(N23/(SUMIF(B23:M23,"&gt;0",B22:M22))," ")</f>
        <v xml:space="preserve"> </v>
      </c>
      <c r="P23" s="181" t="s">
        <v>47</v>
      </c>
      <c r="Q23" s="80">
        <v>1346000500</v>
      </c>
      <c r="R23" s="79">
        <v>283818000</v>
      </c>
      <c r="S23" s="79">
        <v>78755600</v>
      </c>
      <c r="T23" s="79">
        <f>50202704-18589434</f>
        <v>31613270</v>
      </c>
      <c r="U23" s="79">
        <f>65502860-2607200</f>
        <v>62895660</v>
      </c>
      <c r="V23" s="79"/>
      <c r="W23" s="79"/>
      <c r="X23" s="79"/>
      <c r="Y23" s="79"/>
      <c r="Z23" s="79"/>
      <c r="AA23" s="79"/>
      <c r="AB23" s="79"/>
      <c r="AC23" s="79">
        <f>SUM(Q23:AB23)</f>
        <v>1803083030</v>
      </c>
      <c r="AD23" s="178">
        <f>AC23/SUM(Q22:U22)</f>
        <v>0.909404911922163</v>
      </c>
      <c r="AE23" s="81">
        <f>AC23/AC22</f>
        <v>0.54322639627309022</v>
      </c>
      <c r="AF23" s="1"/>
      <c r="AG23" s="138"/>
    </row>
    <row r="24" spans="1:33" ht="32.1" customHeight="1" x14ac:dyDescent="0.25">
      <c r="A24" s="171" t="s">
        <v>48</v>
      </c>
      <c r="B24" s="80">
        <f>+A21-B23</f>
        <v>30702542</v>
      </c>
      <c r="C24" s="79">
        <f>+B24-C23</f>
        <v>30702542</v>
      </c>
      <c r="D24" s="79">
        <f>+C24-D23</f>
        <v>30702542</v>
      </c>
      <c r="E24" s="79">
        <f>+D24-E23</f>
        <v>21210542</v>
      </c>
      <c r="F24" s="79"/>
      <c r="G24" s="79"/>
      <c r="H24" s="79"/>
      <c r="I24" s="79"/>
      <c r="J24" s="79"/>
      <c r="K24" s="79"/>
      <c r="L24" s="79"/>
      <c r="M24" s="79"/>
      <c r="N24" s="79">
        <f>MIN(B24:M24)</f>
        <v>21210542</v>
      </c>
      <c r="O24" s="104"/>
      <c r="P24" s="181" t="s">
        <v>44</v>
      </c>
      <c r="Q24" s="80"/>
      <c r="R24" s="79">
        <v>148500500</v>
      </c>
      <c r="S24" s="79">
        <v>297001000</v>
      </c>
      <c r="T24" s="79">
        <v>297001000</v>
      </c>
      <c r="U24" s="79">
        <v>297001000</v>
      </c>
      <c r="V24" s="79">
        <f>297001000+52200000</f>
        <v>349201000</v>
      </c>
      <c r="W24" s="79">
        <v>297001000</v>
      </c>
      <c r="X24" s="79">
        <v>297001000</v>
      </c>
      <c r="Y24" s="79">
        <v>297001000</v>
      </c>
      <c r="Z24" s="79">
        <v>297001000</v>
      </c>
      <c r="AA24" s="79">
        <v>297001000</v>
      </c>
      <c r="AB24" s="79">
        <f>297001000+148500500</f>
        <v>445501500</v>
      </c>
      <c r="AC24" s="79">
        <f>SUM(Q24:AB24)</f>
        <v>3319211000</v>
      </c>
      <c r="AD24" s="178"/>
      <c r="AE24" s="104"/>
      <c r="AF24" s="1"/>
    </row>
    <row r="25" spans="1:33" ht="32.1" customHeight="1" thickBot="1" x14ac:dyDescent="0.3">
      <c r="A25" s="172" t="s">
        <v>49</v>
      </c>
      <c r="B25" s="111">
        <v>6856000</v>
      </c>
      <c r="C25" s="112">
        <v>14354542</v>
      </c>
      <c r="D25" s="112">
        <v>0</v>
      </c>
      <c r="E25" s="112">
        <v>0</v>
      </c>
      <c r="F25" s="112"/>
      <c r="G25" s="112"/>
      <c r="H25" s="112"/>
      <c r="I25" s="112"/>
      <c r="J25" s="112"/>
      <c r="K25" s="112"/>
      <c r="L25" s="112"/>
      <c r="M25" s="112"/>
      <c r="N25" s="112">
        <f>SUM(B25:M25)</f>
        <v>21210542</v>
      </c>
      <c r="O25" s="113">
        <f>+N25/N24</f>
        <v>1</v>
      </c>
      <c r="P25" s="182" t="s">
        <v>49</v>
      </c>
      <c r="Q25" s="111"/>
      <c r="R25" s="112">
        <v>82611001</v>
      </c>
      <c r="S25" s="112">
        <v>237366833</v>
      </c>
      <c r="T25" s="112">
        <v>261127367</v>
      </c>
      <c r="U25" s="112">
        <v>322322704</v>
      </c>
      <c r="V25" s="112"/>
      <c r="W25" s="112"/>
      <c r="X25" s="112"/>
      <c r="Y25" s="112"/>
      <c r="Z25" s="112"/>
      <c r="AA25" s="112"/>
      <c r="AB25" s="112"/>
      <c r="AC25" s="112">
        <f>SUM(Q25:AB25)</f>
        <v>903427905</v>
      </c>
      <c r="AD25" s="179">
        <f>AC25/SUM(Q24:U24)</f>
        <v>0.86909558746074445</v>
      </c>
      <c r="AE25" s="113">
        <f>AC25/AC24</f>
        <v>0.27218152295831749</v>
      </c>
      <c r="AF25" s="1"/>
    </row>
    <row r="26" spans="1:33" customFormat="1" ht="16.5" customHeight="1" thickBot="1" x14ac:dyDescent="0.3"/>
    <row r="27" spans="1:33"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3"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row>
    <row r="29" spans="1:33"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3"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505</v>
      </c>
      <c r="Z30" s="317"/>
      <c r="AA30" s="317"/>
      <c r="AB30" s="317"/>
      <c r="AC30" s="317"/>
      <c r="AD30" s="317"/>
      <c r="AE30" s="318"/>
    </row>
    <row r="31" spans="1:33"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3"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99.75" customHeight="1" x14ac:dyDescent="0.25">
      <c r="A35" s="217" t="s">
        <v>95</v>
      </c>
      <c r="B35" s="219">
        <v>0.4</v>
      </c>
      <c r="C35" s="23" t="s">
        <v>66</v>
      </c>
      <c r="D35" s="22">
        <v>11</v>
      </c>
      <c r="E35" s="22">
        <v>20</v>
      </c>
      <c r="F35" s="22">
        <v>90</v>
      </c>
      <c r="G35" s="22">
        <v>100</v>
      </c>
      <c r="H35" s="22">
        <v>131</v>
      </c>
      <c r="I35" s="22"/>
      <c r="J35" s="22"/>
      <c r="K35" s="22"/>
      <c r="L35" s="22"/>
      <c r="M35" s="22"/>
      <c r="N35" s="22"/>
      <c r="O35" s="22"/>
      <c r="P35" s="89">
        <f>SUM(D35:O35)</f>
        <v>352</v>
      </c>
      <c r="Q35" s="235" t="s">
        <v>503</v>
      </c>
      <c r="R35" s="236"/>
      <c r="S35" s="236"/>
      <c r="T35" s="237"/>
      <c r="U35" s="241" t="s">
        <v>475</v>
      </c>
      <c r="V35" s="241"/>
      <c r="W35" s="241"/>
      <c r="X35" s="241"/>
      <c r="Y35" s="243" t="s">
        <v>452</v>
      </c>
      <c r="Z35" s="243"/>
      <c r="AA35" s="243"/>
      <c r="AB35" s="243"/>
      <c r="AC35" s="243" t="s">
        <v>96</v>
      </c>
      <c r="AD35" s="243"/>
      <c r="AE35" s="244"/>
      <c r="AG35" s="21"/>
      <c r="AH35" s="21"/>
      <c r="AI35" s="21"/>
      <c r="AJ35" s="21"/>
      <c r="AK35" s="21"/>
      <c r="AL35" s="21"/>
      <c r="AM35" s="21"/>
      <c r="AN35" s="21"/>
      <c r="AO35" s="21"/>
    </row>
    <row r="36" spans="1:41" ht="167.25" customHeight="1" thickBot="1" x14ac:dyDescent="0.3">
      <c r="A36" s="218"/>
      <c r="B36" s="220"/>
      <c r="C36" s="24" t="s">
        <v>69</v>
      </c>
      <c r="D36" s="139">
        <v>1</v>
      </c>
      <c r="E36" s="139">
        <v>41</v>
      </c>
      <c r="F36" s="139">
        <v>101</v>
      </c>
      <c r="G36" s="140">
        <v>127</v>
      </c>
      <c r="H36" s="140">
        <v>76</v>
      </c>
      <c r="I36" s="25"/>
      <c r="J36" s="25"/>
      <c r="K36" s="25"/>
      <c r="L36" s="25"/>
      <c r="M36" s="25"/>
      <c r="N36" s="25"/>
      <c r="O36" s="25"/>
      <c r="P36" s="164">
        <f>SUM(D36:O36)</f>
        <v>346</v>
      </c>
      <c r="Q36" s="238"/>
      <c r="R36" s="239"/>
      <c r="S36" s="239"/>
      <c r="T36" s="240"/>
      <c r="U36" s="242"/>
      <c r="V36" s="242"/>
      <c r="W36" s="242"/>
      <c r="X36" s="242"/>
      <c r="Y36" s="245"/>
      <c r="Z36" s="245"/>
      <c r="AA36" s="245"/>
      <c r="AB36" s="245"/>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127.5" customHeight="1" x14ac:dyDescent="0.25">
      <c r="A41" s="225" t="s">
        <v>97</v>
      </c>
      <c r="B41" s="329">
        <v>0.4</v>
      </c>
      <c r="C41" s="30" t="s">
        <v>66</v>
      </c>
      <c r="D41" s="31">
        <v>0.06</v>
      </c>
      <c r="E41" s="31">
        <v>0.14000000000000001</v>
      </c>
      <c r="F41" s="31">
        <v>0.25</v>
      </c>
      <c r="G41" s="31">
        <v>0.25</v>
      </c>
      <c r="H41" s="31">
        <v>0.3</v>
      </c>
      <c r="I41" s="31"/>
      <c r="J41" s="31"/>
      <c r="K41" s="31"/>
      <c r="L41" s="31"/>
      <c r="M41" s="31"/>
      <c r="N41" s="31"/>
      <c r="O41" s="31"/>
      <c r="P41" s="107">
        <f>SUM(D41:O41)</f>
        <v>1</v>
      </c>
      <c r="Q41" s="199" t="s">
        <v>518</v>
      </c>
      <c r="R41" s="200"/>
      <c r="S41" s="200"/>
      <c r="T41" s="200"/>
      <c r="U41" s="200"/>
      <c r="V41" s="200"/>
      <c r="W41" s="200"/>
      <c r="X41" s="201"/>
      <c r="Y41" s="208" t="s">
        <v>492</v>
      </c>
      <c r="Z41" s="209"/>
      <c r="AA41" s="209"/>
      <c r="AB41" s="209"/>
      <c r="AC41" s="209"/>
      <c r="AD41" s="209"/>
      <c r="AE41" s="210"/>
      <c r="AG41" s="27"/>
      <c r="AH41" s="27"/>
      <c r="AI41" s="27"/>
      <c r="AJ41" s="27"/>
      <c r="AK41" s="27"/>
      <c r="AL41" s="27"/>
      <c r="AM41" s="27"/>
      <c r="AN41" s="27"/>
      <c r="AO41" s="27"/>
    </row>
    <row r="42" spans="1:41" ht="99.75" customHeight="1" x14ac:dyDescent="0.25">
      <c r="A42" s="211"/>
      <c r="B42" s="329"/>
      <c r="C42" s="28" t="s">
        <v>69</v>
      </c>
      <c r="D42" s="29">
        <v>0.06</v>
      </c>
      <c r="E42" s="29">
        <v>0.14000000000000001</v>
      </c>
      <c r="F42" s="29">
        <v>0.25</v>
      </c>
      <c r="G42" s="29">
        <v>0.25</v>
      </c>
      <c r="H42" s="29">
        <v>0.3</v>
      </c>
      <c r="I42" s="29"/>
      <c r="J42" s="29"/>
      <c r="K42" s="29"/>
      <c r="L42" s="29"/>
      <c r="M42" s="29"/>
      <c r="N42" s="29"/>
      <c r="O42" s="29"/>
      <c r="P42" s="107">
        <f>SUM(D42:O42)</f>
        <v>1</v>
      </c>
      <c r="Q42" s="202"/>
      <c r="R42" s="203"/>
      <c r="S42" s="203"/>
      <c r="T42" s="203"/>
      <c r="U42" s="203"/>
      <c r="V42" s="203"/>
      <c r="W42" s="203"/>
      <c r="X42" s="204"/>
      <c r="Y42" s="205" t="s">
        <v>461</v>
      </c>
      <c r="Z42" s="206"/>
      <c r="AA42" s="206"/>
      <c r="AB42" s="206"/>
      <c r="AC42" s="206"/>
      <c r="AD42" s="206"/>
      <c r="AE42" s="207"/>
      <c r="AF42" s="162"/>
    </row>
    <row r="43" spans="1:41" ht="15" customHeight="1" x14ac:dyDescent="0.25">
      <c r="A43" s="2" t="s">
        <v>94</v>
      </c>
      <c r="AF43" s="163"/>
    </row>
  </sheetData>
  <mergeCells count="72">
    <mergeCell ref="Q41:X42"/>
    <mergeCell ref="A41:A42"/>
    <mergeCell ref="B41:B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D7:H9"/>
    <mergeCell ref="I7:J9"/>
    <mergeCell ref="K7:L9"/>
    <mergeCell ref="M7:N7"/>
    <mergeCell ref="AA15:AE15"/>
    <mergeCell ref="O7:P7"/>
    <mergeCell ref="M8:N8"/>
    <mergeCell ref="O8:P8"/>
    <mergeCell ref="M9:N9"/>
    <mergeCell ref="O9:P9"/>
    <mergeCell ref="Y41:AE41"/>
    <mergeCell ref="Y42:AE42"/>
    <mergeCell ref="A1:A4"/>
    <mergeCell ref="B1:AA1"/>
    <mergeCell ref="AB1:AE1"/>
    <mergeCell ref="B2:AA2"/>
    <mergeCell ref="AB2:AE2"/>
    <mergeCell ref="B3:AA4"/>
    <mergeCell ref="AB3:AE3"/>
    <mergeCell ref="AB4:AE4"/>
    <mergeCell ref="A11:B13"/>
    <mergeCell ref="C11:AE13"/>
    <mergeCell ref="A7:B9"/>
    <mergeCell ref="C7:C9"/>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Y35 AC35 Q35" xr:uid="{00000000-0002-0000-0100-000002000000}">
      <formula1>2000</formula1>
    </dataValidation>
  </dataValidations>
  <hyperlinks>
    <hyperlink ref="Y41" r:id="rId1" xr:uid="{00000000-0004-0000-0100-000000000000}"/>
  </hyperlinks>
  <pageMargins left="0.25" right="0.25" top="0.75" bottom="0.75" header="0.3" footer="0.3"/>
  <pageSetup scale="21"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7"/>
  <sheetViews>
    <sheetView topLeftCell="N36" zoomScale="80" zoomScaleNormal="80" workbookViewId="0">
      <selection activeCell="N43" sqref="A43:XFD44"/>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9" width="18.140625" style="2" customWidth="1"/>
    <col min="20" max="20" width="15.85546875" style="2" customWidth="1"/>
    <col min="21"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ht="15" customHeight="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customHeight="1"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4" s="16" customFormat="1" ht="37.5" customHeight="1" thickBot="1" x14ac:dyDescent="0.3">
      <c r="A17" s="262" t="s">
        <v>23</v>
      </c>
      <c r="B17" s="263"/>
      <c r="C17" s="314" t="s">
        <v>98</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4"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4"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4" ht="32.1" customHeight="1" thickBot="1" x14ac:dyDescent="0.3">
      <c r="A21" s="137">
        <v>27031164</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4" ht="32.1" customHeight="1" x14ac:dyDescent="0.25">
      <c r="A22" s="131" t="s">
        <v>44</v>
      </c>
      <c r="B22" s="101">
        <v>20882238</v>
      </c>
      <c r="C22" s="102"/>
      <c r="D22" s="102">
        <v>5873925</v>
      </c>
      <c r="E22" s="102">
        <v>275001</v>
      </c>
      <c r="F22" s="102"/>
      <c r="G22" s="102"/>
      <c r="H22" s="102"/>
      <c r="I22" s="102"/>
      <c r="J22" s="102"/>
      <c r="K22" s="102"/>
      <c r="L22" s="102"/>
      <c r="M22" s="102"/>
      <c r="N22" s="102">
        <f>SUM(B22:M22)</f>
        <v>27031164</v>
      </c>
      <c r="O22" s="103"/>
      <c r="P22" s="131" t="s">
        <v>45</v>
      </c>
      <c r="Q22" s="101">
        <v>1005847500</v>
      </c>
      <c r="R22" s="102"/>
      <c r="S22" s="102"/>
      <c r="T22" s="102"/>
      <c r="U22" s="102"/>
      <c r="V22" s="102"/>
      <c r="W22" s="102"/>
      <c r="X22" s="102">
        <v>622309500</v>
      </c>
      <c r="Y22" s="102"/>
      <c r="Z22" s="102"/>
      <c r="AA22" s="102"/>
      <c r="AB22" s="102"/>
      <c r="AC22" s="102">
        <f>SUM(Q22:AB22)</f>
        <v>1628157000</v>
      </c>
      <c r="AD22" s="176"/>
      <c r="AE22" s="103"/>
      <c r="AF22" s="1"/>
    </row>
    <row r="23" spans="1:34" ht="32.1" customHeight="1" x14ac:dyDescent="0.25">
      <c r="A23" s="132" t="s">
        <v>46</v>
      </c>
      <c r="B23" s="80">
        <v>0</v>
      </c>
      <c r="C23" s="79">
        <v>0</v>
      </c>
      <c r="D23" s="79"/>
      <c r="E23" s="79"/>
      <c r="F23" s="79"/>
      <c r="G23" s="79"/>
      <c r="H23" s="79"/>
      <c r="I23" s="79"/>
      <c r="J23" s="79"/>
      <c r="K23" s="79"/>
      <c r="L23" s="79"/>
      <c r="M23" s="79"/>
      <c r="N23" s="79">
        <f>SUM(B23:M23)</f>
        <v>0</v>
      </c>
      <c r="O23" s="81" t="str">
        <f>IFERROR(N23/(SUMIF(B23:M23,"&gt;0",B22:M22))," ")</f>
        <v xml:space="preserve"> </v>
      </c>
      <c r="P23" s="132" t="s">
        <v>47</v>
      </c>
      <c r="Q23" s="80">
        <v>462208500</v>
      </c>
      <c r="R23" s="79">
        <v>323336000</v>
      </c>
      <c r="S23" s="79">
        <v>79349398</v>
      </c>
      <c r="T23" s="79">
        <f>97165527-34012901</f>
        <v>63152626</v>
      </c>
      <c r="U23" s="79"/>
      <c r="V23" s="79"/>
      <c r="W23" s="79"/>
      <c r="X23" s="79"/>
      <c r="Y23" s="79"/>
      <c r="Z23" s="79"/>
      <c r="AA23" s="79"/>
      <c r="AB23" s="79"/>
      <c r="AC23" s="79">
        <f>SUM(Q23:AB23)</f>
        <v>928046524</v>
      </c>
      <c r="AD23" s="178">
        <f>AC23/SUM(Q22:U22)</f>
        <v>0.92265132040393794</v>
      </c>
      <c r="AE23" s="81">
        <f>AC23/AC22</f>
        <v>0.5699981783083572</v>
      </c>
      <c r="AF23" s="1"/>
      <c r="AH23" s="138"/>
    </row>
    <row r="24" spans="1:34" ht="32.1" customHeight="1" x14ac:dyDescent="0.25">
      <c r="A24" s="132" t="s">
        <v>48</v>
      </c>
      <c r="B24" s="80">
        <f>+A21-B23</f>
        <v>27031164</v>
      </c>
      <c r="C24" s="79">
        <f>+B24-C23</f>
        <v>27031164</v>
      </c>
      <c r="D24" s="79"/>
      <c r="E24" s="79"/>
      <c r="F24" s="79"/>
      <c r="G24" s="79"/>
      <c r="H24" s="79"/>
      <c r="I24" s="79"/>
      <c r="J24" s="79"/>
      <c r="K24" s="79"/>
      <c r="L24" s="79"/>
      <c r="M24" s="79"/>
      <c r="N24" s="79">
        <f>MIN(B24:M24)</f>
        <v>27031164</v>
      </c>
      <c r="O24" s="104"/>
      <c r="P24" s="132" t="s">
        <v>44</v>
      </c>
      <c r="Q24" s="80"/>
      <c r="R24" s="79">
        <v>69145500</v>
      </c>
      <c r="S24" s="79">
        <v>138291000</v>
      </c>
      <c r="T24" s="79">
        <f>138291000+4563000</f>
        <v>142854000</v>
      </c>
      <c r="U24" s="79">
        <f>138291000+4563000</f>
        <v>142854000</v>
      </c>
      <c r="V24" s="79">
        <f>138291000+52200000+4563000</f>
        <v>195054000</v>
      </c>
      <c r="W24" s="79">
        <f>138291000+4563000</f>
        <v>142854000</v>
      </c>
      <c r="X24" s="79">
        <f>138291000+4563000</f>
        <v>142854000</v>
      </c>
      <c r="Y24" s="79">
        <f>138291000+4563000</f>
        <v>142854000</v>
      </c>
      <c r="Z24" s="79">
        <f>138291000+4563000</f>
        <v>142854000</v>
      </c>
      <c r="AA24" s="79">
        <f>138291000+4563000</f>
        <v>142854000</v>
      </c>
      <c r="AB24" s="79">
        <f>138291000+4563000+69145500+13689000</f>
        <v>225688500</v>
      </c>
      <c r="AC24" s="79">
        <f>SUM(Q24:AB24)</f>
        <v>1628157000</v>
      </c>
      <c r="AD24" s="178"/>
      <c r="AE24" s="104"/>
      <c r="AF24" s="1"/>
    </row>
    <row r="25" spans="1:34" ht="32.1" customHeight="1" thickBot="1" x14ac:dyDescent="0.3">
      <c r="A25" s="133" t="s">
        <v>49</v>
      </c>
      <c r="B25" s="111">
        <v>13986000</v>
      </c>
      <c r="C25" s="112">
        <v>13045164</v>
      </c>
      <c r="D25" s="112"/>
      <c r="E25" s="112"/>
      <c r="F25" s="112"/>
      <c r="G25" s="112"/>
      <c r="H25" s="112"/>
      <c r="I25" s="112"/>
      <c r="J25" s="112"/>
      <c r="K25" s="112"/>
      <c r="L25" s="112"/>
      <c r="M25" s="112"/>
      <c r="N25" s="112">
        <f>SUM(B25:M25)</f>
        <v>27031164</v>
      </c>
      <c r="O25" s="113">
        <f>+N25/N24</f>
        <v>1</v>
      </c>
      <c r="P25" s="133" t="s">
        <v>49</v>
      </c>
      <c r="Q25" s="111"/>
      <c r="R25" s="112">
        <v>9157264.5</v>
      </c>
      <c r="S25" s="112">
        <v>102573898</v>
      </c>
      <c r="T25" s="112">
        <v>135353066</v>
      </c>
      <c r="U25" s="112">
        <v>195593774</v>
      </c>
      <c r="V25" s="112"/>
      <c r="W25" s="112"/>
      <c r="X25" s="112"/>
      <c r="Y25" s="112"/>
      <c r="Z25" s="112"/>
      <c r="AA25" s="112"/>
      <c r="AB25" s="112"/>
      <c r="AC25" s="112">
        <f>SUM(Q25:AB25)</f>
        <v>442678002.5</v>
      </c>
      <c r="AD25" s="179">
        <f>AC25/SUM(Q24:U24)</f>
        <v>0.89766387438164674</v>
      </c>
      <c r="AE25" s="113">
        <f>AC25/AC24</f>
        <v>0.27188901469575721</v>
      </c>
      <c r="AF25" s="1"/>
    </row>
    <row r="26" spans="1:34" customFormat="1" ht="16.5" customHeight="1" thickBot="1" x14ac:dyDescent="0.3"/>
    <row r="27" spans="1:34"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4"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row>
    <row r="29" spans="1:34"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4"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504</v>
      </c>
      <c r="Z30" s="317"/>
      <c r="AA30" s="317"/>
      <c r="AB30" s="317"/>
      <c r="AC30" s="317"/>
      <c r="AD30" s="317"/>
      <c r="AE30" s="318"/>
    </row>
    <row r="31" spans="1:34"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4"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107.25" customHeight="1" x14ac:dyDescent="0.25">
      <c r="A35" s="217" t="s">
        <v>98</v>
      </c>
      <c r="B35" s="219">
        <v>0.1</v>
      </c>
      <c r="C35" s="23" t="s">
        <v>66</v>
      </c>
      <c r="D35" s="22">
        <v>7</v>
      </c>
      <c r="E35" s="22">
        <v>7</v>
      </c>
      <c r="F35" s="22">
        <v>7</v>
      </c>
      <c r="G35" s="22">
        <v>7</v>
      </c>
      <c r="H35" s="22">
        <v>7</v>
      </c>
      <c r="I35" s="22"/>
      <c r="J35" s="22"/>
      <c r="K35" s="22"/>
      <c r="L35" s="22"/>
      <c r="M35" s="22"/>
      <c r="N35" s="22"/>
      <c r="O35" s="22"/>
      <c r="P35" s="184">
        <v>7</v>
      </c>
      <c r="Q35" s="235" t="s">
        <v>520</v>
      </c>
      <c r="R35" s="236"/>
      <c r="S35" s="236"/>
      <c r="T35" s="237"/>
      <c r="U35" s="241" t="s">
        <v>521</v>
      </c>
      <c r="V35" s="241"/>
      <c r="W35" s="241"/>
      <c r="X35" s="241"/>
      <c r="Y35" s="243" t="s">
        <v>453</v>
      </c>
      <c r="Z35" s="243"/>
      <c r="AA35" s="243"/>
      <c r="AB35" s="243"/>
      <c r="AC35" s="243" t="s">
        <v>99</v>
      </c>
      <c r="AD35" s="243"/>
      <c r="AE35" s="244"/>
      <c r="AG35" s="21"/>
      <c r="AH35" s="21"/>
      <c r="AI35" s="21"/>
      <c r="AJ35" s="21"/>
      <c r="AK35" s="21"/>
      <c r="AL35" s="21"/>
      <c r="AM35" s="21"/>
      <c r="AN35" s="21"/>
      <c r="AO35" s="21"/>
    </row>
    <row r="36" spans="1:41" ht="107.25" customHeight="1" thickBot="1" x14ac:dyDescent="0.3">
      <c r="A36" s="218"/>
      <c r="B36" s="220"/>
      <c r="C36" s="24" t="s">
        <v>69</v>
      </c>
      <c r="D36" s="159">
        <v>5</v>
      </c>
      <c r="E36" s="159">
        <v>7</v>
      </c>
      <c r="F36" s="159">
        <v>7</v>
      </c>
      <c r="G36" s="159">
        <v>7</v>
      </c>
      <c r="H36" s="159">
        <v>7</v>
      </c>
      <c r="I36" s="25"/>
      <c r="J36" s="25"/>
      <c r="K36" s="25"/>
      <c r="L36" s="25"/>
      <c r="M36" s="25"/>
      <c r="N36" s="25"/>
      <c r="O36" s="25"/>
      <c r="P36" s="185">
        <f>MAX(D36:O36)</f>
        <v>7</v>
      </c>
      <c r="Q36" s="238"/>
      <c r="R36" s="239"/>
      <c r="S36" s="239"/>
      <c r="T36" s="240"/>
      <c r="U36" s="242"/>
      <c r="V36" s="242"/>
      <c r="W36" s="242"/>
      <c r="X36" s="242"/>
      <c r="Y36" s="245"/>
      <c r="Z36" s="245"/>
      <c r="AA36" s="245"/>
      <c r="AB36" s="245"/>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71.25" customHeight="1" x14ac:dyDescent="0.25">
      <c r="A41" s="225" t="s">
        <v>100</v>
      </c>
      <c r="B41" s="212">
        <v>0.03</v>
      </c>
      <c r="C41" s="30" t="s">
        <v>66</v>
      </c>
      <c r="D41" s="31">
        <v>0.2</v>
      </c>
      <c r="E41" s="31">
        <v>0.2</v>
      </c>
      <c r="F41" s="31">
        <v>0.2</v>
      </c>
      <c r="G41" s="31">
        <v>0.2</v>
      </c>
      <c r="H41" s="31">
        <v>0.2</v>
      </c>
      <c r="I41" s="31"/>
      <c r="J41" s="31"/>
      <c r="K41" s="31"/>
      <c r="L41" s="31"/>
      <c r="M41" s="31"/>
      <c r="N41" s="31"/>
      <c r="O41" s="31"/>
      <c r="P41" s="107">
        <f t="shared" ref="P41:P46" si="0">SUM(D41:O41)</f>
        <v>1</v>
      </c>
      <c r="Q41" s="199" t="s">
        <v>519</v>
      </c>
      <c r="R41" s="200"/>
      <c r="S41" s="200"/>
      <c r="T41" s="200"/>
      <c r="U41" s="200"/>
      <c r="V41" s="200"/>
      <c r="W41" s="200"/>
      <c r="X41" s="201"/>
      <c r="Y41" s="208" t="s">
        <v>492</v>
      </c>
      <c r="Z41" s="209"/>
      <c r="AA41" s="209"/>
      <c r="AB41" s="209"/>
      <c r="AC41" s="209"/>
      <c r="AD41" s="209"/>
      <c r="AE41" s="210"/>
      <c r="AG41" s="27"/>
      <c r="AH41" s="27"/>
      <c r="AI41" s="27"/>
      <c r="AJ41" s="27"/>
      <c r="AK41" s="27"/>
      <c r="AL41" s="27"/>
      <c r="AM41" s="27"/>
      <c r="AN41" s="27"/>
      <c r="AO41" s="27"/>
    </row>
    <row r="42" spans="1:41" ht="71.25" customHeight="1" x14ac:dyDescent="0.25">
      <c r="A42" s="211"/>
      <c r="B42" s="213"/>
      <c r="C42" s="28" t="s">
        <v>69</v>
      </c>
      <c r="D42" s="29">
        <v>0.17</v>
      </c>
      <c r="E42" s="29">
        <v>0.23</v>
      </c>
      <c r="F42" s="29">
        <v>0.2</v>
      </c>
      <c r="G42" s="29">
        <v>0.2</v>
      </c>
      <c r="H42" s="29">
        <v>0.2</v>
      </c>
      <c r="I42" s="29"/>
      <c r="J42" s="29"/>
      <c r="K42" s="29"/>
      <c r="L42" s="29"/>
      <c r="M42" s="29"/>
      <c r="N42" s="29"/>
      <c r="O42" s="29"/>
      <c r="P42" s="107">
        <f t="shared" si="0"/>
        <v>1</v>
      </c>
      <c r="Q42" s="202"/>
      <c r="R42" s="203"/>
      <c r="S42" s="203"/>
      <c r="T42" s="203"/>
      <c r="U42" s="203"/>
      <c r="V42" s="203"/>
      <c r="W42" s="203"/>
      <c r="X42" s="204"/>
      <c r="Y42" s="205" t="s">
        <v>473</v>
      </c>
      <c r="Z42" s="206"/>
      <c r="AA42" s="206"/>
      <c r="AB42" s="206"/>
      <c r="AC42" s="206"/>
      <c r="AD42" s="206"/>
      <c r="AE42" s="207"/>
    </row>
    <row r="43" spans="1:41" ht="54.75" customHeight="1" x14ac:dyDescent="0.25">
      <c r="A43" s="211" t="s">
        <v>101</v>
      </c>
      <c r="B43" s="212">
        <v>0.04</v>
      </c>
      <c r="C43" s="30" t="s">
        <v>66</v>
      </c>
      <c r="D43" s="31">
        <v>0.2</v>
      </c>
      <c r="E43" s="31">
        <v>0.2</v>
      </c>
      <c r="F43" s="31">
        <v>0.2</v>
      </c>
      <c r="G43" s="31">
        <v>0.2</v>
      </c>
      <c r="H43" s="31">
        <v>0.2</v>
      </c>
      <c r="I43" s="31"/>
      <c r="J43" s="31"/>
      <c r="K43" s="31"/>
      <c r="L43" s="31"/>
      <c r="M43" s="31"/>
      <c r="N43" s="31"/>
      <c r="O43" s="31"/>
      <c r="P43" s="107">
        <f t="shared" si="0"/>
        <v>1</v>
      </c>
      <c r="Q43" s="199" t="s">
        <v>469</v>
      </c>
      <c r="R43" s="200"/>
      <c r="S43" s="200"/>
      <c r="T43" s="200"/>
      <c r="U43" s="200"/>
      <c r="V43" s="200"/>
      <c r="W43" s="200"/>
      <c r="X43" s="201"/>
      <c r="Y43" s="208" t="s">
        <v>492</v>
      </c>
      <c r="Z43" s="209"/>
      <c r="AA43" s="209"/>
      <c r="AB43" s="209"/>
      <c r="AC43" s="209"/>
      <c r="AD43" s="209"/>
      <c r="AE43" s="210"/>
    </row>
    <row r="44" spans="1:41" ht="54.75" customHeight="1" x14ac:dyDescent="0.25">
      <c r="A44" s="211"/>
      <c r="B44" s="213"/>
      <c r="C44" s="28" t="s">
        <v>69</v>
      </c>
      <c r="D44" s="29">
        <v>0.03</v>
      </c>
      <c r="E44" s="29">
        <v>0.37</v>
      </c>
      <c r="F44" s="29">
        <v>0.2</v>
      </c>
      <c r="G44" s="29">
        <v>0.2</v>
      </c>
      <c r="H44" s="29">
        <v>0.2</v>
      </c>
      <c r="I44" s="29"/>
      <c r="J44" s="29"/>
      <c r="K44" s="29"/>
      <c r="L44" s="29"/>
      <c r="M44" s="29"/>
      <c r="N44" s="29"/>
      <c r="O44" s="29"/>
      <c r="P44" s="107">
        <f t="shared" si="0"/>
        <v>1</v>
      </c>
      <c r="Q44" s="202"/>
      <c r="R44" s="203"/>
      <c r="S44" s="203"/>
      <c r="T44" s="203"/>
      <c r="U44" s="203"/>
      <c r="V44" s="203"/>
      <c r="W44" s="203"/>
      <c r="X44" s="204"/>
      <c r="Y44" s="205" t="s">
        <v>473</v>
      </c>
      <c r="Z44" s="206"/>
      <c r="AA44" s="206"/>
      <c r="AB44" s="206"/>
      <c r="AC44" s="206"/>
      <c r="AD44" s="206"/>
      <c r="AE44" s="207"/>
    </row>
    <row r="45" spans="1:41" ht="80.25" customHeight="1" x14ac:dyDescent="0.25">
      <c r="A45" s="214" t="s">
        <v>102</v>
      </c>
      <c r="B45" s="212">
        <v>0.03</v>
      </c>
      <c r="C45" s="30" t="s">
        <v>66</v>
      </c>
      <c r="D45" s="31">
        <v>0.2</v>
      </c>
      <c r="E45" s="31">
        <v>0.2</v>
      </c>
      <c r="F45" s="31">
        <v>0.2</v>
      </c>
      <c r="G45" s="31">
        <v>0.2</v>
      </c>
      <c r="H45" s="31">
        <v>0.2</v>
      </c>
      <c r="I45" s="31"/>
      <c r="J45" s="31"/>
      <c r="K45" s="31"/>
      <c r="L45" s="31"/>
      <c r="M45" s="31"/>
      <c r="N45" s="31"/>
      <c r="O45" s="31"/>
      <c r="P45" s="107">
        <f t="shared" si="0"/>
        <v>1</v>
      </c>
      <c r="Q45" s="199" t="s">
        <v>467</v>
      </c>
      <c r="R45" s="200"/>
      <c r="S45" s="200"/>
      <c r="T45" s="200"/>
      <c r="U45" s="200"/>
      <c r="V45" s="200"/>
      <c r="W45" s="200"/>
      <c r="X45" s="201"/>
      <c r="Y45" s="208" t="s">
        <v>493</v>
      </c>
      <c r="Z45" s="209"/>
      <c r="AA45" s="209"/>
      <c r="AB45" s="209"/>
      <c r="AC45" s="209"/>
      <c r="AD45" s="209"/>
      <c r="AE45" s="210"/>
    </row>
    <row r="46" spans="1:41" ht="66.75" customHeight="1" thickBot="1" x14ac:dyDescent="0.3">
      <c r="A46" s="215"/>
      <c r="B46" s="216"/>
      <c r="C46" s="28" t="s">
        <v>69</v>
      </c>
      <c r="D46" s="29">
        <v>0</v>
      </c>
      <c r="E46" s="29">
        <v>0.4</v>
      </c>
      <c r="F46" s="29">
        <v>0.2</v>
      </c>
      <c r="G46" s="29">
        <v>0.2</v>
      </c>
      <c r="H46" s="29">
        <v>0.2</v>
      </c>
      <c r="I46" s="29"/>
      <c r="J46" s="29"/>
      <c r="K46" s="29"/>
      <c r="L46" s="29"/>
      <c r="M46" s="29"/>
      <c r="N46" s="29"/>
      <c r="O46" s="29"/>
      <c r="P46" s="107">
        <f t="shared" si="0"/>
        <v>1</v>
      </c>
      <c r="Q46" s="202"/>
      <c r="R46" s="203"/>
      <c r="S46" s="203"/>
      <c r="T46" s="203"/>
      <c r="U46" s="203"/>
      <c r="V46" s="203"/>
      <c r="W46" s="203"/>
      <c r="X46" s="204"/>
      <c r="Y46" s="205" t="s">
        <v>468</v>
      </c>
      <c r="Z46" s="206"/>
      <c r="AA46" s="206"/>
      <c r="AB46" s="206"/>
      <c r="AC46" s="206"/>
      <c r="AD46" s="206"/>
      <c r="AE46" s="207"/>
    </row>
    <row r="47" spans="1:41" ht="15" customHeight="1" x14ac:dyDescent="0.25">
      <c r="A47" s="2" t="s">
        <v>94</v>
      </c>
    </row>
  </sheetData>
  <mergeCells count="82">
    <mergeCell ref="Y41:AE41"/>
    <mergeCell ref="Y42:AE42"/>
    <mergeCell ref="Y43:AE43"/>
    <mergeCell ref="Y44:AE44"/>
    <mergeCell ref="A45:A46"/>
    <mergeCell ref="B45:B46"/>
    <mergeCell ref="Q45:X46"/>
    <mergeCell ref="A41:A42"/>
    <mergeCell ref="B41:B42"/>
    <mergeCell ref="Q41:X42"/>
    <mergeCell ref="A43:A44"/>
    <mergeCell ref="B43:B44"/>
    <mergeCell ref="Q43:X44"/>
    <mergeCell ref="Y45:AE45"/>
    <mergeCell ref="Y46:AE46"/>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s>
  <dataValidations count="3">
    <dataValidation type="textLength" operator="lessThanOrEqual" allowBlank="1" showInputMessage="1" showErrorMessage="1" errorTitle="Máximo 2.000 caracteres" error="Máximo 2.000 caracteres" sqref="AC35 Q35 Y35 Q43 Q41 Q4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hyperlinks>
    <hyperlink ref="Y41" r:id="rId1" xr:uid="{00000000-0004-0000-0200-000000000000}"/>
    <hyperlink ref="Y43" r:id="rId2" xr:uid="{00000000-0004-0000-0200-000001000000}"/>
    <hyperlink ref="Y45" r:id="rId3" display="https://secretariadistritald-my.sharepoint.com/:x:/g/personal/scalderon_sdmujer_gov_co/Ec8xj6uueYpIgxpISUcJVmAB5oqAXy3Cv7jp058iCCjpig?e=D3YZkX" xr:uid="{00000000-0004-0000-0200-000002000000}"/>
  </hyperlinks>
  <pageMargins left="0.25" right="0.25" top="0.75" bottom="0.75" header="0.3" footer="0.3"/>
  <pageSetup scale="19" orientation="landscape" r:id="rId4"/>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topLeftCell="L30" zoomScale="80" zoomScaleNormal="80" workbookViewId="0">
      <selection activeCell="Q41" sqref="Q41:X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ht="15" customHeight="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customHeight="1"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3" s="16" customFormat="1" ht="37.5" customHeight="1" thickBot="1" x14ac:dyDescent="0.3">
      <c r="A17" s="262" t="s">
        <v>23</v>
      </c>
      <c r="B17" s="263"/>
      <c r="C17" s="314" t="s">
        <v>103</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3"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3" ht="32.1" customHeight="1" thickBot="1" x14ac:dyDescent="0.3">
      <c r="A21" s="137">
        <v>13829904</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3" ht="32.1" customHeight="1" x14ac:dyDescent="0.25">
      <c r="A22" s="131" t="s">
        <v>44</v>
      </c>
      <c r="B22" s="101">
        <v>13829904</v>
      </c>
      <c r="C22" s="102"/>
      <c r="D22" s="102"/>
      <c r="E22" s="102"/>
      <c r="F22" s="102"/>
      <c r="G22" s="102"/>
      <c r="H22" s="102"/>
      <c r="I22" s="102"/>
      <c r="J22" s="102"/>
      <c r="K22" s="102"/>
      <c r="L22" s="102"/>
      <c r="M22" s="102"/>
      <c r="N22" s="102">
        <f>SUM(B22:M22)</f>
        <v>13829904</v>
      </c>
      <c r="O22" s="103"/>
      <c r="P22" s="131" t="s">
        <v>45</v>
      </c>
      <c r="Q22" s="101">
        <v>534722500</v>
      </c>
      <c r="R22" s="102"/>
      <c r="S22" s="102"/>
      <c r="T22" s="102"/>
      <c r="U22" s="102"/>
      <c r="V22" s="102"/>
      <c r="W22" s="102"/>
      <c r="X22" s="102">
        <v>370192500</v>
      </c>
      <c r="Y22" s="102"/>
      <c r="Z22" s="102"/>
      <c r="AA22" s="102"/>
      <c r="AB22" s="102"/>
      <c r="AC22" s="102">
        <f>SUM(Q22:AB22)</f>
        <v>904915000</v>
      </c>
      <c r="AD22" s="176"/>
      <c r="AE22" s="103"/>
      <c r="AF22" s="1"/>
    </row>
    <row r="23" spans="1:33" ht="32.1" customHeight="1" x14ac:dyDescent="0.25">
      <c r="A23" s="132" t="s">
        <v>46</v>
      </c>
      <c r="B23" s="80">
        <v>0</v>
      </c>
      <c r="C23" s="79">
        <v>0</v>
      </c>
      <c r="D23" s="79"/>
      <c r="E23" s="79"/>
      <c r="F23" s="79"/>
      <c r="G23" s="79"/>
      <c r="H23" s="79"/>
      <c r="I23" s="79"/>
      <c r="J23" s="79"/>
      <c r="K23" s="79"/>
      <c r="L23" s="79"/>
      <c r="M23" s="79"/>
      <c r="N23" s="79">
        <f>SUM(B23:M23)</f>
        <v>0</v>
      </c>
      <c r="O23" s="81" t="str">
        <f>IFERROR(N23/(SUMIF(B23:M23,"&gt;0",B22:M22))," ")</f>
        <v xml:space="preserve"> </v>
      </c>
      <c r="P23" s="132" t="s">
        <v>47</v>
      </c>
      <c r="Q23" s="80">
        <v>276035500</v>
      </c>
      <c r="R23" s="79">
        <v>240284000</v>
      </c>
      <c r="S23" s="79">
        <v>6494669</v>
      </c>
      <c r="T23" s="79">
        <v>-24723400</v>
      </c>
      <c r="U23" s="79"/>
      <c r="V23" s="79"/>
      <c r="W23" s="79"/>
      <c r="X23" s="79"/>
      <c r="Y23" s="79"/>
      <c r="Z23" s="79"/>
      <c r="AA23" s="79"/>
      <c r="AB23" s="79"/>
      <c r="AC23" s="79">
        <f>SUM(Q23:AB23)</f>
        <v>498090769</v>
      </c>
      <c r="AD23" s="178">
        <f>AC23/SUM(Q22:U22)</f>
        <v>0.9314939412499007</v>
      </c>
      <c r="AE23" s="81">
        <f>AC23/AC22</f>
        <v>0.55042823801130492</v>
      </c>
      <c r="AF23" s="1"/>
      <c r="AG23" s="138"/>
    </row>
    <row r="24" spans="1:33" ht="32.1" customHeight="1" x14ac:dyDescent="0.25">
      <c r="A24" s="132" t="s">
        <v>48</v>
      </c>
      <c r="B24" s="80">
        <f>+A21-B23</f>
        <v>13829904</v>
      </c>
      <c r="C24" s="79">
        <f>+B24-C23</f>
        <v>13829904</v>
      </c>
      <c r="D24" s="79"/>
      <c r="E24" s="79"/>
      <c r="F24" s="79"/>
      <c r="G24" s="79"/>
      <c r="H24" s="79"/>
      <c r="I24" s="79"/>
      <c r="J24" s="79"/>
      <c r="K24" s="79"/>
      <c r="L24" s="79"/>
      <c r="M24" s="79"/>
      <c r="N24" s="79">
        <f>MIN(B24:M24)</f>
        <v>13829904</v>
      </c>
      <c r="O24" s="104"/>
      <c r="P24" s="132" t="s">
        <v>44</v>
      </c>
      <c r="Q24" s="80"/>
      <c r="R24" s="79">
        <v>41132500</v>
      </c>
      <c r="S24" s="79">
        <v>82265000</v>
      </c>
      <c r="T24" s="79">
        <v>82265000</v>
      </c>
      <c r="U24" s="79">
        <v>82265000</v>
      </c>
      <c r="V24" s="79">
        <v>82265000</v>
      </c>
      <c r="W24" s="79">
        <v>82265000</v>
      </c>
      <c r="X24" s="79">
        <v>82265000</v>
      </c>
      <c r="Y24" s="79">
        <v>82265000</v>
      </c>
      <c r="Z24" s="79">
        <v>82265000</v>
      </c>
      <c r="AA24" s="79">
        <v>82265000</v>
      </c>
      <c r="AB24" s="79">
        <f>82265000+41132500</f>
        <v>123397500</v>
      </c>
      <c r="AC24" s="79">
        <f>SUM(Q24:AB24)</f>
        <v>904915000</v>
      </c>
      <c r="AD24" s="178"/>
      <c r="AE24" s="104"/>
      <c r="AF24" s="1"/>
    </row>
    <row r="25" spans="1:33" ht="32.1" customHeight="1" thickBot="1" x14ac:dyDescent="0.3">
      <c r="A25" s="133" t="s">
        <v>49</v>
      </c>
      <c r="B25" s="111">
        <v>9746000</v>
      </c>
      <c r="C25" s="112">
        <v>4083904</v>
      </c>
      <c r="D25" s="112"/>
      <c r="E25" s="112"/>
      <c r="F25" s="112"/>
      <c r="G25" s="112"/>
      <c r="H25" s="112"/>
      <c r="I25" s="112"/>
      <c r="J25" s="112"/>
      <c r="K25" s="112"/>
      <c r="L25" s="112"/>
      <c r="M25" s="112"/>
      <c r="N25" s="112">
        <f>SUM(B25:M25)</f>
        <v>13829904</v>
      </c>
      <c r="O25" s="113">
        <f>+N25/N24</f>
        <v>1</v>
      </c>
      <c r="P25" s="133" t="s">
        <v>49</v>
      </c>
      <c r="Q25" s="111"/>
      <c r="R25" s="112">
        <v>3156035</v>
      </c>
      <c r="S25" s="112">
        <v>65657734</v>
      </c>
      <c r="T25" s="112">
        <v>83960465</v>
      </c>
      <c r="U25" s="112">
        <v>85257000</v>
      </c>
      <c r="V25" s="112"/>
      <c r="W25" s="112"/>
      <c r="X25" s="112"/>
      <c r="Y25" s="112"/>
      <c r="Z25" s="112"/>
      <c r="AA25" s="112"/>
      <c r="AB25" s="112"/>
      <c r="AC25" s="112">
        <f>SUM(Q25:AB25)</f>
        <v>238031234</v>
      </c>
      <c r="AD25" s="179">
        <f>AC25/SUM(Q24:U24)</f>
        <v>0.82670545189327171</v>
      </c>
      <c r="AE25" s="113">
        <f>AC25/AC24</f>
        <v>0.26304264378422282</v>
      </c>
      <c r="AF25" s="1"/>
    </row>
    <row r="26" spans="1:33" customFormat="1" ht="16.5" customHeight="1" thickBot="1" x14ac:dyDescent="0.3"/>
    <row r="27" spans="1:33"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3"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row>
    <row r="29" spans="1:33"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3"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504</v>
      </c>
      <c r="Z30" s="317"/>
      <c r="AA30" s="317"/>
      <c r="AB30" s="317"/>
      <c r="AC30" s="317"/>
      <c r="AD30" s="317"/>
      <c r="AE30" s="318"/>
    </row>
    <row r="31" spans="1:33"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3"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84" customHeight="1" x14ac:dyDescent="0.25">
      <c r="A35" s="217" t="s">
        <v>103</v>
      </c>
      <c r="B35" s="219">
        <v>0.05</v>
      </c>
      <c r="C35" s="23" t="s">
        <v>66</v>
      </c>
      <c r="D35" s="141">
        <v>1</v>
      </c>
      <c r="E35" s="141">
        <v>1</v>
      </c>
      <c r="F35" s="141">
        <v>1</v>
      </c>
      <c r="G35" s="141">
        <v>1</v>
      </c>
      <c r="H35" s="141">
        <v>1</v>
      </c>
      <c r="I35" s="22"/>
      <c r="J35" s="22"/>
      <c r="K35" s="22"/>
      <c r="L35" s="22"/>
      <c r="M35" s="22"/>
      <c r="N35" s="22"/>
      <c r="O35" s="22"/>
      <c r="P35" s="187">
        <f>MAX(D35:O35)</f>
        <v>1</v>
      </c>
      <c r="Q35" s="331" t="s">
        <v>479</v>
      </c>
      <c r="R35" s="332"/>
      <c r="S35" s="332"/>
      <c r="T35" s="333"/>
      <c r="U35" s="241" t="s">
        <v>476</v>
      </c>
      <c r="V35" s="241"/>
      <c r="W35" s="241"/>
      <c r="X35" s="241"/>
      <c r="Y35" s="243" t="s">
        <v>453</v>
      </c>
      <c r="Z35" s="243"/>
      <c r="AA35" s="243"/>
      <c r="AB35" s="243"/>
      <c r="AC35" s="243" t="s">
        <v>104</v>
      </c>
      <c r="AD35" s="243"/>
      <c r="AE35" s="244"/>
      <c r="AG35" s="21"/>
      <c r="AH35" s="21"/>
      <c r="AI35" s="21"/>
      <c r="AJ35" s="21"/>
      <c r="AK35" s="21"/>
      <c r="AL35" s="21"/>
      <c r="AM35" s="21"/>
      <c r="AN35" s="21"/>
      <c r="AO35" s="21"/>
    </row>
    <row r="36" spans="1:41" ht="84" customHeight="1" thickBot="1" x14ac:dyDescent="0.3">
      <c r="A36" s="218"/>
      <c r="B36" s="330"/>
      <c r="C36" s="24" t="s">
        <v>69</v>
      </c>
      <c r="D36" s="160">
        <v>1</v>
      </c>
      <c r="E36" s="160">
        <v>1</v>
      </c>
      <c r="F36" s="160">
        <v>1</v>
      </c>
      <c r="G36" s="160">
        <v>1</v>
      </c>
      <c r="H36" s="160">
        <v>1</v>
      </c>
      <c r="I36" s="25"/>
      <c r="J36" s="25"/>
      <c r="K36" s="25"/>
      <c r="L36" s="25"/>
      <c r="M36" s="25"/>
      <c r="N36" s="25"/>
      <c r="O36" s="25"/>
      <c r="P36" s="186">
        <f>MAX(D36:O36)</f>
        <v>1</v>
      </c>
      <c r="Q36" s="334"/>
      <c r="R36" s="335"/>
      <c r="S36" s="335"/>
      <c r="T36" s="336"/>
      <c r="U36" s="242"/>
      <c r="V36" s="242"/>
      <c r="W36" s="242"/>
      <c r="X36" s="242"/>
      <c r="Y36" s="245"/>
      <c r="Z36" s="245"/>
      <c r="AA36" s="245"/>
      <c r="AB36" s="245"/>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42.75" customHeight="1" x14ac:dyDescent="0.25">
      <c r="A41" s="211" t="s">
        <v>105</v>
      </c>
      <c r="B41" s="212">
        <v>0.03</v>
      </c>
      <c r="C41" s="30" t="s">
        <v>66</v>
      </c>
      <c r="D41" s="31">
        <v>0.1</v>
      </c>
      <c r="E41" s="31">
        <v>0.2</v>
      </c>
      <c r="F41" s="31">
        <v>0.2</v>
      </c>
      <c r="G41" s="31">
        <v>0.25</v>
      </c>
      <c r="H41" s="31">
        <v>0.25</v>
      </c>
      <c r="I41" s="31"/>
      <c r="J41" s="31"/>
      <c r="K41" s="31"/>
      <c r="L41" s="31"/>
      <c r="M41" s="31"/>
      <c r="N41" s="31"/>
      <c r="O41" s="31"/>
      <c r="P41" s="107">
        <f>SUM(D41:O41)</f>
        <v>1</v>
      </c>
      <c r="Q41" s="337" t="s">
        <v>480</v>
      </c>
      <c r="R41" s="338"/>
      <c r="S41" s="338"/>
      <c r="T41" s="338"/>
      <c r="U41" s="338"/>
      <c r="V41" s="338"/>
      <c r="W41" s="338"/>
      <c r="X41" s="339"/>
      <c r="Y41" s="208" t="s">
        <v>495</v>
      </c>
      <c r="Z41" s="209"/>
      <c r="AA41" s="209"/>
      <c r="AB41" s="209"/>
      <c r="AC41" s="209"/>
      <c r="AD41" s="209"/>
      <c r="AE41" s="210"/>
      <c r="AG41" s="27"/>
      <c r="AH41" s="27"/>
      <c r="AI41" s="27"/>
      <c r="AJ41" s="27"/>
      <c r="AK41" s="27"/>
      <c r="AL41" s="27"/>
      <c r="AM41" s="27"/>
      <c r="AN41" s="27"/>
      <c r="AO41" s="27"/>
    </row>
    <row r="42" spans="1:41" ht="42.75" customHeight="1" x14ac:dyDescent="0.25">
      <c r="A42" s="211"/>
      <c r="B42" s="213"/>
      <c r="C42" s="28" t="s">
        <v>69</v>
      </c>
      <c r="D42" s="29">
        <v>0.1</v>
      </c>
      <c r="E42" s="29">
        <v>0.2</v>
      </c>
      <c r="F42" s="29">
        <v>0.2</v>
      </c>
      <c r="G42" s="29">
        <v>0.25</v>
      </c>
      <c r="H42" s="29">
        <v>0.25</v>
      </c>
      <c r="I42" s="29"/>
      <c r="J42" s="29"/>
      <c r="K42" s="29"/>
      <c r="L42" s="29"/>
      <c r="M42" s="29"/>
      <c r="N42" s="29"/>
      <c r="O42" s="29"/>
      <c r="P42" s="107">
        <f>SUM(D42:O42)</f>
        <v>1</v>
      </c>
      <c r="Q42" s="340"/>
      <c r="R42" s="341"/>
      <c r="S42" s="341"/>
      <c r="T42" s="341"/>
      <c r="U42" s="341"/>
      <c r="V42" s="341"/>
      <c r="W42" s="341"/>
      <c r="X42" s="342"/>
      <c r="Y42" s="205" t="s">
        <v>496</v>
      </c>
      <c r="Z42" s="206"/>
      <c r="AA42" s="206"/>
      <c r="AB42" s="206"/>
      <c r="AC42" s="206"/>
      <c r="AD42" s="206"/>
      <c r="AE42" s="207"/>
    </row>
    <row r="43" spans="1:41" ht="45.75" customHeight="1" x14ac:dyDescent="0.25">
      <c r="A43" s="214" t="s">
        <v>106</v>
      </c>
      <c r="B43" s="212">
        <v>0.02</v>
      </c>
      <c r="C43" s="30" t="s">
        <v>66</v>
      </c>
      <c r="D43" s="31">
        <v>0.1</v>
      </c>
      <c r="E43" s="31">
        <v>0.2</v>
      </c>
      <c r="F43" s="31">
        <v>0.2</v>
      </c>
      <c r="G43" s="31">
        <v>0.25</v>
      </c>
      <c r="H43" s="31">
        <v>0.25</v>
      </c>
      <c r="I43" s="31"/>
      <c r="J43" s="31"/>
      <c r="K43" s="31"/>
      <c r="L43" s="31"/>
      <c r="M43" s="31"/>
      <c r="N43" s="31"/>
      <c r="O43" s="31"/>
      <c r="P43" s="107">
        <f>SUM(D43:O43)</f>
        <v>1</v>
      </c>
      <c r="Q43" s="199" t="s">
        <v>470</v>
      </c>
      <c r="R43" s="200"/>
      <c r="S43" s="200"/>
      <c r="T43" s="200"/>
      <c r="U43" s="200"/>
      <c r="V43" s="200"/>
      <c r="W43" s="200"/>
      <c r="X43" s="201"/>
      <c r="Y43" s="208" t="s">
        <v>459</v>
      </c>
      <c r="Z43" s="209"/>
      <c r="AA43" s="209"/>
      <c r="AB43" s="209"/>
      <c r="AC43" s="209"/>
      <c r="AD43" s="209"/>
      <c r="AE43" s="210"/>
    </row>
    <row r="44" spans="1:41" ht="45.75" customHeight="1" thickBot="1" x14ac:dyDescent="0.3">
      <c r="A44" s="215"/>
      <c r="B44" s="216"/>
      <c r="C44" s="28" t="s">
        <v>69</v>
      </c>
      <c r="D44" s="29">
        <v>0.1</v>
      </c>
      <c r="E44" s="29">
        <v>0.2</v>
      </c>
      <c r="F44" s="29">
        <v>0.2</v>
      </c>
      <c r="G44" s="29">
        <v>0.25</v>
      </c>
      <c r="H44" s="29">
        <v>0.25</v>
      </c>
      <c r="I44" s="29"/>
      <c r="J44" s="29"/>
      <c r="K44" s="29"/>
      <c r="L44" s="29"/>
      <c r="M44" s="29"/>
      <c r="N44" s="29"/>
      <c r="O44" s="29"/>
      <c r="P44" s="107">
        <f>SUM(D44:O44)</f>
        <v>1</v>
      </c>
      <c r="Q44" s="202"/>
      <c r="R44" s="203"/>
      <c r="S44" s="203"/>
      <c r="T44" s="203"/>
      <c r="U44" s="203"/>
      <c r="V44" s="203"/>
      <c r="W44" s="203"/>
      <c r="X44" s="204"/>
      <c r="Y44" s="205" t="s">
        <v>455</v>
      </c>
      <c r="Z44" s="206"/>
      <c r="AA44" s="206"/>
      <c r="AB44" s="206"/>
      <c r="AC44" s="206"/>
      <c r="AD44" s="206"/>
      <c r="AE44" s="207"/>
    </row>
    <row r="45" spans="1:41" ht="15" customHeight="1" x14ac:dyDescent="0.25">
      <c r="A45" s="2" t="s">
        <v>94</v>
      </c>
    </row>
  </sheetData>
  <mergeCells count="77">
    <mergeCell ref="Y43:AE43"/>
    <mergeCell ref="Y44:AE44"/>
    <mergeCell ref="Y41:AE41"/>
    <mergeCell ref="Y42:AE42"/>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300-000000000000}">
      <formula1>$B$21:$M$21</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textLength" operator="lessThanOrEqual" allowBlank="1" showInputMessage="1" showErrorMessage="1" errorTitle="Máximo 2.000 caracteres" error="Máximo 2.000 caracteres" sqref="Q35 Y35 AC35 Q43 Q41" xr:uid="{00000000-0002-0000-0300-000002000000}">
      <formula1>2000</formula1>
    </dataValidation>
  </dataValidations>
  <hyperlinks>
    <hyperlink ref="Y43" r:id="rId1" xr:uid="{00000000-0004-0000-0300-000000000000}"/>
    <hyperlink ref="Y41" r:id="rId2" xr:uid="{4A22B954-B250-40AE-A7FA-5DF597D9229A}"/>
  </hyperlinks>
  <pageMargins left="0.25" right="0.25" top="0.75" bottom="0.75" header="0.3" footer="0.3"/>
  <pageSetup scale="19" orientation="landscape"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7"/>
  <sheetViews>
    <sheetView topLeftCell="J30" zoomScale="80" zoomScaleNormal="80" workbookViewId="0">
      <selection activeCell="Q45" sqref="Q45:X4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1.2851562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ht="15" customHeight="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customHeight="1"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4" s="16" customFormat="1" ht="37.5" customHeight="1" thickBot="1" x14ac:dyDescent="0.3">
      <c r="A17" s="262" t="s">
        <v>23</v>
      </c>
      <c r="B17" s="263"/>
      <c r="C17" s="314" t="s">
        <v>108</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4"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4"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4" ht="32.1" customHeight="1" thickBot="1" x14ac:dyDescent="0.3">
      <c r="A21" s="137">
        <v>44152057</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4" ht="32.1" customHeight="1" x14ac:dyDescent="0.25">
      <c r="A22" s="131" t="s">
        <v>44</v>
      </c>
      <c r="B22" s="101">
        <v>35889457</v>
      </c>
      <c r="C22" s="102"/>
      <c r="D22" s="102"/>
      <c r="E22" s="102">
        <v>3340200</v>
      </c>
      <c r="F22" s="102">
        <v>4922400</v>
      </c>
      <c r="G22" s="102"/>
      <c r="H22" s="102"/>
      <c r="I22" s="102"/>
      <c r="J22" s="102"/>
      <c r="K22" s="102"/>
      <c r="L22" s="102"/>
      <c r="M22" s="102"/>
      <c r="N22" s="102">
        <f>SUM(B22:M22)</f>
        <v>44152057</v>
      </c>
      <c r="O22" s="103"/>
      <c r="P22" s="131" t="s">
        <v>45</v>
      </c>
      <c r="Q22" s="101">
        <v>1857476500</v>
      </c>
      <c r="R22" s="102"/>
      <c r="S22" s="102"/>
      <c r="T22" s="102"/>
      <c r="U22" s="102"/>
      <c r="V22" s="102"/>
      <c r="W22" s="102"/>
      <c r="X22" s="102">
        <v>1217317500</v>
      </c>
      <c r="Y22" s="102"/>
      <c r="Z22" s="102"/>
      <c r="AA22" s="102"/>
      <c r="AB22" s="102"/>
      <c r="AC22" s="102">
        <f>SUM(Q22:AB22)</f>
        <v>3074794000</v>
      </c>
      <c r="AD22" s="176"/>
      <c r="AE22" s="103"/>
      <c r="AF22" s="1"/>
    </row>
    <row r="23" spans="1:34" ht="32.1" customHeight="1" x14ac:dyDescent="0.25">
      <c r="A23" s="132" t="s">
        <v>46</v>
      </c>
      <c r="B23" s="80"/>
      <c r="C23" s="79"/>
      <c r="D23" s="79"/>
      <c r="E23" s="79"/>
      <c r="F23" s="79"/>
      <c r="G23" s="79"/>
      <c r="H23" s="79"/>
      <c r="I23" s="79"/>
      <c r="J23" s="79"/>
      <c r="K23" s="79"/>
      <c r="L23" s="79"/>
      <c r="M23" s="79"/>
      <c r="N23" s="79">
        <f>SUM(B23:M23)</f>
        <v>0</v>
      </c>
      <c r="O23" s="81" t="str">
        <f>IFERROR(N23/(SUMIF(B23:M23,"&gt;0",B22:M22))," ")</f>
        <v xml:space="preserve"> </v>
      </c>
      <c r="P23" s="132" t="s">
        <v>47</v>
      </c>
      <c r="Q23" s="80">
        <v>709436000</v>
      </c>
      <c r="R23" s="79">
        <v>691026000</v>
      </c>
      <c r="S23" s="79">
        <v>211708099</v>
      </c>
      <c r="T23" s="79">
        <f>90456765-71085901</f>
        <v>19370864</v>
      </c>
      <c r="U23" s="79">
        <f>39108000-25637466</f>
        <v>13470534</v>
      </c>
      <c r="V23" s="79"/>
      <c r="W23" s="79"/>
      <c r="X23" s="79"/>
      <c r="Y23" s="79"/>
      <c r="Z23" s="79"/>
      <c r="AA23" s="79"/>
      <c r="AB23" s="79"/>
      <c r="AC23" s="79">
        <f>SUM(Q23:AB23)</f>
        <v>1645011497</v>
      </c>
      <c r="AD23" s="178">
        <f>AC23/SUM(Q22:U22)</f>
        <v>0.88561631708395772</v>
      </c>
      <c r="AE23" s="81">
        <f>AC23/AC22</f>
        <v>0.53499892903394508</v>
      </c>
      <c r="AF23" s="1"/>
      <c r="AH23" s="138"/>
    </row>
    <row r="24" spans="1:34" ht="32.1" customHeight="1" x14ac:dyDescent="0.25">
      <c r="A24" s="132" t="s">
        <v>48</v>
      </c>
      <c r="B24" s="80">
        <f>+A21-B23</f>
        <v>44152057</v>
      </c>
      <c r="C24" s="79">
        <f>+B24-C23</f>
        <v>44152057</v>
      </c>
      <c r="D24" s="79"/>
      <c r="E24" s="79"/>
      <c r="F24" s="79"/>
      <c r="G24" s="79"/>
      <c r="H24" s="79"/>
      <c r="I24" s="79"/>
      <c r="J24" s="79"/>
      <c r="K24" s="79"/>
      <c r="L24" s="79"/>
      <c r="M24" s="79"/>
      <c r="N24" s="79">
        <f>MIN(B24:M24)</f>
        <v>44152057</v>
      </c>
      <c r="O24" s="104"/>
      <c r="P24" s="132" t="s">
        <v>44</v>
      </c>
      <c r="Q24" s="80"/>
      <c r="R24" s="79">
        <v>135257500</v>
      </c>
      <c r="S24" s="79">
        <v>270515000</v>
      </c>
      <c r="T24" s="79">
        <f>270515000+3910750</f>
        <v>274425750</v>
      </c>
      <c r="U24" s="79">
        <f>270515000+3910750</f>
        <v>274425750</v>
      </c>
      <c r="V24" s="79">
        <f>270915000+52200000+3910750</f>
        <v>327025750</v>
      </c>
      <c r="W24" s="79">
        <f>270515000+3910750</f>
        <v>274425750</v>
      </c>
      <c r="X24" s="79">
        <f t="shared" ref="X24:AA24" si="0">270515000+3910750</f>
        <v>274425750</v>
      </c>
      <c r="Y24" s="79">
        <f t="shared" si="0"/>
        <v>274425750</v>
      </c>
      <c r="Z24" s="79">
        <f t="shared" si="0"/>
        <v>274425750</v>
      </c>
      <c r="AA24" s="79">
        <f t="shared" si="0"/>
        <v>274425750</v>
      </c>
      <c r="AB24" s="79">
        <f>270515000+3910750+135257500+11332250</f>
        <v>421015500</v>
      </c>
      <c r="AC24" s="79">
        <f>SUM(Q24:AB24)</f>
        <v>3074794000</v>
      </c>
      <c r="AD24" s="178"/>
      <c r="AE24" s="104"/>
      <c r="AF24" s="1"/>
    </row>
    <row r="25" spans="1:34" ht="32.1" customHeight="1" thickBot="1" x14ac:dyDescent="0.3">
      <c r="A25" s="133" t="s">
        <v>49</v>
      </c>
      <c r="B25" s="111">
        <v>31114000</v>
      </c>
      <c r="C25" s="112">
        <v>4775457</v>
      </c>
      <c r="D25" s="112"/>
      <c r="E25" s="112">
        <v>3340200</v>
      </c>
      <c r="F25" s="112">
        <v>4922400</v>
      </c>
      <c r="G25" s="112"/>
      <c r="H25" s="112"/>
      <c r="I25" s="112"/>
      <c r="J25" s="112"/>
      <c r="K25" s="112"/>
      <c r="L25" s="112"/>
      <c r="M25" s="112"/>
      <c r="N25" s="112">
        <f>SUM(B25:M25)</f>
        <v>44152057</v>
      </c>
      <c r="O25" s="113">
        <f>+N25/N24</f>
        <v>1</v>
      </c>
      <c r="P25" s="133" t="s">
        <v>49</v>
      </c>
      <c r="Q25" s="111"/>
      <c r="R25" s="112">
        <v>22822469.5</v>
      </c>
      <c r="S25" s="112">
        <v>155133333</v>
      </c>
      <c r="T25" s="112">
        <v>250645067</v>
      </c>
      <c r="U25" s="112">
        <v>303644335</v>
      </c>
      <c r="V25" s="112"/>
      <c r="W25" s="112"/>
      <c r="X25" s="112"/>
      <c r="Y25" s="112"/>
      <c r="Z25" s="112"/>
      <c r="AA25" s="112"/>
      <c r="AB25" s="112"/>
      <c r="AC25" s="112">
        <f>SUM(Q25:AB25)</f>
        <v>732245204.5</v>
      </c>
      <c r="AD25" s="179">
        <f>AC25/SUM(Q24:U24)</f>
        <v>0.76705090643017571</v>
      </c>
      <c r="AE25" s="113">
        <f>AC25/AC24</f>
        <v>0.23814447553234461</v>
      </c>
      <c r="AF25" s="1"/>
    </row>
    <row r="26" spans="1:34" customFormat="1" ht="16.5" customHeight="1" thickBot="1" x14ac:dyDescent="0.3"/>
    <row r="27" spans="1:34"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4"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row>
    <row r="29" spans="1:34"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4"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506</v>
      </c>
      <c r="Z30" s="317"/>
      <c r="AA30" s="317"/>
      <c r="AB30" s="317"/>
      <c r="AC30" s="317"/>
      <c r="AD30" s="317"/>
      <c r="AE30" s="318"/>
    </row>
    <row r="31" spans="1:34"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4"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177" customHeight="1" x14ac:dyDescent="0.25">
      <c r="A35" s="217" t="s">
        <v>108</v>
      </c>
      <c r="B35" s="219">
        <v>0.05</v>
      </c>
      <c r="C35" s="23" t="s">
        <v>66</v>
      </c>
      <c r="D35" s="22">
        <v>5</v>
      </c>
      <c r="E35" s="22">
        <v>5</v>
      </c>
      <c r="F35" s="22">
        <v>5</v>
      </c>
      <c r="G35" s="22">
        <v>5</v>
      </c>
      <c r="H35" s="22">
        <v>5</v>
      </c>
      <c r="I35" s="22"/>
      <c r="J35" s="22"/>
      <c r="K35" s="22"/>
      <c r="L35" s="22"/>
      <c r="M35" s="22"/>
      <c r="N35" s="22"/>
      <c r="O35" s="22"/>
      <c r="P35" s="184">
        <v>5</v>
      </c>
      <c r="Q35" s="235" t="s">
        <v>490</v>
      </c>
      <c r="R35" s="236"/>
      <c r="S35" s="236"/>
      <c r="T35" s="237"/>
      <c r="U35" s="241" t="s">
        <v>507</v>
      </c>
      <c r="V35" s="241"/>
      <c r="W35" s="241"/>
      <c r="X35" s="241"/>
      <c r="Y35" s="243" t="s">
        <v>453</v>
      </c>
      <c r="Z35" s="243"/>
      <c r="AA35" s="243"/>
      <c r="AB35" s="243"/>
      <c r="AC35" s="243" t="s">
        <v>109</v>
      </c>
      <c r="AD35" s="243"/>
      <c r="AE35" s="244"/>
      <c r="AG35" s="21"/>
      <c r="AH35" s="21"/>
      <c r="AI35" s="21"/>
      <c r="AJ35" s="21"/>
      <c r="AK35" s="21"/>
      <c r="AL35" s="21"/>
      <c r="AM35" s="21"/>
      <c r="AN35" s="21"/>
      <c r="AO35" s="21"/>
    </row>
    <row r="36" spans="1:41" ht="168" customHeight="1" thickBot="1" x14ac:dyDescent="0.3">
      <c r="A36" s="218"/>
      <c r="B36" s="220"/>
      <c r="C36" s="139" t="s">
        <v>69</v>
      </c>
      <c r="D36" s="139">
        <v>0</v>
      </c>
      <c r="E36" s="139">
        <v>5</v>
      </c>
      <c r="F36" s="140">
        <v>5</v>
      </c>
      <c r="G36" s="140">
        <v>5</v>
      </c>
      <c r="H36" s="140">
        <v>5</v>
      </c>
      <c r="I36" s="25"/>
      <c r="J36" s="25"/>
      <c r="K36" s="25"/>
      <c r="L36" s="25"/>
      <c r="M36" s="25"/>
      <c r="N36" s="25"/>
      <c r="O36" s="25"/>
      <c r="P36" s="140">
        <v>5</v>
      </c>
      <c r="Q36" s="238"/>
      <c r="R36" s="239"/>
      <c r="S36" s="239"/>
      <c r="T36" s="240"/>
      <c r="U36" s="242"/>
      <c r="V36" s="242"/>
      <c r="W36" s="242"/>
      <c r="X36" s="242"/>
      <c r="Y36" s="245"/>
      <c r="Z36" s="245"/>
      <c r="AA36" s="245"/>
      <c r="AB36" s="245"/>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70.5" customHeight="1" x14ac:dyDescent="0.25">
      <c r="A41" s="225" t="s">
        <v>110</v>
      </c>
      <c r="B41" s="212">
        <v>0.01</v>
      </c>
      <c r="C41" s="30" t="s">
        <v>66</v>
      </c>
      <c r="D41" s="31">
        <v>0.2</v>
      </c>
      <c r="E41" s="31">
        <v>0.2</v>
      </c>
      <c r="F41" s="31">
        <v>0.2</v>
      </c>
      <c r="G41" s="31">
        <v>0.2</v>
      </c>
      <c r="H41" s="31">
        <v>0.2</v>
      </c>
      <c r="I41" s="31"/>
      <c r="J41" s="31"/>
      <c r="K41" s="31"/>
      <c r="L41" s="31"/>
      <c r="M41" s="31"/>
      <c r="N41" s="31"/>
      <c r="O41" s="31"/>
      <c r="P41" s="107">
        <f t="shared" ref="P41:P46" si="1">SUM(D41:O41)</f>
        <v>1</v>
      </c>
      <c r="Q41" s="199" t="s">
        <v>478</v>
      </c>
      <c r="R41" s="200"/>
      <c r="S41" s="200"/>
      <c r="T41" s="200"/>
      <c r="U41" s="200"/>
      <c r="V41" s="200"/>
      <c r="W41" s="200"/>
      <c r="X41" s="201"/>
      <c r="Y41" s="208" t="s">
        <v>463</v>
      </c>
      <c r="Z41" s="209"/>
      <c r="AA41" s="209"/>
      <c r="AB41" s="209"/>
      <c r="AC41" s="209"/>
      <c r="AD41" s="209"/>
      <c r="AE41" s="210"/>
      <c r="AG41" s="27"/>
      <c r="AH41" s="27"/>
      <c r="AI41" s="27"/>
      <c r="AJ41" s="27"/>
      <c r="AK41" s="27"/>
      <c r="AL41" s="27"/>
      <c r="AM41" s="27"/>
      <c r="AN41" s="27"/>
      <c r="AO41" s="27"/>
    </row>
    <row r="42" spans="1:41" ht="70.5" customHeight="1" x14ac:dyDescent="0.25">
      <c r="A42" s="211"/>
      <c r="B42" s="213"/>
      <c r="C42" s="28" t="s">
        <v>69</v>
      </c>
      <c r="D42" s="29">
        <v>0</v>
      </c>
      <c r="E42" s="29">
        <v>0.4</v>
      </c>
      <c r="F42" s="29">
        <v>0.2</v>
      </c>
      <c r="G42" s="29">
        <v>0.2</v>
      </c>
      <c r="H42" s="29">
        <v>0.2</v>
      </c>
      <c r="I42" s="29"/>
      <c r="J42" s="29"/>
      <c r="K42" s="29"/>
      <c r="L42" s="29"/>
      <c r="M42" s="29"/>
      <c r="N42" s="29"/>
      <c r="O42" s="29"/>
      <c r="P42" s="107">
        <f t="shared" si="1"/>
        <v>1</v>
      </c>
      <c r="Q42" s="202"/>
      <c r="R42" s="203"/>
      <c r="S42" s="203"/>
      <c r="T42" s="203"/>
      <c r="U42" s="203"/>
      <c r="V42" s="203"/>
      <c r="W42" s="203"/>
      <c r="X42" s="204"/>
      <c r="Y42" s="205" t="s">
        <v>456</v>
      </c>
      <c r="Z42" s="206"/>
      <c r="AA42" s="206"/>
      <c r="AB42" s="206"/>
      <c r="AC42" s="206"/>
      <c r="AD42" s="206"/>
      <c r="AE42" s="207"/>
      <c r="AF42" s="162"/>
    </row>
    <row r="43" spans="1:41" ht="54.75" customHeight="1" x14ac:dyDescent="0.25">
      <c r="A43" s="211" t="s">
        <v>111</v>
      </c>
      <c r="B43" s="212">
        <v>0.02</v>
      </c>
      <c r="C43" s="30" t="s">
        <v>66</v>
      </c>
      <c r="D43" s="31">
        <v>0.2</v>
      </c>
      <c r="E43" s="31">
        <v>0.2</v>
      </c>
      <c r="F43" s="31">
        <v>0.2</v>
      </c>
      <c r="G43" s="31">
        <v>0.2</v>
      </c>
      <c r="H43" s="31">
        <v>0.2</v>
      </c>
      <c r="I43" s="31"/>
      <c r="J43" s="31"/>
      <c r="K43" s="31"/>
      <c r="L43" s="31"/>
      <c r="M43" s="31"/>
      <c r="N43" s="31"/>
      <c r="O43" s="31"/>
      <c r="P43" s="107">
        <f t="shared" si="1"/>
        <v>1</v>
      </c>
      <c r="Q43" s="199" t="s">
        <v>486</v>
      </c>
      <c r="R43" s="200"/>
      <c r="S43" s="200"/>
      <c r="T43" s="200"/>
      <c r="U43" s="200"/>
      <c r="V43" s="200"/>
      <c r="W43" s="200"/>
      <c r="X43" s="201"/>
      <c r="Y43" s="208" t="s">
        <v>458</v>
      </c>
      <c r="Z43" s="209"/>
      <c r="AA43" s="209"/>
      <c r="AB43" s="209"/>
      <c r="AC43" s="209"/>
      <c r="AD43" s="209"/>
      <c r="AE43" s="210"/>
    </row>
    <row r="44" spans="1:41" ht="54.75" customHeight="1" x14ac:dyDescent="0.25">
      <c r="A44" s="211"/>
      <c r="B44" s="213"/>
      <c r="C44" s="28" t="s">
        <v>69</v>
      </c>
      <c r="D44" s="29">
        <v>0</v>
      </c>
      <c r="E44" s="29">
        <v>0.4</v>
      </c>
      <c r="F44" s="29">
        <v>0.2</v>
      </c>
      <c r="G44" s="29">
        <v>0.2</v>
      </c>
      <c r="H44" s="29">
        <v>0.2</v>
      </c>
      <c r="I44" s="29"/>
      <c r="J44" s="29"/>
      <c r="K44" s="29"/>
      <c r="L44" s="29"/>
      <c r="M44" s="29"/>
      <c r="N44" s="29"/>
      <c r="O44" s="29"/>
      <c r="P44" s="107">
        <f t="shared" si="1"/>
        <v>1</v>
      </c>
      <c r="Q44" s="202"/>
      <c r="R44" s="203"/>
      <c r="S44" s="203"/>
      <c r="T44" s="203"/>
      <c r="U44" s="203"/>
      <c r="V44" s="203"/>
      <c r="W44" s="203"/>
      <c r="X44" s="204"/>
      <c r="Y44" s="205" t="s">
        <v>462</v>
      </c>
      <c r="Z44" s="206"/>
      <c r="AA44" s="206"/>
      <c r="AB44" s="206"/>
      <c r="AC44" s="206"/>
      <c r="AD44" s="206"/>
      <c r="AE44" s="207"/>
    </row>
    <row r="45" spans="1:41" ht="65.25" customHeight="1" x14ac:dyDescent="0.25">
      <c r="A45" s="343" t="s">
        <v>112</v>
      </c>
      <c r="B45" s="212">
        <v>0.02</v>
      </c>
      <c r="C45" s="30" t="s">
        <v>66</v>
      </c>
      <c r="D45" s="31">
        <v>0.2</v>
      </c>
      <c r="E45" s="31">
        <v>0.2</v>
      </c>
      <c r="F45" s="31">
        <v>0.2</v>
      </c>
      <c r="G45" s="31">
        <v>0.2</v>
      </c>
      <c r="H45" s="31">
        <v>0.2</v>
      </c>
      <c r="I45" s="31"/>
      <c r="J45" s="31"/>
      <c r="K45" s="31"/>
      <c r="L45" s="31"/>
      <c r="M45" s="31"/>
      <c r="N45" s="31"/>
      <c r="O45" s="31"/>
      <c r="P45" s="107">
        <f t="shared" si="1"/>
        <v>1</v>
      </c>
      <c r="Q45" s="199" t="s">
        <v>508</v>
      </c>
      <c r="R45" s="200"/>
      <c r="S45" s="200"/>
      <c r="T45" s="200"/>
      <c r="U45" s="200"/>
      <c r="V45" s="200"/>
      <c r="W45" s="200"/>
      <c r="X45" s="201"/>
      <c r="Y45" s="208" t="s">
        <v>458</v>
      </c>
      <c r="Z45" s="209"/>
      <c r="AA45" s="209"/>
      <c r="AB45" s="209"/>
      <c r="AC45" s="209"/>
      <c r="AD45" s="209"/>
      <c r="AE45" s="210"/>
    </row>
    <row r="46" spans="1:41" ht="65.25" customHeight="1" thickBot="1" x14ac:dyDescent="0.3">
      <c r="A46" s="344"/>
      <c r="B46" s="216"/>
      <c r="C46" s="28" t="s">
        <v>69</v>
      </c>
      <c r="D46" s="29">
        <v>0</v>
      </c>
      <c r="E46" s="29">
        <v>0.4</v>
      </c>
      <c r="F46" s="29">
        <v>0.2</v>
      </c>
      <c r="G46" s="29">
        <v>0.2</v>
      </c>
      <c r="H46" s="29">
        <v>0.2</v>
      </c>
      <c r="I46" s="29"/>
      <c r="J46" s="29"/>
      <c r="K46" s="29"/>
      <c r="L46" s="29"/>
      <c r="M46" s="29"/>
      <c r="N46" s="29"/>
      <c r="O46" s="29"/>
      <c r="P46" s="107">
        <f t="shared" si="1"/>
        <v>1</v>
      </c>
      <c r="Q46" s="202"/>
      <c r="R46" s="203"/>
      <c r="S46" s="203"/>
      <c r="T46" s="203"/>
      <c r="U46" s="203"/>
      <c r="V46" s="203"/>
      <c r="W46" s="203"/>
      <c r="X46" s="204"/>
      <c r="Y46" s="205" t="s">
        <v>454</v>
      </c>
      <c r="Z46" s="206"/>
      <c r="AA46" s="206"/>
      <c r="AB46" s="206"/>
      <c r="AC46" s="206"/>
      <c r="AD46" s="206"/>
      <c r="AE46" s="207"/>
    </row>
    <row r="47" spans="1:41" ht="15" customHeight="1" x14ac:dyDescent="0.25">
      <c r="A47" s="2" t="s">
        <v>94</v>
      </c>
    </row>
  </sheetData>
  <mergeCells count="82">
    <mergeCell ref="Y45:AE45"/>
    <mergeCell ref="Y46:AE46"/>
    <mergeCell ref="Y43:AE43"/>
    <mergeCell ref="Y44:AE44"/>
    <mergeCell ref="A45:A46"/>
    <mergeCell ref="B45:B46"/>
    <mergeCell ref="Q45:X46"/>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K7:L9"/>
    <mergeCell ref="M7:N7"/>
    <mergeCell ref="AA15:AE15"/>
    <mergeCell ref="O7:P7"/>
    <mergeCell ref="M8:N8"/>
    <mergeCell ref="O8:P8"/>
    <mergeCell ref="M9:N9"/>
    <mergeCell ref="O9:P9"/>
    <mergeCell ref="Y41:AE41"/>
    <mergeCell ref="Y42:AE42"/>
    <mergeCell ref="A1:A4"/>
    <mergeCell ref="B1:AA1"/>
    <mergeCell ref="AB1:AE1"/>
    <mergeCell ref="B2:AA2"/>
    <mergeCell ref="AB2:AE2"/>
    <mergeCell ref="B3:AA4"/>
    <mergeCell ref="AB3:AE3"/>
    <mergeCell ref="AB4:AE4"/>
    <mergeCell ref="A11:B13"/>
    <mergeCell ref="C11:AE13"/>
    <mergeCell ref="A7:B9"/>
    <mergeCell ref="C7:C9"/>
    <mergeCell ref="D7:H9"/>
    <mergeCell ref="I7:J9"/>
  </mergeCells>
  <dataValidations count="3">
    <dataValidation type="textLength" operator="lessThanOrEqual" allowBlank="1" showInputMessage="1" showErrorMessage="1" errorTitle="Máximo 2.000 caracteres" error="Máximo 2.000 caracteres" sqref="AC35 Q35 Y35 Q45 Q41 Q43"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hyperlinks>
    <hyperlink ref="Y45" r:id="rId1" xr:uid="{00000000-0004-0000-0400-000000000000}"/>
    <hyperlink ref="Y43" r:id="rId2" xr:uid="{3F9A5832-1372-4B1E-8BBD-0233EBE7E8BF}"/>
    <hyperlink ref="Y41" r:id="rId3" xr:uid="{8792A009-2943-4EDA-B243-88E34DE81456}"/>
  </hyperlinks>
  <pageMargins left="0.25" right="0.25" top="0.75" bottom="0.75" header="0.3" footer="0.3"/>
  <pageSetup scale="19" orientation="landscape" r:id="rId4"/>
  <drawing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3"/>
  <sheetViews>
    <sheetView topLeftCell="P30" zoomScale="70" zoomScaleNormal="70" workbookViewId="0">
      <selection activeCell="Y41" sqref="Y41:AE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x14ac:dyDescent="0.3">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x14ac:dyDescent="0.3">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x14ac:dyDescent="0.3">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3" t="s">
        <v>7</v>
      </c>
      <c r="B7" s="254"/>
      <c r="C7" s="291" t="s">
        <v>32</v>
      </c>
      <c r="D7" s="253" t="s">
        <v>9</v>
      </c>
      <c r="E7" s="259"/>
      <c r="F7" s="259"/>
      <c r="G7" s="259"/>
      <c r="H7" s="254"/>
      <c r="I7" s="283">
        <v>45454</v>
      </c>
      <c r="J7" s="284"/>
      <c r="K7" s="253" t="s">
        <v>10</v>
      </c>
      <c r="L7" s="254"/>
      <c r="M7" s="275" t="s">
        <v>11</v>
      </c>
      <c r="N7" s="276"/>
      <c r="O7" s="264"/>
      <c r="P7" s="265"/>
      <c r="Q7" s="4"/>
      <c r="R7" s="4"/>
      <c r="S7" s="4"/>
      <c r="T7" s="4"/>
      <c r="U7" s="4"/>
      <c r="V7" s="4"/>
      <c r="W7" s="4"/>
      <c r="X7" s="4"/>
      <c r="Y7" s="4"/>
      <c r="Z7" s="5"/>
      <c r="AA7" s="4"/>
      <c r="AB7" s="4"/>
      <c r="AD7" s="7"/>
      <c r="AE7" s="8"/>
    </row>
    <row r="8" spans="1:31" ht="15" customHeight="1" x14ac:dyDescent="0.25">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75" customHeight="1" thickBot="1" x14ac:dyDescent="0.3">
      <c r="A9" s="257"/>
      <c r="B9" s="258"/>
      <c r="C9" s="293"/>
      <c r="D9" s="257"/>
      <c r="E9" s="261"/>
      <c r="F9" s="261"/>
      <c r="G9" s="261"/>
      <c r="H9" s="258"/>
      <c r="I9" s="287"/>
      <c r="J9" s="288"/>
      <c r="K9" s="257"/>
      <c r="L9" s="258"/>
      <c r="M9" s="279" t="s">
        <v>13</v>
      </c>
      <c r="N9" s="280"/>
      <c r="O9" s="281" t="s">
        <v>14</v>
      </c>
      <c r="P9" s="282"/>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3" t="s">
        <v>15</v>
      </c>
      <c r="B11" s="254"/>
      <c r="C11" s="226" t="s">
        <v>16</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row>
    <row r="12" spans="1:31" ht="15" customHeight="1" x14ac:dyDescent="0.25">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x14ac:dyDescent="0.3">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2" t="s">
        <v>17</v>
      </c>
      <c r="B15" s="263"/>
      <c r="C15" s="272" t="s">
        <v>18</v>
      </c>
      <c r="D15" s="273"/>
      <c r="E15" s="273"/>
      <c r="F15" s="273"/>
      <c r="G15" s="273"/>
      <c r="H15" s="273"/>
      <c r="I15" s="273"/>
      <c r="J15" s="273"/>
      <c r="K15" s="274"/>
      <c r="L15" s="289" t="s">
        <v>19</v>
      </c>
      <c r="M15" s="322"/>
      <c r="N15" s="322"/>
      <c r="O15" s="322"/>
      <c r="P15" s="322"/>
      <c r="Q15" s="290"/>
      <c r="R15" s="323" t="s">
        <v>20</v>
      </c>
      <c r="S15" s="324"/>
      <c r="T15" s="324"/>
      <c r="U15" s="324"/>
      <c r="V15" s="324"/>
      <c r="W15" s="324"/>
      <c r="X15" s="325"/>
      <c r="Y15" s="289" t="s">
        <v>21</v>
      </c>
      <c r="Z15" s="290"/>
      <c r="AA15" s="314" t="s">
        <v>22</v>
      </c>
      <c r="AB15" s="315"/>
      <c r="AC15" s="315"/>
      <c r="AD15" s="315"/>
      <c r="AE15" s="316"/>
    </row>
    <row r="16" spans="1:31" ht="9" customHeight="1" thickBot="1" x14ac:dyDescent="0.3">
      <c r="A16" s="6"/>
      <c r="B16" s="4"/>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D16" s="7"/>
      <c r="AE16" s="8"/>
    </row>
    <row r="17" spans="1:32" s="16" customFormat="1" ht="37.5" customHeight="1" thickBot="1" x14ac:dyDescent="0.3">
      <c r="A17" s="262" t="s">
        <v>23</v>
      </c>
      <c r="B17" s="263"/>
      <c r="C17" s="314" t="s">
        <v>113</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89" t="s">
        <v>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x14ac:dyDescent="0.3">
      <c r="A20" s="99" t="s">
        <v>26</v>
      </c>
      <c r="B20" s="319" t="s">
        <v>27</v>
      </c>
      <c r="C20" s="320"/>
      <c r="D20" s="320"/>
      <c r="E20" s="320"/>
      <c r="F20" s="320"/>
      <c r="G20" s="320"/>
      <c r="H20" s="320"/>
      <c r="I20" s="320"/>
      <c r="J20" s="320"/>
      <c r="K20" s="320"/>
      <c r="L20" s="320"/>
      <c r="M20" s="320"/>
      <c r="N20" s="320"/>
      <c r="O20" s="321"/>
      <c r="P20" s="289" t="s">
        <v>28</v>
      </c>
      <c r="Q20" s="322"/>
      <c r="R20" s="322"/>
      <c r="S20" s="322"/>
      <c r="T20" s="322"/>
      <c r="U20" s="322"/>
      <c r="V20" s="322"/>
      <c r="W20" s="322"/>
      <c r="X20" s="322"/>
      <c r="Y20" s="322"/>
      <c r="Z20" s="322"/>
      <c r="AA20" s="322"/>
      <c r="AB20" s="322"/>
      <c r="AC20" s="322"/>
      <c r="AD20" s="322"/>
      <c r="AE20" s="290"/>
      <c r="AF20" s="20"/>
    </row>
    <row r="21" spans="1:32" ht="32.1" customHeight="1" thickBot="1" x14ac:dyDescent="0.3">
      <c r="A21" s="137"/>
      <c r="B21" s="173" t="s">
        <v>29</v>
      </c>
      <c r="C21" s="169" t="s">
        <v>8</v>
      </c>
      <c r="D21" s="169" t="s">
        <v>30</v>
      </c>
      <c r="E21" s="169" t="s">
        <v>31</v>
      </c>
      <c r="F21" s="169" t="s">
        <v>32</v>
      </c>
      <c r="G21" s="169" t="s">
        <v>33</v>
      </c>
      <c r="H21" s="169" t="s">
        <v>34</v>
      </c>
      <c r="I21" s="169" t="s">
        <v>35</v>
      </c>
      <c r="J21" s="169" t="s">
        <v>36</v>
      </c>
      <c r="K21" s="169" t="s">
        <v>37</v>
      </c>
      <c r="L21" s="169" t="s">
        <v>38</v>
      </c>
      <c r="M21" s="169" t="s">
        <v>39</v>
      </c>
      <c r="N21" s="169" t="s">
        <v>40</v>
      </c>
      <c r="O21" s="174"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2" ht="32.1" customHeight="1" x14ac:dyDescent="0.25">
      <c r="A22" s="170" t="s">
        <v>44</v>
      </c>
      <c r="B22" s="101"/>
      <c r="C22" s="102"/>
      <c r="D22" s="102"/>
      <c r="E22" s="102"/>
      <c r="F22" s="102"/>
      <c r="G22" s="102"/>
      <c r="H22" s="102"/>
      <c r="I22" s="102"/>
      <c r="J22" s="102"/>
      <c r="K22" s="102"/>
      <c r="L22" s="102"/>
      <c r="M22" s="102"/>
      <c r="N22" s="102">
        <f>SUM(B22:M22)</f>
        <v>0</v>
      </c>
      <c r="O22" s="103"/>
      <c r="P22" s="180" t="s">
        <v>45</v>
      </c>
      <c r="Q22" s="101">
        <v>54587000</v>
      </c>
      <c r="R22" s="102"/>
      <c r="S22" s="102"/>
      <c r="T22" s="102"/>
      <c r="U22" s="102"/>
      <c r="V22" s="102"/>
      <c r="W22" s="102"/>
      <c r="X22" s="102">
        <v>37791000</v>
      </c>
      <c r="Y22" s="102"/>
      <c r="Z22" s="102"/>
      <c r="AA22" s="102"/>
      <c r="AB22" s="102"/>
      <c r="AC22" s="102">
        <f>SUM(Q22:AB22)</f>
        <v>92378000</v>
      </c>
      <c r="AD22" s="176"/>
      <c r="AE22" s="103"/>
      <c r="AF22" s="1"/>
    </row>
    <row r="23" spans="1:32" ht="32.1" customHeight="1" x14ac:dyDescent="0.25">
      <c r="A23" s="171" t="s">
        <v>46</v>
      </c>
      <c r="B23" s="80"/>
      <c r="C23" s="79"/>
      <c r="D23" s="79"/>
      <c r="E23" s="79"/>
      <c r="F23" s="79"/>
      <c r="G23" s="79"/>
      <c r="H23" s="79"/>
      <c r="I23" s="79"/>
      <c r="J23" s="79"/>
      <c r="K23" s="79"/>
      <c r="L23" s="79"/>
      <c r="M23" s="79"/>
      <c r="N23" s="79">
        <f>SUM(B23:M23)</f>
        <v>0</v>
      </c>
      <c r="O23" s="81" t="str">
        <f>IFERROR(N23/(SUMIF(B23:M23,"&gt;0",B22:M22))," ")</f>
        <v xml:space="preserve"> </v>
      </c>
      <c r="P23" s="181" t="s">
        <v>47</v>
      </c>
      <c r="Q23" s="80">
        <v>0</v>
      </c>
      <c r="R23" s="79">
        <v>0</v>
      </c>
      <c r="S23" s="79">
        <v>0</v>
      </c>
      <c r="T23" s="79"/>
      <c r="U23" s="79">
        <v>27000000</v>
      </c>
      <c r="V23" s="79"/>
      <c r="W23" s="79"/>
      <c r="X23" s="79"/>
      <c r="Y23" s="79"/>
      <c r="Z23" s="79"/>
      <c r="AA23" s="79"/>
      <c r="AB23" s="79"/>
      <c r="AC23" s="79">
        <f>SUM(Q23:AB23)</f>
        <v>27000000</v>
      </c>
      <c r="AD23" s="178">
        <f>AC23/SUM(Q22:U22)</f>
        <v>0.49462326194881567</v>
      </c>
      <c r="AE23" s="81">
        <f>AC23/AC22</f>
        <v>0.29227738206066378</v>
      </c>
      <c r="AF23" s="1"/>
    </row>
    <row r="24" spans="1:32" ht="32.1" customHeight="1" x14ac:dyDescent="0.25">
      <c r="A24" s="171" t="s">
        <v>48</v>
      </c>
      <c r="B24" s="80"/>
      <c r="C24" s="79"/>
      <c r="D24" s="79"/>
      <c r="E24" s="79"/>
      <c r="F24" s="79"/>
      <c r="G24" s="79"/>
      <c r="H24" s="79"/>
      <c r="I24" s="79"/>
      <c r="J24" s="79"/>
      <c r="K24" s="79"/>
      <c r="L24" s="79"/>
      <c r="M24" s="79"/>
      <c r="N24" s="79">
        <f>MIN(B24:M24)</f>
        <v>0</v>
      </c>
      <c r="O24" s="104"/>
      <c r="P24" s="181" t="s">
        <v>44</v>
      </c>
      <c r="Q24" s="80"/>
      <c r="R24" s="79">
        <v>4199000</v>
      </c>
      <c r="S24" s="79">
        <v>8398000</v>
      </c>
      <c r="T24" s="79">
        <v>8398000</v>
      </c>
      <c r="U24" s="79">
        <v>8398000</v>
      </c>
      <c r="V24" s="79">
        <v>8398000</v>
      </c>
      <c r="W24" s="79">
        <v>8398000</v>
      </c>
      <c r="X24" s="79">
        <v>8398000</v>
      </c>
      <c r="Y24" s="79">
        <v>8398000</v>
      </c>
      <c r="Z24" s="79">
        <v>8398000</v>
      </c>
      <c r="AA24" s="79">
        <v>8398000</v>
      </c>
      <c r="AB24" s="79">
        <f>8398000+4199000</f>
        <v>12597000</v>
      </c>
      <c r="AC24" s="79">
        <f>SUM(Q24:AB24)</f>
        <v>92378000</v>
      </c>
      <c r="AD24" s="178"/>
      <c r="AE24" s="104"/>
      <c r="AF24" s="1"/>
    </row>
    <row r="25" spans="1:32" ht="32.1" customHeight="1" thickBot="1" x14ac:dyDescent="0.3">
      <c r="A25" s="172" t="s">
        <v>49</v>
      </c>
      <c r="B25" s="111"/>
      <c r="C25" s="112"/>
      <c r="D25" s="112"/>
      <c r="E25" s="112"/>
      <c r="F25" s="112"/>
      <c r="G25" s="112"/>
      <c r="H25" s="112"/>
      <c r="I25" s="112"/>
      <c r="J25" s="112"/>
      <c r="K25" s="112"/>
      <c r="L25" s="112"/>
      <c r="M25" s="112"/>
      <c r="N25" s="112">
        <f>SUM(B25:M25)</f>
        <v>0</v>
      </c>
      <c r="O25" s="175" t="str">
        <f>IFERROR(N25/(SUMIF(B25:M25,"&gt;0",B24:M24))," ")</f>
        <v xml:space="preserve"> </v>
      </c>
      <c r="P25" s="182" t="s">
        <v>49</v>
      </c>
      <c r="Q25" s="111">
        <v>0</v>
      </c>
      <c r="R25" s="112">
        <v>0</v>
      </c>
      <c r="S25" s="112">
        <v>0</v>
      </c>
      <c r="T25" s="112"/>
      <c r="U25" s="112"/>
      <c r="V25" s="112"/>
      <c r="W25" s="112"/>
      <c r="X25" s="112"/>
      <c r="Y25" s="112"/>
      <c r="Z25" s="112"/>
      <c r="AA25" s="112"/>
      <c r="AB25" s="112"/>
      <c r="AC25" s="112">
        <f>SUM(Q25:AB25)</f>
        <v>0</v>
      </c>
      <c r="AD25" s="179">
        <f>AC25/SUM(Q24:U24)</f>
        <v>0</v>
      </c>
      <c r="AE25" s="113">
        <f>AC25/AC24</f>
        <v>0</v>
      </c>
      <c r="AF25" s="1"/>
    </row>
    <row r="26" spans="1:32" customFormat="1" ht="16.5" customHeight="1" thickBot="1" x14ac:dyDescent="0.3"/>
    <row r="27" spans="1:32" ht="33.950000000000003" customHeight="1" x14ac:dyDescent="0.25">
      <c r="A27" s="248" t="s">
        <v>50</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x14ac:dyDescent="0.25">
      <c r="A28" s="222" t="s">
        <v>51</v>
      </c>
      <c r="B28" s="224" t="s">
        <v>52</v>
      </c>
      <c r="C28" s="224"/>
      <c r="D28" s="224" t="s">
        <v>53</v>
      </c>
      <c r="E28" s="224"/>
      <c r="F28" s="224"/>
      <c r="G28" s="224"/>
      <c r="H28" s="224"/>
      <c r="I28" s="224"/>
      <c r="J28" s="224"/>
      <c r="K28" s="224"/>
      <c r="L28" s="224"/>
      <c r="M28" s="224"/>
      <c r="N28" s="224"/>
      <c r="O28" s="224"/>
      <c r="P28" s="224" t="s">
        <v>40</v>
      </c>
      <c r="Q28" s="224" t="s">
        <v>54</v>
      </c>
      <c r="R28" s="224"/>
      <c r="S28" s="224"/>
      <c r="T28" s="224"/>
      <c r="U28" s="224"/>
      <c r="V28" s="224"/>
      <c r="W28" s="224"/>
      <c r="X28" s="224"/>
      <c r="Y28" s="224" t="s">
        <v>55</v>
      </c>
      <c r="Z28" s="224"/>
      <c r="AA28" s="224"/>
      <c r="AB28" s="224"/>
      <c r="AC28" s="224"/>
      <c r="AD28" s="224"/>
      <c r="AE28" s="251"/>
    </row>
    <row r="29" spans="1:32" ht="27" customHeight="1" x14ac:dyDescent="0.25">
      <c r="A29" s="222"/>
      <c r="B29" s="224"/>
      <c r="C29" s="224"/>
      <c r="D29" s="95" t="s">
        <v>29</v>
      </c>
      <c r="E29" s="95" t="s">
        <v>8</v>
      </c>
      <c r="F29" s="95" t="s">
        <v>30</v>
      </c>
      <c r="G29" s="95" t="s">
        <v>31</v>
      </c>
      <c r="H29" s="95" t="s">
        <v>32</v>
      </c>
      <c r="I29" s="95" t="s">
        <v>33</v>
      </c>
      <c r="J29" s="95" t="s">
        <v>34</v>
      </c>
      <c r="K29" s="95" t="s">
        <v>35</v>
      </c>
      <c r="L29" s="95" t="s">
        <v>36</v>
      </c>
      <c r="M29" s="95" t="s">
        <v>37</v>
      </c>
      <c r="N29" s="95" t="s">
        <v>38</v>
      </c>
      <c r="O29" s="95" t="s">
        <v>39</v>
      </c>
      <c r="P29" s="224"/>
      <c r="Q29" s="224"/>
      <c r="R29" s="224"/>
      <c r="S29" s="224"/>
      <c r="T29" s="224"/>
      <c r="U29" s="224"/>
      <c r="V29" s="224"/>
      <c r="W29" s="224"/>
      <c r="X29" s="224"/>
      <c r="Y29" s="224"/>
      <c r="Z29" s="224"/>
      <c r="AA29" s="224"/>
      <c r="AB29" s="224"/>
      <c r="AC29" s="224"/>
      <c r="AD29" s="224"/>
      <c r="AE29" s="251"/>
    </row>
    <row r="30" spans="1:32" ht="42" customHeight="1" thickBot="1" x14ac:dyDescent="0.3">
      <c r="A30" s="105"/>
      <c r="B30" s="327"/>
      <c r="C30" s="327"/>
      <c r="D30" s="98"/>
      <c r="E30" s="98"/>
      <c r="F30" s="98"/>
      <c r="G30" s="98"/>
      <c r="H30" s="98"/>
      <c r="I30" s="98"/>
      <c r="J30" s="98"/>
      <c r="K30" s="98"/>
      <c r="L30" s="98"/>
      <c r="M30" s="98"/>
      <c r="N30" s="98"/>
      <c r="O30" s="98"/>
      <c r="P30" s="106">
        <f>SUM(D30:O30)</f>
        <v>0</v>
      </c>
      <c r="Q30" s="326"/>
      <c r="R30" s="326"/>
      <c r="S30" s="326"/>
      <c r="T30" s="326"/>
      <c r="U30" s="326"/>
      <c r="V30" s="326"/>
      <c r="W30" s="326"/>
      <c r="X30" s="326"/>
      <c r="Y30" s="317" t="s">
        <v>116</v>
      </c>
      <c r="Z30" s="317"/>
      <c r="AA30" s="317"/>
      <c r="AB30" s="317"/>
      <c r="AC30" s="317"/>
      <c r="AD30" s="317"/>
      <c r="AE30" s="318"/>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6" t="s">
        <v>56</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row>
    <row r="33" spans="1:41" ht="23.1" customHeight="1" x14ac:dyDescent="0.25">
      <c r="A33" s="222" t="s">
        <v>57</v>
      </c>
      <c r="B33" s="224" t="s">
        <v>58</v>
      </c>
      <c r="C33" s="224" t="s">
        <v>52</v>
      </c>
      <c r="D33" s="224" t="s">
        <v>59</v>
      </c>
      <c r="E33" s="224"/>
      <c r="F33" s="224"/>
      <c r="G33" s="224"/>
      <c r="H33" s="224"/>
      <c r="I33" s="224"/>
      <c r="J33" s="224"/>
      <c r="K33" s="224"/>
      <c r="L33" s="224"/>
      <c r="M33" s="224"/>
      <c r="N33" s="224"/>
      <c r="O33" s="224"/>
      <c r="P33" s="224"/>
      <c r="Q33" s="224" t="s">
        <v>60</v>
      </c>
      <c r="R33" s="224"/>
      <c r="S33" s="224"/>
      <c r="T33" s="224"/>
      <c r="U33" s="224"/>
      <c r="V33" s="224"/>
      <c r="W33" s="224"/>
      <c r="X33" s="224"/>
      <c r="Y33" s="224"/>
      <c r="Z33" s="224"/>
      <c r="AA33" s="224"/>
      <c r="AB33" s="224"/>
      <c r="AC33" s="224"/>
      <c r="AD33" s="224"/>
      <c r="AE33" s="251"/>
      <c r="AG33" s="21"/>
      <c r="AH33" s="21"/>
      <c r="AI33" s="21"/>
      <c r="AJ33" s="21"/>
      <c r="AK33" s="21"/>
      <c r="AL33" s="21"/>
      <c r="AM33" s="21"/>
      <c r="AN33" s="21"/>
      <c r="AO33" s="21"/>
    </row>
    <row r="34" spans="1:41" ht="27" customHeight="1" x14ac:dyDescent="0.25">
      <c r="A34" s="222"/>
      <c r="B34" s="224"/>
      <c r="C34" s="252"/>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6" t="s">
        <v>61</v>
      </c>
      <c r="R34" s="197"/>
      <c r="S34" s="197"/>
      <c r="T34" s="229"/>
      <c r="U34" s="224" t="s">
        <v>62</v>
      </c>
      <c r="V34" s="224"/>
      <c r="W34" s="224"/>
      <c r="X34" s="224"/>
      <c r="Y34" s="224" t="s">
        <v>63</v>
      </c>
      <c r="Z34" s="224"/>
      <c r="AA34" s="224"/>
      <c r="AB34" s="224"/>
      <c r="AC34" s="224" t="s">
        <v>64</v>
      </c>
      <c r="AD34" s="224"/>
      <c r="AE34" s="251"/>
      <c r="AG34" s="21"/>
      <c r="AH34" s="21"/>
      <c r="AI34" s="21"/>
      <c r="AJ34" s="21"/>
      <c r="AK34" s="21"/>
      <c r="AL34" s="21"/>
      <c r="AM34" s="21"/>
      <c r="AN34" s="21"/>
      <c r="AO34" s="21"/>
    </row>
    <row r="35" spans="1:41" ht="143.25" customHeight="1" x14ac:dyDescent="0.25">
      <c r="A35" s="217" t="s">
        <v>114</v>
      </c>
      <c r="B35" s="219">
        <v>0.05</v>
      </c>
      <c r="C35" s="23" t="s">
        <v>66</v>
      </c>
      <c r="D35" s="89">
        <v>0</v>
      </c>
      <c r="E35" s="89">
        <v>0.1</v>
      </c>
      <c r="F35" s="89">
        <v>0.1</v>
      </c>
      <c r="G35" s="89">
        <v>0.1</v>
      </c>
      <c r="H35" s="89">
        <v>0.2</v>
      </c>
      <c r="I35" s="22"/>
      <c r="J35" s="22"/>
      <c r="K35" s="22"/>
      <c r="L35" s="22"/>
      <c r="M35" s="22"/>
      <c r="N35" s="22"/>
      <c r="O35" s="22"/>
      <c r="P35" s="89">
        <f>SUM(D35:O35)</f>
        <v>0.5</v>
      </c>
      <c r="Q35" s="358" t="s">
        <v>509</v>
      </c>
      <c r="R35" s="359"/>
      <c r="S35" s="359"/>
      <c r="T35" s="360"/>
      <c r="U35" s="358" t="s">
        <v>510</v>
      </c>
      <c r="V35" s="359"/>
      <c r="W35" s="359"/>
      <c r="X35" s="360"/>
      <c r="Y35" s="347" t="s">
        <v>116</v>
      </c>
      <c r="Z35" s="347"/>
      <c r="AA35" s="347"/>
      <c r="AB35" s="347"/>
      <c r="AC35" s="243" t="s">
        <v>513</v>
      </c>
      <c r="AD35" s="243"/>
      <c r="AE35" s="244"/>
      <c r="AG35" s="21"/>
      <c r="AH35" s="21"/>
      <c r="AI35" s="21"/>
      <c r="AJ35" s="21"/>
      <c r="AK35" s="21"/>
      <c r="AL35" s="21"/>
      <c r="AM35" s="21"/>
      <c r="AN35" s="21"/>
      <c r="AO35" s="21"/>
    </row>
    <row r="36" spans="1:41" ht="143.25" customHeight="1" thickBot="1" x14ac:dyDescent="0.3">
      <c r="A36" s="218"/>
      <c r="B36" s="220"/>
      <c r="C36" s="24" t="s">
        <v>69</v>
      </c>
      <c r="D36" s="192"/>
      <c r="E36" s="192">
        <v>0</v>
      </c>
      <c r="F36" s="192">
        <v>0</v>
      </c>
      <c r="G36" s="192">
        <v>0</v>
      </c>
      <c r="H36" s="192">
        <v>0.5</v>
      </c>
      <c r="I36" s="192"/>
      <c r="J36" s="192"/>
      <c r="K36" s="192"/>
      <c r="L36" s="192"/>
      <c r="M36" s="192"/>
      <c r="N36" s="192"/>
      <c r="O36" s="192"/>
      <c r="P36" s="164">
        <f>SUM(D36:O36)</f>
        <v>0.5</v>
      </c>
      <c r="Q36" s="361"/>
      <c r="R36" s="362"/>
      <c r="S36" s="362"/>
      <c r="T36" s="363"/>
      <c r="U36" s="361"/>
      <c r="V36" s="362"/>
      <c r="W36" s="362"/>
      <c r="X36" s="363"/>
      <c r="Y36" s="348"/>
      <c r="Z36" s="348"/>
      <c r="AA36" s="348"/>
      <c r="AB36" s="348"/>
      <c r="AC36" s="245"/>
      <c r="AD36" s="245"/>
      <c r="AE36" s="246"/>
      <c r="AG36" s="21"/>
      <c r="AH36" s="21"/>
      <c r="AI36" s="21"/>
      <c r="AJ36" s="21"/>
      <c r="AK36" s="21"/>
      <c r="AL36" s="21"/>
      <c r="AM36" s="21"/>
      <c r="AN36" s="21"/>
      <c r="AO36" s="21"/>
    </row>
    <row r="37" spans="1:41" customFormat="1" ht="17.25" customHeight="1" thickBot="1" x14ac:dyDescent="0.3"/>
    <row r="38" spans="1:41" ht="45" customHeight="1" thickBot="1" x14ac:dyDescent="0.3">
      <c r="A38" s="226" t="s">
        <v>70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G38" s="21"/>
      <c r="AH38" s="21"/>
      <c r="AI38" s="21"/>
      <c r="AJ38" s="21"/>
      <c r="AK38" s="21"/>
      <c r="AL38" s="21"/>
      <c r="AM38" s="21"/>
      <c r="AN38" s="21"/>
      <c r="AO38" s="21"/>
    </row>
    <row r="39" spans="1:41" ht="26.1" customHeight="1" x14ac:dyDescent="0.25">
      <c r="A39" s="221" t="s">
        <v>71</v>
      </c>
      <c r="B39" s="223" t="s">
        <v>72</v>
      </c>
      <c r="C39" s="230" t="s">
        <v>73</v>
      </c>
      <c r="D39" s="232" t="s">
        <v>74</v>
      </c>
      <c r="E39" s="233"/>
      <c r="F39" s="233"/>
      <c r="G39" s="233"/>
      <c r="H39" s="233"/>
      <c r="I39" s="233"/>
      <c r="J39" s="233"/>
      <c r="K39" s="233"/>
      <c r="L39" s="233"/>
      <c r="M39" s="233"/>
      <c r="N39" s="233"/>
      <c r="O39" s="233"/>
      <c r="P39" s="234"/>
      <c r="Q39" s="223" t="s">
        <v>75</v>
      </c>
      <c r="R39" s="223"/>
      <c r="S39" s="223"/>
      <c r="T39" s="223"/>
      <c r="U39" s="223"/>
      <c r="V39" s="223"/>
      <c r="W39" s="223"/>
      <c r="X39" s="223"/>
      <c r="Y39" s="223"/>
      <c r="Z39" s="223"/>
      <c r="AA39" s="223"/>
      <c r="AB39" s="223"/>
      <c r="AC39" s="223"/>
      <c r="AD39" s="223"/>
      <c r="AE39" s="247"/>
      <c r="AG39" s="21"/>
      <c r="AH39" s="21"/>
      <c r="AI39" s="21"/>
      <c r="AJ39" s="21"/>
      <c r="AK39" s="21"/>
      <c r="AL39" s="21"/>
      <c r="AM39" s="21"/>
      <c r="AN39" s="21"/>
      <c r="AO39" s="21"/>
    </row>
    <row r="40" spans="1:41" ht="26.1" customHeight="1" x14ac:dyDescent="0.25">
      <c r="A40" s="222"/>
      <c r="B40" s="224"/>
      <c r="C40" s="231"/>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6" t="s">
        <v>89</v>
      </c>
      <c r="R40" s="197"/>
      <c r="S40" s="197"/>
      <c r="T40" s="197"/>
      <c r="U40" s="197"/>
      <c r="V40" s="197"/>
      <c r="W40" s="197"/>
      <c r="X40" s="229"/>
      <c r="Y40" s="196" t="s">
        <v>90</v>
      </c>
      <c r="Z40" s="197"/>
      <c r="AA40" s="197"/>
      <c r="AB40" s="197"/>
      <c r="AC40" s="197"/>
      <c r="AD40" s="197"/>
      <c r="AE40" s="198"/>
      <c r="AG40" s="26"/>
      <c r="AH40" s="26"/>
      <c r="AI40" s="26"/>
      <c r="AJ40" s="26"/>
      <c r="AK40" s="26"/>
      <c r="AL40" s="26"/>
      <c r="AM40" s="26"/>
      <c r="AN40" s="26"/>
      <c r="AO40" s="26"/>
    </row>
    <row r="41" spans="1:41" ht="211.5" customHeight="1" x14ac:dyDescent="0.25">
      <c r="A41" s="225" t="s">
        <v>115</v>
      </c>
      <c r="B41" s="350">
        <v>0.05</v>
      </c>
      <c r="C41" s="30" t="s">
        <v>66</v>
      </c>
      <c r="D41" s="31"/>
      <c r="E41" s="31">
        <v>0.1</v>
      </c>
      <c r="F41" s="31">
        <v>0.3</v>
      </c>
      <c r="G41" s="31">
        <v>0.3</v>
      </c>
      <c r="H41" s="31">
        <v>0.3</v>
      </c>
      <c r="I41" s="31"/>
      <c r="J41" s="31"/>
      <c r="K41" s="31"/>
      <c r="L41" s="31"/>
      <c r="M41" s="31"/>
      <c r="N41" s="31"/>
      <c r="O41" s="31"/>
      <c r="P41" s="107">
        <f>SUM(D41:O41)</f>
        <v>1</v>
      </c>
      <c r="Q41" s="345" t="s">
        <v>511</v>
      </c>
      <c r="R41" s="345"/>
      <c r="S41" s="345"/>
      <c r="T41" s="345"/>
      <c r="U41" s="345"/>
      <c r="V41" s="345"/>
      <c r="W41" s="345"/>
      <c r="X41" s="345"/>
      <c r="Y41" s="352" t="s">
        <v>466</v>
      </c>
      <c r="Z41" s="353"/>
      <c r="AA41" s="353"/>
      <c r="AB41" s="353"/>
      <c r="AC41" s="353"/>
      <c r="AD41" s="353"/>
      <c r="AE41" s="354"/>
      <c r="AG41" s="27"/>
      <c r="AH41" s="27"/>
      <c r="AI41" s="27"/>
      <c r="AJ41" s="27"/>
      <c r="AK41" s="27"/>
      <c r="AL41" s="27"/>
      <c r="AM41" s="27"/>
      <c r="AN41" s="27"/>
      <c r="AO41" s="27"/>
    </row>
    <row r="42" spans="1:41" ht="163.5" customHeight="1" thickBot="1" x14ac:dyDescent="0.3">
      <c r="A42" s="349"/>
      <c r="B42" s="351"/>
      <c r="C42" s="28" t="s">
        <v>69</v>
      </c>
      <c r="D42" s="29"/>
      <c r="E42" s="29">
        <v>0</v>
      </c>
      <c r="F42" s="29">
        <v>0</v>
      </c>
      <c r="G42" s="29">
        <v>0</v>
      </c>
      <c r="H42" s="29">
        <v>1</v>
      </c>
      <c r="I42" s="29"/>
      <c r="J42" s="29"/>
      <c r="K42" s="29"/>
      <c r="L42" s="29"/>
      <c r="M42" s="29"/>
      <c r="N42" s="29"/>
      <c r="O42" s="29"/>
      <c r="P42" s="107">
        <f>SUM(D42:O42)</f>
        <v>1</v>
      </c>
      <c r="Q42" s="346" t="s">
        <v>512</v>
      </c>
      <c r="R42" s="346"/>
      <c r="S42" s="346"/>
      <c r="T42" s="346"/>
      <c r="U42" s="346"/>
      <c r="V42" s="346"/>
      <c r="W42" s="346"/>
      <c r="X42" s="346"/>
      <c r="Y42" s="355"/>
      <c r="Z42" s="356"/>
      <c r="AA42" s="356"/>
      <c r="AB42" s="356"/>
      <c r="AC42" s="356"/>
      <c r="AD42" s="356"/>
      <c r="AE42" s="357"/>
    </row>
    <row r="43" spans="1:41" ht="15" customHeight="1" x14ac:dyDescent="0.25">
      <c r="A43" s="2" t="s">
        <v>94</v>
      </c>
    </row>
  </sheetData>
  <mergeCells count="72">
    <mergeCell ref="A41:A42"/>
    <mergeCell ref="B41:B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K7:L9"/>
    <mergeCell ref="M7:N7"/>
    <mergeCell ref="AA15:AE15"/>
    <mergeCell ref="O7:P7"/>
    <mergeCell ref="M8:N8"/>
    <mergeCell ref="O8:P8"/>
    <mergeCell ref="M9:N9"/>
    <mergeCell ref="O9:P9"/>
    <mergeCell ref="Q41:X41"/>
    <mergeCell ref="Q42:X42"/>
    <mergeCell ref="A1:A4"/>
    <mergeCell ref="B1:AA1"/>
    <mergeCell ref="AB1:AE1"/>
    <mergeCell ref="B2:AA2"/>
    <mergeCell ref="AB2:AE2"/>
    <mergeCell ref="B3:AA4"/>
    <mergeCell ref="AB3:AE3"/>
    <mergeCell ref="AB4:AE4"/>
    <mergeCell ref="A11:B13"/>
    <mergeCell ref="C11:AE13"/>
    <mergeCell ref="A7:B9"/>
    <mergeCell ref="C7:C9"/>
    <mergeCell ref="D7:H9"/>
    <mergeCell ref="I7:J9"/>
  </mergeCells>
  <dataValidations count="3">
    <dataValidation type="list" allowBlank="1" showInputMessage="1" showErrorMessage="1" sqref="C7:C9" xr:uid="{00000000-0002-0000-0500-000000000000}">
      <formula1>$B$21:$M$21</formula1>
    </dataValidation>
    <dataValidation type="textLength" operator="lessThanOrEqual" allowBlank="1" showInputMessage="1" showErrorMessage="1" errorTitle="Máximo 2.000 caracteres" error="Máximo 2.000 caracteres" promptTitle="2.000 caracteres" sqref="Q30:Q31" xr:uid="{00000000-0002-0000-0500-000001000000}">
      <formula1>2000</formula1>
    </dataValidation>
    <dataValidation type="textLength" operator="lessThanOrEqual" allowBlank="1" showInputMessage="1" showErrorMessage="1" errorTitle="Máximo 2.000 caracteres" error="Máximo 2.000 caracteres" sqref="AC35 Q41 Q35 Y35 U35" xr:uid="{00000000-0002-0000-0500-000002000000}">
      <formula1>2000</formula1>
    </dataValidation>
  </dataValidations>
  <pageMargins left="0.25" right="0.25" top="0.75" bottom="0.75" header="0.3" footer="0.3"/>
  <pageSetup scale="1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XFD25"/>
  <sheetViews>
    <sheetView topLeftCell="J20" zoomScale="70" zoomScaleNormal="70" workbookViewId="0">
      <selection activeCell="AS24" sqref="AS24:AY24"/>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24.42578125" style="32" customWidth="1"/>
    <col min="5" max="5" width="15.85546875" style="32" customWidth="1"/>
    <col min="6" max="6" width="58.28515625" style="32" customWidth="1"/>
    <col min="7" max="8" width="29.28515625" style="32" customWidth="1"/>
    <col min="9" max="9" width="20.42578125" style="32" customWidth="1"/>
    <col min="10" max="10" width="18.85546875" style="32" customWidth="1"/>
    <col min="11" max="11" width="15.28515625" style="32" hidden="1" customWidth="1"/>
    <col min="12" max="13" width="21.140625" style="32" hidden="1" customWidth="1"/>
    <col min="14" max="17" width="8.7109375" style="32" hidden="1" customWidth="1"/>
    <col min="18" max="18" width="8.7109375" style="32" customWidth="1"/>
    <col min="19" max="19" width="22.28515625" style="32" customWidth="1"/>
    <col min="20" max="20" width="22.42578125" style="32" hidden="1" customWidth="1"/>
    <col min="21" max="25" width="7.42578125" style="46" customWidth="1"/>
    <col min="26" max="31" width="7.42578125" style="32" hidden="1" customWidth="1"/>
    <col min="32" max="32" width="5.85546875" style="32" hidden="1" customWidth="1"/>
    <col min="33" max="37" width="8.140625" style="32" customWidth="1"/>
    <col min="38" max="43" width="8.140625" style="32" hidden="1" customWidth="1"/>
    <col min="44" max="44" width="5.85546875" style="32" hidden="1" customWidth="1"/>
    <col min="45" max="45" width="17.140625" style="32" customWidth="1"/>
    <col min="46" max="46" width="15.85546875" style="92" customWidth="1"/>
    <col min="47" max="47" width="72" style="166" customWidth="1"/>
    <col min="48" max="48" width="20.28515625" style="166" customWidth="1"/>
    <col min="49" max="49" width="63" style="166" customWidth="1"/>
    <col min="50" max="51" width="24.42578125" style="191" customWidth="1"/>
    <col min="52" max="16382" width="10.85546875" style="32"/>
    <col min="16383" max="16383" width="9" style="32" customWidth="1"/>
    <col min="16384" max="16384" width="10.85546875" style="32"/>
  </cols>
  <sheetData>
    <row r="1" spans="1:51 16384:16384" ht="15.95" customHeight="1" x14ac:dyDescent="0.25">
      <c r="A1" s="370"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2"/>
      <c r="AX1" s="365" t="s">
        <v>1</v>
      </c>
      <c r="AY1" s="366"/>
    </row>
    <row r="2" spans="1:51 16384:16384" ht="15.95" customHeight="1" x14ac:dyDescent="0.25">
      <c r="A2" s="373" t="s">
        <v>2</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5"/>
      <c r="AX2" s="367" t="s">
        <v>3</v>
      </c>
      <c r="AY2" s="368"/>
    </row>
    <row r="3" spans="1:51 16384:16384" ht="15" customHeight="1" x14ac:dyDescent="0.25">
      <c r="A3" s="376" t="s">
        <v>117</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8"/>
      <c r="AX3" s="367" t="s">
        <v>5</v>
      </c>
      <c r="AY3" s="368"/>
    </row>
    <row r="4" spans="1:51 16384:16384" ht="15.95" customHeight="1" x14ac:dyDescent="0.25">
      <c r="A4" s="370"/>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2"/>
      <c r="AX4" s="369" t="s">
        <v>118</v>
      </c>
      <c r="AY4" s="369"/>
    </row>
    <row r="5" spans="1:51 16384:16384" ht="15" customHeight="1" x14ac:dyDescent="0.25">
      <c r="A5" s="387" t="s">
        <v>119</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9"/>
      <c r="AG5" s="390" t="s">
        <v>13</v>
      </c>
      <c r="AH5" s="391"/>
      <c r="AI5" s="391"/>
      <c r="AJ5" s="391"/>
      <c r="AK5" s="391"/>
      <c r="AL5" s="391"/>
      <c r="AM5" s="391"/>
      <c r="AN5" s="391"/>
      <c r="AO5" s="391"/>
      <c r="AP5" s="391"/>
      <c r="AQ5" s="391"/>
      <c r="AR5" s="391"/>
      <c r="AS5" s="391"/>
      <c r="AT5" s="392"/>
      <c r="AU5" s="384" t="s">
        <v>120</v>
      </c>
      <c r="AV5" s="384" t="s">
        <v>121</v>
      </c>
      <c r="AW5" s="384" t="s">
        <v>122</v>
      </c>
      <c r="AX5" s="384" t="s">
        <v>123</v>
      </c>
      <c r="AY5" s="384" t="s">
        <v>124</v>
      </c>
    </row>
    <row r="6" spans="1:51 16384:16384" ht="15" customHeight="1" x14ac:dyDescent="0.25">
      <c r="A6" s="400" t="s">
        <v>9</v>
      </c>
      <c r="B6" s="401">
        <v>45454</v>
      </c>
      <c r="C6" s="402"/>
      <c r="D6" s="392"/>
      <c r="E6" s="369" t="s">
        <v>11</v>
      </c>
      <c r="F6" s="369"/>
      <c r="G6" s="40"/>
      <c r="H6" s="119"/>
      <c r="I6" s="390"/>
      <c r="J6" s="391"/>
      <c r="K6" s="391"/>
      <c r="L6" s="391"/>
      <c r="M6" s="391"/>
      <c r="N6" s="391"/>
      <c r="O6" s="391"/>
      <c r="P6" s="391"/>
      <c r="Q6" s="391"/>
      <c r="R6" s="391"/>
      <c r="S6" s="391"/>
      <c r="T6" s="391"/>
      <c r="U6" s="142"/>
      <c r="V6" s="142"/>
      <c r="W6" s="142"/>
      <c r="X6" s="142"/>
      <c r="Y6" s="142"/>
      <c r="Z6" s="33"/>
      <c r="AA6" s="33"/>
      <c r="AB6" s="33"/>
      <c r="AC6" s="33"/>
      <c r="AD6" s="33"/>
      <c r="AE6" s="33"/>
      <c r="AF6" s="34"/>
      <c r="AG6" s="393"/>
      <c r="AH6" s="394"/>
      <c r="AI6" s="394"/>
      <c r="AJ6" s="394"/>
      <c r="AK6" s="394"/>
      <c r="AL6" s="394"/>
      <c r="AM6" s="394"/>
      <c r="AN6" s="394"/>
      <c r="AO6" s="394"/>
      <c r="AP6" s="394"/>
      <c r="AQ6" s="394"/>
      <c r="AR6" s="394"/>
      <c r="AS6" s="394"/>
      <c r="AT6" s="395"/>
      <c r="AU6" s="386"/>
      <c r="AV6" s="386"/>
      <c r="AW6" s="386"/>
      <c r="AX6" s="386"/>
      <c r="AY6" s="386"/>
    </row>
    <row r="7" spans="1:51 16384:16384" ht="15" customHeight="1" x14ac:dyDescent="0.25">
      <c r="A7" s="400"/>
      <c r="B7" s="402"/>
      <c r="C7" s="402"/>
      <c r="D7" s="395"/>
      <c r="E7" s="369" t="s">
        <v>12</v>
      </c>
      <c r="F7" s="369"/>
      <c r="G7" s="40"/>
      <c r="H7" s="120"/>
      <c r="I7" s="393"/>
      <c r="J7" s="394"/>
      <c r="K7" s="394"/>
      <c r="L7" s="394"/>
      <c r="M7" s="394"/>
      <c r="N7" s="394"/>
      <c r="O7" s="394"/>
      <c r="P7" s="394"/>
      <c r="Q7" s="394"/>
      <c r="R7" s="394"/>
      <c r="S7" s="394"/>
      <c r="T7" s="394"/>
      <c r="U7" s="143"/>
      <c r="V7" s="143"/>
      <c r="W7" s="143"/>
      <c r="X7" s="143"/>
      <c r="Y7" s="143"/>
      <c r="Z7" s="35"/>
      <c r="AA7" s="35"/>
      <c r="AB7" s="35"/>
      <c r="AC7" s="35"/>
      <c r="AD7" s="35"/>
      <c r="AE7" s="35"/>
      <c r="AF7" s="36"/>
      <c r="AG7" s="393"/>
      <c r="AH7" s="394"/>
      <c r="AI7" s="394"/>
      <c r="AJ7" s="394"/>
      <c r="AK7" s="394"/>
      <c r="AL7" s="394"/>
      <c r="AM7" s="394"/>
      <c r="AN7" s="394"/>
      <c r="AO7" s="394"/>
      <c r="AP7" s="394"/>
      <c r="AQ7" s="394"/>
      <c r="AR7" s="394"/>
      <c r="AS7" s="394"/>
      <c r="AT7" s="395"/>
      <c r="AU7" s="386"/>
      <c r="AV7" s="386"/>
      <c r="AW7" s="386"/>
      <c r="AX7" s="386"/>
      <c r="AY7" s="386"/>
    </row>
    <row r="8" spans="1:51 16384:16384" ht="15" customHeight="1" x14ac:dyDescent="0.25">
      <c r="A8" s="400"/>
      <c r="B8" s="402"/>
      <c r="C8" s="402"/>
      <c r="D8" s="398"/>
      <c r="E8" s="369" t="s">
        <v>13</v>
      </c>
      <c r="F8" s="369"/>
      <c r="G8" s="40" t="s">
        <v>107</v>
      </c>
      <c r="H8" s="121"/>
      <c r="I8" s="396"/>
      <c r="J8" s="397"/>
      <c r="K8" s="397"/>
      <c r="L8" s="397"/>
      <c r="M8" s="397"/>
      <c r="N8" s="397"/>
      <c r="O8" s="397"/>
      <c r="P8" s="397"/>
      <c r="Q8" s="397"/>
      <c r="R8" s="397"/>
      <c r="S8" s="397"/>
      <c r="T8" s="397"/>
      <c r="U8" s="144"/>
      <c r="V8" s="144"/>
      <c r="W8" s="144"/>
      <c r="X8" s="144"/>
      <c r="Y8" s="144"/>
      <c r="Z8" s="37"/>
      <c r="AA8" s="37"/>
      <c r="AB8" s="37"/>
      <c r="AC8" s="37"/>
      <c r="AD8" s="37"/>
      <c r="AE8" s="37"/>
      <c r="AF8" s="38"/>
      <c r="AG8" s="393"/>
      <c r="AH8" s="394"/>
      <c r="AI8" s="394"/>
      <c r="AJ8" s="394"/>
      <c r="AK8" s="394"/>
      <c r="AL8" s="394"/>
      <c r="AM8" s="394"/>
      <c r="AN8" s="394"/>
      <c r="AO8" s="394"/>
      <c r="AP8" s="394"/>
      <c r="AQ8" s="394"/>
      <c r="AR8" s="394"/>
      <c r="AS8" s="394"/>
      <c r="AT8" s="395"/>
      <c r="AU8" s="386"/>
      <c r="AV8" s="386"/>
      <c r="AW8" s="386"/>
      <c r="AX8" s="386"/>
      <c r="AY8" s="386"/>
    </row>
    <row r="9" spans="1:51 16384:16384" ht="15" customHeight="1" x14ac:dyDescent="0.25">
      <c r="A9" s="387" t="s">
        <v>125</v>
      </c>
      <c r="B9" s="388"/>
      <c r="C9" s="388"/>
      <c r="D9" s="388"/>
      <c r="E9" s="380" t="s">
        <v>126</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93"/>
      <c r="AH9" s="394"/>
      <c r="AI9" s="394"/>
      <c r="AJ9" s="394"/>
      <c r="AK9" s="394"/>
      <c r="AL9" s="394"/>
      <c r="AM9" s="394"/>
      <c r="AN9" s="394"/>
      <c r="AO9" s="394"/>
      <c r="AP9" s="394"/>
      <c r="AQ9" s="394"/>
      <c r="AR9" s="394"/>
      <c r="AS9" s="394"/>
      <c r="AT9" s="395"/>
      <c r="AU9" s="386"/>
      <c r="AV9" s="386"/>
      <c r="AW9" s="386"/>
      <c r="AX9" s="386"/>
      <c r="AY9" s="386"/>
    </row>
    <row r="10" spans="1:51 16384:16384" ht="15" customHeight="1" x14ac:dyDescent="0.25">
      <c r="A10" s="387" t="s">
        <v>127</v>
      </c>
      <c r="B10" s="388"/>
      <c r="C10" s="388"/>
      <c r="D10" s="388"/>
      <c r="E10" s="380" t="s">
        <v>128</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96"/>
      <c r="AH10" s="397"/>
      <c r="AI10" s="397"/>
      <c r="AJ10" s="397"/>
      <c r="AK10" s="397"/>
      <c r="AL10" s="397"/>
      <c r="AM10" s="397"/>
      <c r="AN10" s="397"/>
      <c r="AO10" s="397"/>
      <c r="AP10" s="397"/>
      <c r="AQ10" s="397"/>
      <c r="AR10" s="397"/>
      <c r="AS10" s="397"/>
      <c r="AT10" s="398"/>
      <c r="AU10" s="386"/>
      <c r="AV10" s="386"/>
      <c r="AW10" s="386"/>
      <c r="AX10" s="386"/>
      <c r="AY10" s="386"/>
    </row>
    <row r="11" spans="1:51 16384:16384" ht="39.950000000000003" customHeight="1" x14ac:dyDescent="0.25">
      <c r="A11" s="381" t="s">
        <v>129</v>
      </c>
      <c r="B11" s="382"/>
      <c r="C11" s="382"/>
      <c r="D11" s="382"/>
      <c r="E11" s="383"/>
      <c r="F11" s="384" t="s">
        <v>130</v>
      </c>
      <c r="G11" s="384" t="s">
        <v>131</v>
      </c>
      <c r="H11" s="384" t="s">
        <v>132</v>
      </c>
      <c r="I11" s="384" t="s">
        <v>133</v>
      </c>
      <c r="J11" s="384" t="s">
        <v>134</v>
      </c>
      <c r="K11" s="384" t="s">
        <v>135</v>
      </c>
      <c r="L11" s="384" t="s">
        <v>136</v>
      </c>
      <c r="M11" s="384" t="s">
        <v>137</v>
      </c>
      <c r="N11" s="381" t="s">
        <v>138</v>
      </c>
      <c r="O11" s="382"/>
      <c r="P11" s="382"/>
      <c r="Q11" s="382"/>
      <c r="R11" s="383"/>
      <c r="S11" s="384" t="s">
        <v>139</v>
      </c>
      <c r="T11" s="384" t="s">
        <v>140</v>
      </c>
      <c r="U11" s="387" t="s">
        <v>141</v>
      </c>
      <c r="V11" s="388"/>
      <c r="W11" s="388"/>
      <c r="X11" s="388"/>
      <c r="Y11" s="388"/>
      <c r="Z11" s="388"/>
      <c r="AA11" s="388"/>
      <c r="AB11" s="388"/>
      <c r="AC11" s="388"/>
      <c r="AD11" s="388"/>
      <c r="AE11" s="388"/>
      <c r="AF11" s="389"/>
      <c r="AG11" s="387" t="s">
        <v>142</v>
      </c>
      <c r="AH11" s="388"/>
      <c r="AI11" s="388"/>
      <c r="AJ11" s="388"/>
      <c r="AK11" s="388"/>
      <c r="AL11" s="388"/>
      <c r="AM11" s="388"/>
      <c r="AN11" s="388"/>
      <c r="AO11" s="388"/>
      <c r="AP11" s="388"/>
      <c r="AQ11" s="388"/>
      <c r="AR11" s="389"/>
      <c r="AS11" s="381" t="s">
        <v>40</v>
      </c>
      <c r="AT11" s="383"/>
      <c r="AU11" s="386"/>
      <c r="AV11" s="386"/>
      <c r="AW11" s="386"/>
      <c r="AX11" s="386"/>
      <c r="AY11" s="386"/>
    </row>
    <row r="12" spans="1:51 16384:16384" ht="28.5" x14ac:dyDescent="0.25">
      <c r="A12" s="39" t="s">
        <v>143</v>
      </c>
      <c r="B12" s="39" t="s">
        <v>144</v>
      </c>
      <c r="C12" s="39" t="s">
        <v>145</v>
      </c>
      <c r="D12" s="39" t="s">
        <v>146</v>
      </c>
      <c r="E12" s="39" t="s">
        <v>147</v>
      </c>
      <c r="F12" s="385"/>
      <c r="G12" s="385"/>
      <c r="H12" s="385"/>
      <c r="I12" s="385"/>
      <c r="J12" s="385"/>
      <c r="K12" s="385"/>
      <c r="L12" s="385"/>
      <c r="M12" s="385"/>
      <c r="N12" s="39">
        <v>2020</v>
      </c>
      <c r="O12" s="39">
        <v>2021</v>
      </c>
      <c r="P12" s="39">
        <v>2022</v>
      </c>
      <c r="Q12" s="39">
        <v>2023</v>
      </c>
      <c r="R12" s="39">
        <v>2024</v>
      </c>
      <c r="S12" s="385"/>
      <c r="T12" s="385"/>
      <c r="U12" s="44" t="s">
        <v>29</v>
      </c>
      <c r="V12" s="44" t="s">
        <v>8</v>
      </c>
      <c r="W12" s="44" t="s">
        <v>30</v>
      </c>
      <c r="X12" s="44" t="s">
        <v>31</v>
      </c>
      <c r="Y12" s="44" t="s">
        <v>32</v>
      </c>
      <c r="Z12" s="44" t="s">
        <v>33</v>
      </c>
      <c r="AA12" s="44" t="s">
        <v>34</v>
      </c>
      <c r="AB12" s="44" t="s">
        <v>35</v>
      </c>
      <c r="AC12" s="44" t="s">
        <v>36</v>
      </c>
      <c r="AD12" s="44" t="s">
        <v>37</v>
      </c>
      <c r="AE12" s="44" t="s">
        <v>38</v>
      </c>
      <c r="AF12" s="44" t="s">
        <v>39</v>
      </c>
      <c r="AG12" s="44" t="s">
        <v>29</v>
      </c>
      <c r="AH12" s="44" t="s">
        <v>8</v>
      </c>
      <c r="AI12" s="44" t="s">
        <v>30</v>
      </c>
      <c r="AJ12" s="44" t="s">
        <v>31</v>
      </c>
      <c r="AK12" s="44" t="s">
        <v>32</v>
      </c>
      <c r="AL12" s="44" t="s">
        <v>33</v>
      </c>
      <c r="AM12" s="44" t="s">
        <v>34</v>
      </c>
      <c r="AN12" s="44" t="s">
        <v>35</v>
      </c>
      <c r="AO12" s="44" t="s">
        <v>36</v>
      </c>
      <c r="AP12" s="44" t="s">
        <v>37</v>
      </c>
      <c r="AQ12" s="44" t="s">
        <v>38</v>
      </c>
      <c r="AR12" s="44" t="s">
        <v>39</v>
      </c>
      <c r="AS12" s="39" t="s">
        <v>148</v>
      </c>
      <c r="AT12" s="91" t="s">
        <v>149</v>
      </c>
      <c r="AU12" s="385"/>
      <c r="AV12" s="385"/>
      <c r="AW12" s="385"/>
      <c r="AX12" s="385"/>
      <c r="AY12" s="385"/>
    </row>
    <row r="13" spans="1:51 16384:16384" ht="195" x14ac:dyDescent="0.25">
      <c r="A13" s="148">
        <v>307</v>
      </c>
      <c r="B13" s="148">
        <v>9</v>
      </c>
      <c r="C13" s="148"/>
      <c r="D13" s="148"/>
      <c r="E13" s="148" t="s">
        <v>116</v>
      </c>
      <c r="F13" s="149" t="s">
        <v>150</v>
      </c>
      <c r="G13" s="145" t="s">
        <v>151</v>
      </c>
      <c r="H13" s="145" t="s">
        <v>152</v>
      </c>
      <c r="I13" s="150" t="s">
        <v>153</v>
      </c>
      <c r="J13" s="150">
        <v>39000</v>
      </c>
      <c r="K13" s="150" t="s">
        <v>154</v>
      </c>
      <c r="L13" s="145" t="s">
        <v>155</v>
      </c>
      <c r="M13" s="150" t="s">
        <v>156</v>
      </c>
      <c r="N13" s="150">
        <v>4670</v>
      </c>
      <c r="O13" s="150">
        <v>8700</v>
      </c>
      <c r="P13" s="150">
        <v>9986</v>
      </c>
      <c r="Q13" s="150">
        <v>11400</v>
      </c>
      <c r="R13" s="150">
        <v>4244</v>
      </c>
      <c r="S13" s="151" t="s">
        <v>157</v>
      </c>
      <c r="T13" s="151"/>
      <c r="U13" s="146">
        <v>500</v>
      </c>
      <c r="V13" s="146">
        <v>800</v>
      </c>
      <c r="W13" s="146">
        <v>950</v>
      </c>
      <c r="X13" s="146">
        <v>950</v>
      </c>
      <c r="Y13" s="146">
        <v>1044</v>
      </c>
      <c r="Z13" s="152"/>
      <c r="AA13" s="152"/>
      <c r="AB13" s="152"/>
      <c r="AC13" s="152"/>
      <c r="AD13" s="152"/>
      <c r="AE13" s="152"/>
      <c r="AF13" s="152"/>
      <c r="AG13" s="152">
        <v>105</v>
      </c>
      <c r="AH13" s="152">
        <v>647</v>
      </c>
      <c r="AI13" s="42">
        <v>911</v>
      </c>
      <c r="AJ13" s="42">
        <v>1215</v>
      </c>
      <c r="AK13" s="42">
        <v>1172</v>
      </c>
      <c r="AL13" s="42"/>
      <c r="AM13" s="42"/>
      <c r="AN13" s="42"/>
      <c r="AO13" s="42"/>
      <c r="AP13" s="42"/>
      <c r="AQ13" s="42"/>
      <c r="AR13" s="42"/>
      <c r="AS13" s="42">
        <f>IF(I13="suma",SUM(AG13:AR13),IF(I13="creciente",MAX(AG13:AR13),IF(I13="DECRECIENTE",Q13-MIN(AG13:AR13),IF(I13="CONSTANTE",AVERAGE(AG13:AR13)," "))))</f>
        <v>4050</v>
      </c>
      <c r="AT13" s="43">
        <f>IF(I13="suma",AS13/R13,IF(I13="creciente",AS13/(MAX(U13:AF13)),IF(I13="DECRECIENTE",AS13/(Q13-(MIN(U13:AF13))),IF(I13="CONSTANTE",AS13/AVERAGE(U13:AF13)," "))))</f>
        <v>0.95428840716305374</v>
      </c>
      <c r="AU13" s="165" t="s">
        <v>522</v>
      </c>
      <c r="AV13" s="188" t="s">
        <v>492</v>
      </c>
      <c r="AW13" s="165" t="s">
        <v>471</v>
      </c>
      <c r="AX13" s="189" t="s">
        <v>446</v>
      </c>
      <c r="AY13" s="189" t="s">
        <v>465</v>
      </c>
      <c r="XFD13" s="32" t="s">
        <v>153</v>
      </c>
    </row>
    <row r="14" spans="1:51 16384:16384" ht="409.5" x14ac:dyDescent="0.25">
      <c r="A14" s="148">
        <v>308</v>
      </c>
      <c r="B14" s="148"/>
      <c r="C14" s="148"/>
      <c r="D14" s="148"/>
      <c r="E14" s="148" t="s">
        <v>116</v>
      </c>
      <c r="F14" s="147" t="s">
        <v>159</v>
      </c>
      <c r="G14" s="153" t="s">
        <v>160</v>
      </c>
      <c r="H14" s="145" t="s">
        <v>161</v>
      </c>
      <c r="I14" s="150" t="s">
        <v>162</v>
      </c>
      <c r="J14" s="148">
        <v>5</v>
      </c>
      <c r="K14" s="148" t="s">
        <v>154</v>
      </c>
      <c r="L14" s="145" t="s">
        <v>163</v>
      </c>
      <c r="M14" s="150" t="s">
        <v>164</v>
      </c>
      <c r="N14" s="148" t="s">
        <v>116</v>
      </c>
      <c r="O14" s="148">
        <v>1</v>
      </c>
      <c r="P14" s="148">
        <v>3</v>
      </c>
      <c r="Q14" s="148">
        <v>5</v>
      </c>
      <c r="R14" s="148">
        <v>5</v>
      </c>
      <c r="S14" s="151" t="s">
        <v>157</v>
      </c>
      <c r="T14" s="148"/>
      <c r="U14" s="148">
        <v>5</v>
      </c>
      <c r="V14" s="148">
        <v>5</v>
      </c>
      <c r="W14" s="148">
        <v>5</v>
      </c>
      <c r="X14" s="148">
        <v>5</v>
      </c>
      <c r="Y14" s="148">
        <v>5</v>
      </c>
      <c r="Z14" s="152"/>
      <c r="AA14" s="152"/>
      <c r="AB14" s="152"/>
      <c r="AC14" s="152"/>
      <c r="AD14" s="152"/>
      <c r="AE14" s="152"/>
      <c r="AF14" s="152"/>
      <c r="AG14" s="152">
        <v>0</v>
      </c>
      <c r="AH14" s="152">
        <v>5</v>
      </c>
      <c r="AI14" s="42">
        <v>5</v>
      </c>
      <c r="AJ14" s="42">
        <v>5</v>
      </c>
      <c r="AK14" s="42">
        <v>5</v>
      </c>
      <c r="AL14" s="42"/>
      <c r="AM14" s="42"/>
      <c r="AN14" s="42"/>
      <c r="AO14" s="42"/>
      <c r="AP14" s="42"/>
      <c r="AQ14" s="42"/>
      <c r="AR14" s="42"/>
      <c r="AS14" s="42">
        <f t="shared" ref="AS14:AS22" si="0">IF(I14="suma",SUM(AG14:AR14),IF(I14="creciente",MAX(AG14:AR14),IF(I14="DECRECIENTE",Q14-MIN(AG14:AR14),IF(I14="CONSTANTE",AVERAGE(AG14:AR14)," "))))</f>
        <v>5</v>
      </c>
      <c r="AT14" s="43">
        <f t="shared" ref="AT14:AT22" si="1">IF(I14="suma",AS14/R14,IF(I14="creciente",AS14/(MAX(U14:AF14)),IF(I14="DECRECIENTE",AS14/(Q14-(MIN(U14:AF14))),IF(I14="CONSTANTE",AS14/AVERAGE(U14:AF14)," "))))</f>
        <v>1</v>
      </c>
      <c r="AU14" s="161" t="s">
        <v>482</v>
      </c>
      <c r="AV14" s="188" t="s">
        <v>463</v>
      </c>
      <c r="AW14" s="161" t="s">
        <v>477</v>
      </c>
      <c r="AX14" s="189" t="s">
        <v>446</v>
      </c>
      <c r="AY14" s="189" t="s">
        <v>447</v>
      </c>
      <c r="XFD14" s="32" t="s">
        <v>162</v>
      </c>
    </row>
    <row r="15" spans="1:51 16384:16384" ht="405" x14ac:dyDescent="0.25">
      <c r="A15" s="148"/>
      <c r="B15" s="148">
        <v>1</v>
      </c>
      <c r="C15" s="148"/>
      <c r="D15" s="148"/>
      <c r="E15" s="148" t="s">
        <v>116</v>
      </c>
      <c r="F15" s="149" t="s">
        <v>165</v>
      </c>
      <c r="G15" s="145" t="s">
        <v>166</v>
      </c>
      <c r="H15" s="145" t="s">
        <v>167</v>
      </c>
      <c r="I15" s="150" t="s">
        <v>153</v>
      </c>
      <c r="J15" s="148">
        <v>352</v>
      </c>
      <c r="K15" s="148" t="s">
        <v>154</v>
      </c>
      <c r="L15" s="145" t="s">
        <v>168</v>
      </c>
      <c r="M15" s="150" t="s">
        <v>169</v>
      </c>
      <c r="N15" s="150"/>
      <c r="O15" s="150"/>
      <c r="P15" s="150"/>
      <c r="Q15" s="150"/>
      <c r="R15" s="150">
        <v>352</v>
      </c>
      <c r="S15" s="151" t="s">
        <v>157</v>
      </c>
      <c r="T15" s="148"/>
      <c r="U15" s="146">
        <v>11</v>
      </c>
      <c r="V15" s="146">
        <v>20</v>
      </c>
      <c r="W15" s="146">
        <v>90</v>
      </c>
      <c r="X15" s="146">
        <v>100</v>
      </c>
      <c r="Y15" s="146">
        <v>131</v>
      </c>
      <c r="Z15" s="152"/>
      <c r="AA15" s="152"/>
      <c r="AB15" s="152"/>
      <c r="AC15" s="152"/>
      <c r="AD15" s="152"/>
      <c r="AE15" s="152"/>
      <c r="AF15" s="152"/>
      <c r="AG15" s="152">
        <v>1</v>
      </c>
      <c r="AH15" s="152">
        <v>41</v>
      </c>
      <c r="AI15" s="42">
        <v>101</v>
      </c>
      <c r="AJ15" s="42">
        <v>127</v>
      </c>
      <c r="AK15" s="42">
        <v>76</v>
      </c>
      <c r="AL15" s="42"/>
      <c r="AM15" s="42"/>
      <c r="AN15" s="42"/>
      <c r="AO15" s="42"/>
      <c r="AP15" s="42"/>
      <c r="AQ15" s="42"/>
      <c r="AR15" s="42"/>
      <c r="AS15" s="42">
        <f t="shared" si="0"/>
        <v>346</v>
      </c>
      <c r="AT15" s="43">
        <f t="shared" si="1"/>
        <v>0.98295454545454541</v>
      </c>
      <c r="AU15" s="161" t="s">
        <v>474</v>
      </c>
      <c r="AV15" s="188" t="s">
        <v>492</v>
      </c>
      <c r="AW15" s="161" t="s">
        <v>475</v>
      </c>
      <c r="AX15" s="189" t="s">
        <v>446</v>
      </c>
      <c r="AY15" s="189" t="s">
        <v>447</v>
      </c>
      <c r="XFD15" s="32" t="s">
        <v>170</v>
      </c>
    </row>
    <row r="16" spans="1:51 16384:16384" ht="165" x14ac:dyDescent="0.25">
      <c r="A16" s="148"/>
      <c r="B16" s="148"/>
      <c r="C16" s="148">
        <v>6</v>
      </c>
      <c r="D16" s="148"/>
      <c r="E16" s="148" t="s">
        <v>116</v>
      </c>
      <c r="F16" s="149" t="s">
        <v>171</v>
      </c>
      <c r="G16" s="153" t="s">
        <v>172</v>
      </c>
      <c r="H16" s="145" t="s">
        <v>173</v>
      </c>
      <c r="I16" s="150" t="s">
        <v>153</v>
      </c>
      <c r="J16" s="148" t="s">
        <v>174</v>
      </c>
      <c r="K16" s="148" t="s">
        <v>154</v>
      </c>
      <c r="L16" s="145" t="s">
        <v>173</v>
      </c>
      <c r="M16" s="150" t="s">
        <v>175</v>
      </c>
      <c r="N16" s="152"/>
      <c r="O16" s="152"/>
      <c r="P16" s="152"/>
      <c r="Q16" s="152"/>
      <c r="R16" s="152"/>
      <c r="S16" s="151" t="s">
        <v>157</v>
      </c>
      <c r="T16" s="148"/>
      <c r="U16" s="148"/>
      <c r="V16" s="148"/>
      <c r="W16" s="148"/>
      <c r="X16" s="148"/>
      <c r="Y16" s="148"/>
      <c r="Z16" s="152"/>
      <c r="AA16" s="152"/>
      <c r="AB16" s="152"/>
      <c r="AC16" s="152"/>
      <c r="AD16" s="152"/>
      <c r="AE16" s="152"/>
      <c r="AF16" s="152"/>
      <c r="AG16" s="152">
        <v>40</v>
      </c>
      <c r="AH16" s="152">
        <v>129</v>
      </c>
      <c r="AI16" s="42">
        <v>239</v>
      </c>
      <c r="AJ16" s="42">
        <v>315</v>
      </c>
      <c r="AK16" s="42">
        <v>272</v>
      </c>
      <c r="AL16" s="42"/>
      <c r="AM16" s="42"/>
      <c r="AN16" s="42"/>
      <c r="AO16" s="42"/>
      <c r="AP16" s="42"/>
      <c r="AQ16" s="42"/>
      <c r="AR16" s="42"/>
      <c r="AS16" s="42">
        <f t="shared" si="0"/>
        <v>995</v>
      </c>
      <c r="AT16" s="43" t="e">
        <f t="shared" si="1"/>
        <v>#DIV/0!</v>
      </c>
      <c r="AU16" s="161" t="s">
        <v>483</v>
      </c>
      <c r="AV16" s="188" t="s">
        <v>492</v>
      </c>
      <c r="AW16" s="161" t="s">
        <v>484</v>
      </c>
      <c r="AX16" s="189" t="s">
        <v>158</v>
      </c>
      <c r="AY16" s="189" t="s">
        <v>67</v>
      </c>
      <c r="XFD16" s="32" t="s">
        <v>176</v>
      </c>
    </row>
    <row r="17" spans="1:54" ht="104.1" customHeight="1" x14ac:dyDescent="0.25">
      <c r="A17" s="148"/>
      <c r="B17" s="148"/>
      <c r="C17" s="148">
        <v>7</v>
      </c>
      <c r="E17" s="156" t="s">
        <v>177</v>
      </c>
      <c r="F17" s="149" t="s">
        <v>178</v>
      </c>
      <c r="G17" s="153" t="s">
        <v>179</v>
      </c>
      <c r="H17" s="145" t="s">
        <v>180</v>
      </c>
      <c r="I17" s="150" t="s">
        <v>153</v>
      </c>
      <c r="J17" s="148">
        <v>80</v>
      </c>
      <c r="K17" s="148" t="s">
        <v>154</v>
      </c>
      <c r="L17" s="145" t="s">
        <v>181</v>
      </c>
      <c r="M17" s="150" t="s">
        <v>182</v>
      </c>
      <c r="N17" s="152"/>
      <c r="O17" s="152"/>
      <c r="P17" s="152"/>
      <c r="Q17" s="152"/>
      <c r="R17" s="152"/>
      <c r="S17" s="151" t="s">
        <v>157</v>
      </c>
      <c r="T17" s="148"/>
      <c r="U17" s="148">
        <v>0</v>
      </c>
      <c r="V17" s="148">
        <v>20</v>
      </c>
      <c r="W17" s="148">
        <v>20</v>
      </c>
      <c r="X17" s="148">
        <v>20</v>
      </c>
      <c r="Y17" s="148">
        <v>20</v>
      </c>
      <c r="Z17" s="152"/>
      <c r="AA17" s="152"/>
      <c r="AB17" s="152"/>
      <c r="AC17" s="152"/>
      <c r="AD17" s="152"/>
      <c r="AE17" s="152"/>
      <c r="AF17" s="152"/>
      <c r="AG17" s="152">
        <v>0</v>
      </c>
      <c r="AH17" s="152">
        <v>10</v>
      </c>
      <c r="AI17" s="42">
        <v>29</v>
      </c>
      <c r="AJ17" s="42">
        <v>29</v>
      </c>
      <c r="AK17" s="42">
        <v>29</v>
      </c>
      <c r="AL17" s="42"/>
      <c r="AM17" s="42"/>
      <c r="AN17" s="42"/>
      <c r="AO17" s="42"/>
      <c r="AP17" s="42"/>
      <c r="AQ17" s="42"/>
      <c r="AR17" s="42"/>
      <c r="AS17" s="42">
        <f t="shared" si="0"/>
        <v>97</v>
      </c>
      <c r="AT17" s="43" t="e">
        <f t="shared" si="1"/>
        <v>#DIV/0!</v>
      </c>
      <c r="AU17" s="166" t="s">
        <v>448</v>
      </c>
      <c r="AV17" s="188" t="s">
        <v>494</v>
      </c>
      <c r="AW17" s="165" t="s">
        <v>485</v>
      </c>
      <c r="AX17" s="189" t="s">
        <v>446</v>
      </c>
      <c r="AY17" s="189" t="s">
        <v>447</v>
      </c>
    </row>
    <row r="18" spans="1:54" ht="270" x14ac:dyDescent="0.25">
      <c r="A18" s="148"/>
      <c r="B18" s="148"/>
      <c r="C18" s="148">
        <v>9</v>
      </c>
      <c r="D18" s="148"/>
      <c r="E18" s="148" t="s">
        <v>116</v>
      </c>
      <c r="F18" s="149" t="s">
        <v>183</v>
      </c>
      <c r="G18" s="153" t="s">
        <v>184</v>
      </c>
      <c r="H18" s="145" t="s">
        <v>185</v>
      </c>
      <c r="I18" s="150" t="s">
        <v>153</v>
      </c>
      <c r="J18" s="148" t="s">
        <v>174</v>
      </c>
      <c r="K18" s="148" t="s">
        <v>154</v>
      </c>
      <c r="L18" s="145" t="s">
        <v>186</v>
      </c>
      <c r="M18" s="150" t="s">
        <v>182</v>
      </c>
      <c r="N18" s="152"/>
      <c r="O18" s="152"/>
      <c r="P18" s="152"/>
      <c r="Q18" s="152"/>
      <c r="R18" s="152"/>
      <c r="S18" s="151" t="s">
        <v>157</v>
      </c>
      <c r="T18" s="148"/>
      <c r="U18" s="148"/>
      <c r="V18" s="148"/>
      <c r="W18" s="148"/>
      <c r="X18" s="148"/>
      <c r="Y18" s="148"/>
      <c r="Z18" s="152"/>
      <c r="AA18" s="152"/>
      <c r="AB18" s="152"/>
      <c r="AC18" s="152"/>
      <c r="AD18" s="152"/>
      <c r="AE18" s="152"/>
      <c r="AF18" s="152"/>
      <c r="AG18" s="152">
        <v>0</v>
      </c>
      <c r="AH18" s="152">
        <v>13</v>
      </c>
      <c r="AI18" s="152">
        <v>148</v>
      </c>
      <c r="AJ18" s="42">
        <v>139</v>
      </c>
      <c r="AK18" s="42">
        <v>150</v>
      </c>
      <c r="AL18" s="42"/>
      <c r="AM18" s="42"/>
      <c r="AN18" s="42"/>
      <c r="AO18" s="42"/>
      <c r="AP18" s="42"/>
      <c r="AQ18" s="42"/>
      <c r="AR18" s="42"/>
      <c r="AS18" s="42">
        <f t="shared" si="0"/>
        <v>450</v>
      </c>
      <c r="AT18" s="43"/>
      <c r="AU18" s="165" t="s">
        <v>481</v>
      </c>
      <c r="AV18" s="188" t="s">
        <v>493</v>
      </c>
      <c r="AW18" s="165" t="s">
        <v>523</v>
      </c>
      <c r="AX18" s="189" t="s">
        <v>446</v>
      </c>
      <c r="AY18" s="189" t="s">
        <v>447</v>
      </c>
      <c r="BB18" s="32">
        <f>219-68</f>
        <v>151</v>
      </c>
    </row>
    <row r="19" spans="1:54" ht="312.75" customHeight="1" x14ac:dyDescent="0.25">
      <c r="A19" s="148"/>
      <c r="B19" s="148"/>
      <c r="C19" s="148">
        <v>11</v>
      </c>
      <c r="D19" s="148"/>
      <c r="E19" s="148" t="s">
        <v>116</v>
      </c>
      <c r="F19" s="149" t="s">
        <v>187</v>
      </c>
      <c r="G19" s="153" t="s">
        <v>188</v>
      </c>
      <c r="H19" s="145" t="s">
        <v>189</v>
      </c>
      <c r="I19" s="150" t="s">
        <v>153</v>
      </c>
      <c r="J19" s="148" t="s">
        <v>174</v>
      </c>
      <c r="K19" s="148" t="s">
        <v>154</v>
      </c>
      <c r="L19" s="145" t="s">
        <v>190</v>
      </c>
      <c r="M19" s="150" t="s">
        <v>164</v>
      </c>
      <c r="N19" s="152"/>
      <c r="O19" s="152"/>
      <c r="P19" s="152"/>
      <c r="Q19" s="152"/>
      <c r="R19" s="152"/>
      <c r="S19" s="151" t="s">
        <v>157</v>
      </c>
      <c r="T19" s="148"/>
      <c r="U19" s="148"/>
      <c r="V19" s="148"/>
      <c r="W19" s="148"/>
      <c r="X19" s="148"/>
      <c r="Y19" s="148"/>
      <c r="Z19" s="152"/>
      <c r="AA19" s="152"/>
      <c r="AB19" s="152"/>
      <c r="AC19" s="152"/>
      <c r="AD19" s="152"/>
      <c r="AE19" s="152"/>
      <c r="AF19" s="152"/>
      <c r="AG19" s="152">
        <v>0</v>
      </c>
      <c r="AH19" s="152">
        <v>98</v>
      </c>
      <c r="AI19" s="42">
        <v>248</v>
      </c>
      <c r="AJ19" s="42">
        <v>333</v>
      </c>
      <c r="AK19" s="152">
        <v>271</v>
      </c>
      <c r="AL19" s="152"/>
      <c r="AM19" s="152"/>
      <c r="AN19" s="152"/>
      <c r="AO19" s="152"/>
      <c r="AP19" s="152"/>
      <c r="AQ19" s="152"/>
      <c r="AR19" s="152"/>
      <c r="AS19" s="152">
        <f t="shared" si="0"/>
        <v>950</v>
      </c>
      <c r="AT19" s="43" t="e">
        <f t="shared" si="1"/>
        <v>#DIV/0!</v>
      </c>
      <c r="AU19" s="165" t="s">
        <v>487</v>
      </c>
      <c r="AV19" s="188" t="s">
        <v>492</v>
      </c>
      <c r="AW19" s="165" t="s">
        <v>488</v>
      </c>
      <c r="AX19" s="189" t="s">
        <v>446</v>
      </c>
      <c r="AY19" s="189" t="s">
        <v>447</v>
      </c>
    </row>
    <row r="20" spans="1:54" ht="195" x14ac:dyDescent="0.25">
      <c r="A20" s="148"/>
      <c r="B20" s="148"/>
      <c r="C20" s="148">
        <v>12</v>
      </c>
      <c r="D20" s="148"/>
      <c r="E20" s="148" t="s">
        <v>116</v>
      </c>
      <c r="F20" s="149" t="s">
        <v>191</v>
      </c>
      <c r="G20" s="153" t="s">
        <v>192</v>
      </c>
      <c r="H20" s="145" t="s">
        <v>189</v>
      </c>
      <c r="I20" s="150" t="s">
        <v>153</v>
      </c>
      <c r="J20" s="148" t="s">
        <v>174</v>
      </c>
      <c r="K20" s="148" t="s">
        <v>154</v>
      </c>
      <c r="L20" s="145" t="s">
        <v>173</v>
      </c>
      <c r="M20" s="150" t="s">
        <v>175</v>
      </c>
      <c r="N20" s="152"/>
      <c r="O20" s="152"/>
      <c r="P20" s="152"/>
      <c r="Q20" s="152"/>
      <c r="R20" s="152"/>
      <c r="S20" s="151" t="s">
        <v>157</v>
      </c>
      <c r="T20" s="148"/>
      <c r="U20" s="148"/>
      <c r="V20" s="148"/>
      <c r="W20" s="148"/>
      <c r="X20" s="148"/>
      <c r="Y20" s="148"/>
      <c r="Z20" s="152"/>
      <c r="AA20" s="152"/>
      <c r="AB20" s="152"/>
      <c r="AC20" s="152"/>
      <c r="AD20" s="152"/>
      <c r="AE20" s="152"/>
      <c r="AF20" s="152"/>
      <c r="AG20" s="152">
        <v>0</v>
      </c>
      <c r="AH20" s="152">
        <v>103</v>
      </c>
      <c r="AI20" s="42">
        <v>250</v>
      </c>
      <c r="AJ20" s="42">
        <v>300</v>
      </c>
      <c r="AK20" s="152">
        <v>242</v>
      </c>
      <c r="AL20" s="152"/>
      <c r="AM20" s="152"/>
      <c r="AN20" s="152"/>
      <c r="AO20" s="152"/>
      <c r="AP20" s="152"/>
      <c r="AQ20" s="152"/>
      <c r="AR20" s="152"/>
      <c r="AS20" s="152">
        <f t="shared" si="0"/>
        <v>895</v>
      </c>
      <c r="AT20" s="43" t="e">
        <f t="shared" si="1"/>
        <v>#DIV/0!</v>
      </c>
      <c r="AU20" s="165" t="s">
        <v>491</v>
      </c>
      <c r="AV20" s="188" t="s">
        <v>492</v>
      </c>
      <c r="AW20" s="165" t="s">
        <v>489</v>
      </c>
      <c r="AX20" s="189" t="s">
        <v>446</v>
      </c>
      <c r="AY20" s="189" t="s">
        <v>447</v>
      </c>
    </row>
    <row r="21" spans="1:54" ht="195" x14ac:dyDescent="0.25">
      <c r="A21" s="148"/>
      <c r="B21" s="148"/>
      <c r="C21" s="148"/>
      <c r="D21" s="150" t="s">
        <v>193</v>
      </c>
      <c r="E21" s="148" t="s">
        <v>116</v>
      </c>
      <c r="F21" s="149" t="s">
        <v>194</v>
      </c>
      <c r="G21" s="152" t="s">
        <v>195</v>
      </c>
      <c r="H21" s="145" t="s">
        <v>196</v>
      </c>
      <c r="I21" s="150" t="s">
        <v>153</v>
      </c>
      <c r="J21" s="148" t="s">
        <v>174</v>
      </c>
      <c r="K21" s="148" t="s">
        <v>154</v>
      </c>
      <c r="L21" s="145" t="s">
        <v>197</v>
      </c>
      <c r="M21" s="150" t="s">
        <v>198</v>
      </c>
      <c r="N21" s="152"/>
      <c r="O21" s="152"/>
      <c r="P21" s="152"/>
      <c r="Q21" s="152"/>
      <c r="R21" s="152"/>
      <c r="S21" s="151" t="s">
        <v>199</v>
      </c>
      <c r="T21" s="148"/>
      <c r="U21" s="148"/>
      <c r="V21" s="148"/>
      <c r="W21" s="167"/>
      <c r="X21" s="148"/>
      <c r="Y21" s="148"/>
      <c r="Z21" s="152"/>
      <c r="AA21" s="152"/>
      <c r="AB21" s="152"/>
      <c r="AC21" s="152"/>
      <c r="AD21" s="152"/>
      <c r="AE21" s="152"/>
      <c r="AF21" s="152"/>
      <c r="AG21" s="152"/>
      <c r="AH21" s="152"/>
      <c r="AI21" s="168">
        <v>1</v>
      </c>
      <c r="AJ21" s="42"/>
      <c r="AK21" s="42"/>
      <c r="AL21" s="42"/>
      <c r="AM21" s="42"/>
      <c r="AN21" s="42"/>
      <c r="AO21" s="42"/>
      <c r="AP21" s="42"/>
      <c r="AQ21" s="42"/>
      <c r="AR21" s="42"/>
      <c r="AS21" s="168">
        <v>1</v>
      </c>
      <c r="AT21" s="43" t="e">
        <f t="shared" si="1"/>
        <v>#DIV/0!</v>
      </c>
      <c r="AU21" s="161" t="s">
        <v>457</v>
      </c>
      <c r="AV21" s="188"/>
      <c r="AW21" s="161" t="s">
        <v>451</v>
      </c>
      <c r="AX21" s="190"/>
      <c r="AY21" s="41"/>
    </row>
    <row r="22" spans="1:54" ht="135" x14ac:dyDescent="0.25">
      <c r="A22" s="148"/>
      <c r="B22" s="148"/>
      <c r="C22" s="148"/>
      <c r="D22" s="150" t="s">
        <v>193</v>
      </c>
      <c r="E22" s="148" t="s">
        <v>116</v>
      </c>
      <c r="F22" s="149" t="s">
        <v>200</v>
      </c>
      <c r="G22" s="152" t="s">
        <v>201</v>
      </c>
      <c r="H22" s="145" t="s">
        <v>202</v>
      </c>
      <c r="I22" s="150" t="s">
        <v>153</v>
      </c>
      <c r="J22" s="148" t="s">
        <v>174</v>
      </c>
      <c r="K22" s="148" t="s">
        <v>154</v>
      </c>
      <c r="L22" s="145" t="s">
        <v>203</v>
      </c>
      <c r="M22" s="150" t="s">
        <v>204</v>
      </c>
      <c r="N22" s="152"/>
      <c r="O22" s="152"/>
      <c r="P22" s="152"/>
      <c r="Q22" s="152"/>
      <c r="R22" s="152"/>
      <c r="S22" s="148" t="s">
        <v>205</v>
      </c>
      <c r="T22" s="148"/>
      <c r="U22" s="148"/>
      <c r="V22" s="148"/>
      <c r="W22" s="148"/>
      <c r="X22" s="148"/>
      <c r="Y22" s="148"/>
      <c r="Z22" s="152"/>
      <c r="AA22" s="152"/>
      <c r="AB22" s="152"/>
      <c r="AC22" s="152"/>
      <c r="AD22" s="152"/>
      <c r="AE22" s="152"/>
      <c r="AF22" s="152"/>
      <c r="AG22" s="152"/>
      <c r="AH22" s="152"/>
      <c r="AI22" s="42"/>
      <c r="AJ22" s="42"/>
      <c r="AK22" s="42"/>
      <c r="AL22" s="42"/>
      <c r="AM22" s="42"/>
      <c r="AN22" s="42"/>
      <c r="AO22" s="42"/>
      <c r="AP22" s="42"/>
      <c r="AQ22" s="42"/>
      <c r="AR22" s="42"/>
      <c r="AS22" s="42">
        <f t="shared" si="0"/>
        <v>0</v>
      </c>
      <c r="AT22" s="43" t="e">
        <f t="shared" si="1"/>
        <v>#DIV/0!</v>
      </c>
      <c r="AU22" s="161" t="s">
        <v>449</v>
      </c>
      <c r="AV22" s="161"/>
      <c r="AW22" s="161" t="s">
        <v>450</v>
      </c>
      <c r="AX22" s="190"/>
      <c r="AY22" s="41"/>
    </row>
    <row r="23" spans="1:54" ht="45" customHeight="1" x14ac:dyDescent="0.25">
      <c r="A23" s="399" t="s">
        <v>206</v>
      </c>
      <c r="B23" s="364" t="s">
        <v>207</v>
      </c>
      <c r="C23" s="364"/>
      <c r="D23" s="364"/>
      <c r="E23" s="364"/>
      <c r="F23" s="364"/>
      <c r="G23" s="379" t="s">
        <v>208</v>
      </c>
      <c r="H23" s="379"/>
      <c r="I23" s="379"/>
      <c r="J23" s="379"/>
      <c r="K23" s="379"/>
      <c r="L23" s="379"/>
      <c r="M23" s="379"/>
      <c r="N23" s="379"/>
      <c r="O23" s="364" t="s">
        <v>207</v>
      </c>
      <c r="P23" s="364"/>
      <c r="Q23" s="364"/>
      <c r="R23" s="364"/>
      <c r="S23" s="364"/>
      <c r="T23" s="364"/>
      <c r="U23" s="364" t="s">
        <v>207</v>
      </c>
      <c r="V23" s="364"/>
      <c r="W23" s="364"/>
      <c r="X23" s="364"/>
      <c r="Y23" s="364"/>
      <c r="Z23" s="364"/>
      <c r="AA23" s="364"/>
      <c r="AB23" s="364"/>
      <c r="AC23" s="364"/>
      <c r="AD23" s="364"/>
      <c r="AE23" s="364"/>
      <c r="AF23" s="364"/>
      <c r="AG23" s="364"/>
      <c r="AH23" s="364"/>
      <c r="AI23" s="364"/>
      <c r="AJ23" s="364"/>
      <c r="AK23" s="364"/>
      <c r="AL23" s="364"/>
      <c r="AM23" s="364"/>
      <c r="AN23" s="364"/>
      <c r="AO23" s="379" t="s">
        <v>209</v>
      </c>
      <c r="AP23" s="379"/>
      <c r="AQ23" s="379"/>
      <c r="AR23" s="379"/>
      <c r="AS23" s="364" t="s">
        <v>210</v>
      </c>
      <c r="AT23" s="364"/>
      <c r="AU23" s="364"/>
      <c r="AV23" s="364"/>
      <c r="AW23" s="364"/>
      <c r="AX23" s="364"/>
      <c r="AY23" s="364"/>
    </row>
    <row r="24" spans="1:54" ht="36.75" customHeight="1" x14ac:dyDescent="0.25">
      <c r="A24" s="399"/>
      <c r="B24" s="364" t="s">
        <v>211</v>
      </c>
      <c r="C24" s="364"/>
      <c r="D24" s="364"/>
      <c r="E24" s="364"/>
      <c r="F24" s="364"/>
      <c r="G24" s="379"/>
      <c r="H24" s="379"/>
      <c r="I24" s="379"/>
      <c r="J24" s="379"/>
      <c r="K24" s="379"/>
      <c r="L24" s="379"/>
      <c r="M24" s="379"/>
      <c r="N24" s="379"/>
      <c r="O24" s="364" t="s">
        <v>445</v>
      </c>
      <c r="P24" s="364"/>
      <c r="Q24" s="364"/>
      <c r="R24" s="364"/>
      <c r="S24" s="364"/>
      <c r="T24" s="364"/>
      <c r="U24" s="364" t="s">
        <v>212</v>
      </c>
      <c r="V24" s="364"/>
      <c r="W24" s="364"/>
      <c r="X24" s="364"/>
      <c r="Y24" s="364"/>
      <c r="Z24" s="364"/>
      <c r="AA24" s="364"/>
      <c r="AB24" s="364"/>
      <c r="AC24" s="364"/>
      <c r="AD24" s="364"/>
      <c r="AE24" s="364"/>
      <c r="AF24" s="364"/>
      <c r="AG24" s="364"/>
      <c r="AH24" s="364"/>
      <c r="AI24" s="364"/>
      <c r="AJ24" s="364"/>
      <c r="AK24" s="364"/>
      <c r="AL24" s="364"/>
      <c r="AM24" s="364"/>
      <c r="AN24" s="364"/>
      <c r="AO24" s="379"/>
      <c r="AP24" s="379"/>
      <c r="AQ24" s="379"/>
      <c r="AR24" s="379"/>
      <c r="AS24" s="364" t="s">
        <v>525</v>
      </c>
      <c r="AT24" s="364"/>
      <c r="AU24" s="364"/>
      <c r="AV24" s="364"/>
      <c r="AW24" s="364"/>
      <c r="AX24" s="364"/>
      <c r="AY24" s="364"/>
    </row>
    <row r="25" spans="1:54" ht="36" customHeight="1" x14ac:dyDescent="0.25">
      <c r="A25" s="399"/>
      <c r="B25" s="364" t="s">
        <v>213</v>
      </c>
      <c r="C25" s="364"/>
      <c r="D25" s="364"/>
      <c r="E25" s="364"/>
      <c r="F25" s="364"/>
      <c r="G25" s="379"/>
      <c r="H25" s="379"/>
      <c r="I25" s="379"/>
      <c r="J25" s="379"/>
      <c r="K25" s="379"/>
      <c r="L25" s="379"/>
      <c r="M25" s="379"/>
      <c r="N25" s="379"/>
      <c r="O25" s="364" t="s">
        <v>214</v>
      </c>
      <c r="P25" s="364"/>
      <c r="Q25" s="364"/>
      <c r="R25" s="364"/>
      <c r="S25" s="364"/>
      <c r="T25" s="364"/>
      <c r="U25" s="364" t="s">
        <v>215</v>
      </c>
      <c r="V25" s="364"/>
      <c r="W25" s="364"/>
      <c r="X25" s="364"/>
      <c r="Y25" s="364"/>
      <c r="Z25" s="364"/>
      <c r="AA25" s="364"/>
      <c r="AB25" s="364"/>
      <c r="AC25" s="364"/>
      <c r="AD25" s="364"/>
      <c r="AE25" s="364"/>
      <c r="AF25" s="364"/>
      <c r="AG25" s="364"/>
      <c r="AH25" s="364"/>
      <c r="AI25" s="364"/>
      <c r="AJ25" s="364"/>
      <c r="AK25" s="364"/>
      <c r="AL25" s="364"/>
      <c r="AM25" s="364"/>
      <c r="AN25" s="364"/>
      <c r="AO25" s="379"/>
      <c r="AP25" s="379"/>
      <c r="AQ25" s="379"/>
      <c r="AR25" s="379"/>
      <c r="AS25" s="364" t="s">
        <v>524</v>
      </c>
      <c r="AT25" s="364"/>
      <c r="AU25" s="364"/>
      <c r="AV25" s="364"/>
      <c r="AW25" s="364"/>
      <c r="AX25" s="364"/>
      <c r="AY25" s="364"/>
    </row>
  </sheetData>
  <mergeCells count="58">
    <mergeCell ref="A5:AF5"/>
    <mergeCell ref="A6:A8"/>
    <mergeCell ref="J11:J12"/>
    <mergeCell ref="I6:T8"/>
    <mergeCell ref="E8:F8"/>
    <mergeCell ref="B6:C8"/>
    <mergeCell ref="I11:I12"/>
    <mergeCell ref="T11:T12"/>
    <mergeCell ref="N11:R11"/>
    <mergeCell ref="H11:H12"/>
    <mergeCell ref="M11:M12"/>
    <mergeCell ref="S11:S12"/>
    <mergeCell ref="D6:D8"/>
    <mergeCell ref="E7:F7"/>
    <mergeCell ref="AS24:AY24"/>
    <mergeCell ref="AS23:AY23"/>
    <mergeCell ref="B24:F24"/>
    <mergeCell ref="E6:F6"/>
    <mergeCell ref="O23:T23"/>
    <mergeCell ref="A9:D9"/>
    <mergeCell ref="A10:D10"/>
    <mergeCell ref="F11:F12"/>
    <mergeCell ref="G11:G12"/>
    <mergeCell ref="A23:A25"/>
    <mergeCell ref="G23:N25"/>
    <mergeCell ref="AC23:AN23"/>
    <mergeCell ref="B23:F23"/>
    <mergeCell ref="O24:T24"/>
    <mergeCell ref="K11:K12"/>
    <mergeCell ref="U24:AB24"/>
    <mergeCell ref="AS25:AY25"/>
    <mergeCell ref="AO23:AR25"/>
    <mergeCell ref="E9:AF9"/>
    <mergeCell ref="E10:AF10"/>
    <mergeCell ref="A11:E11"/>
    <mergeCell ref="L11:L12"/>
    <mergeCell ref="AS11:AT11"/>
    <mergeCell ref="AV5:AV12"/>
    <mergeCell ref="AX5:AX12"/>
    <mergeCell ref="AY5:AY12"/>
    <mergeCell ref="AG11:AR11"/>
    <mergeCell ref="AW5:AW12"/>
    <mergeCell ref="AG5:AT10"/>
    <mergeCell ref="AU5:AU12"/>
    <mergeCell ref="B25:F25"/>
    <mergeCell ref="U11:AF11"/>
    <mergeCell ref="AX1:AY1"/>
    <mergeCell ref="AX2:AY2"/>
    <mergeCell ref="AX3:AY3"/>
    <mergeCell ref="AX4:AY4"/>
    <mergeCell ref="A1:AW1"/>
    <mergeCell ref="A2:AW2"/>
    <mergeCell ref="A3:AW4"/>
    <mergeCell ref="O25:T25"/>
    <mergeCell ref="U23:AB23"/>
    <mergeCell ref="U25:AB25"/>
    <mergeCell ref="AC24:AN24"/>
    <mergeCell ref="AC25:AN25"/>
  </mergeCells>
  <dataValidations count="1">
    <dataValidation type="list" allowBlank="1" showInputMessage="1" showErrorMessage="1" sqref="I13:I22" xr:uid="{00000000-0002-0000-0600-000000000000}">
      <formula1>$XFD$13:$XFD$17</formula1>
    </dataValidation>
  </dataValidations>
  <hyperlinks>
    <hyperlink ref="AV13" r:id="rId1" xr:uid="{00000000-0004-0000-0600-000000000000}"/>
    <hyperlink ref="AV14" r:id="rId2" xr:uid="{00000000-0004-0000-0600-000001000000}"/>
    <hyperlink ref="AV16" r:id="rId3" xr:uid="{00000000-0004-0000-0600-000003000000}"/>
    <hyperlink ref="AV18" r:id="rId4" display="https://secretariadistritald-my.sharepoint.com/:x:/g/personal/scalderon_sdmujer_gov_co/Eeo2p3AZGcpIrMsbDMI__KABR72p4QXZpOQUY4w-RtWR0Q?e=q9Z5zL" xr:uid="{00000000-0004-0000-0600-000005000000}"/>
    <hyperlink ref="AV19" r:id="rId5" xr:uid="{00000000-0004-0000-0600-000006000000}"/>
    <hyperlink ref="AV20" r:id="rId6" xr:uid="{00000000-0004-0000-0600-000007000000}"/>
    <hyperlink ref="AV17" r:id="rId7" xr:uid="{065C6E6D-384D-4532-AEDE-ACDAE413CC03}"/>
    <hyperlink ref="AV15" r:id="rId8" xr:uid="{2F48E2A4-A979-412B-92FB-633AA7F21071}"/>
  </hyperlinks>
  <pageMargins left="0.7" right="0.7" top="0.75" bottom="0.75" header="0.3" footer="0.3"/>
  <pageSetup scale="16" orientation="landscape"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Hoja1!$B$2:$B$3</xm:f>
          </x14:formula1>
          <xm:sqref>K13:K22</xm:sqref>
        </x14:dataValidation>
        <x14:dataValidation type="list" allowBlank="1" showInputMessage="1" showErrorMessage="1" xr:uid="{00000000-0002-0000-0600-000002000000}">
          <x14:formula1>
            <xm:f>Hoja1!$A$2:$A$14</xm:f>
          </x14:formula1>
          <xm:sqref>E13:E22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58"/>
  <sheetViews>
    <sheetView topLeftCell="AC4" workbookViewId="0">
      <selection activeCell="AO11" sqref="AO11"/>
    </sheetView>
  </sheetViews>
  <sheetFormatPr baseColWidth="10" defaultColWidth="19.42578125" defaultRowHeight="15" x14ac:dyDescent="0.25"/>
  <cols>
    <col min="1" max="1" width="29.42578125" style="32" bestFit="1" customWidth="1"/>
    <col min="2" max="17" width="11" style="32" customWidth="1"/>
    <col min="18" max="19" width="12.140625" style="32" customWidth="1"/>
    <col min="20" max="23" width="8.140625" style="32" customWidth="1"/>
    <col min="24" max="24" width="9.42578125" style="32" customWidth="1"/>
    <col min="25" max="25" width="8.140625" style="32" customWidth="1"/>
    <col min="26" max="30" width="7.85546875" style="32" customWidth="1"/>
    <col min="31" max="31" width="11.28515625" style="32" customWidth="1"/>
    <col min="32" max="32" width="2.28515625" style="32" customWidth="1"/>
    <col min="33" max="33" width="19.42578125" style="32" customWidth="1"/>
    <col min="34" max="51" width="11.28515625" style="32" customWidth="1"/>
    <col min="52" max="63" width="8.85546875" style="32" customWidth="1"/>
    <col min="64" max="16384" width="19.42578125" style="32"/>
  </cols>
  <sheetData>
    <row r="1" spans="1:63" ht="15.95" customHeight="1" x14ac:dyDescent="0.25">
      <c r="A1" s="406" t="s">
        <v>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7" t="s">
        <v>216</v>
      </c>
      <c r="BJ1" s="407"/>
      <c r="BK1" s="407"/>
    </row>
    <row r="2" spans="1:63" ht="15.95" customHeight="1" x14ac:dyDescent="0.25">
      <c r="A2" s="406" t="s">
        <v>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7" t="s">
        <v>3</v>
      </c>
      <c r="BJ2" s="407"/>
      <c r="BK2" s="407"/>
    </row>
    <row r="3" spans="1:63" ht="26.1" customHeight="1" x14ac:dyDescent="0.25">
      <c r="A3" s="406" t="s">
        <v>217</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7" t="s">
        <v>5</v>
      </c>
      <c r="BJ3" s="407"/>
      <c r="BK3" s="407"/>
    </row>
    <row r="4" spans="1:63" ht="15.95" customHeight="1" x14ac:dyDescent="0.25">
      <c r="A4" s="406" t="s">
        <v>218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3" t="s">
        <v>219</v>
      </c>
      <c r="BJ4" s="404"/>
      <c r="BK4" s="405"/>
    </row>
    <row r="5" spans="1:63" ht="26.1" customHeight="1" x14ac:dyDescent="0.25">
      <c r="A5" s="408" t="s">
        <v>119</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G5" s="408" t="s">
        <v>220</v>
      </c>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9"/>
      <c r="BJ5" s="409"/>
      <c r="BK5" s="409"/>
    </row>
    <row r="6" spans="1:63" ht="31.5" customHeight="1" x14ac:dyDescent="0.25">
      <c r="A6" s="67" t="s">
        <v>221</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row>
    <row r="7" spans="1:63" ht="31.5" customHeight="1" x14ac:dyDescent="0.25">
      <c r="A7" s="68" t="s">
        <v>222</v>
      </c>
      <c r="B7" s="412"/>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3"/>
    </row>
    <row r="8" spans="1:63" ht="18.75" customHeight="1" x14ac:dyDescent="0.25">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193" t="s">
        <v>464</v>
      </c>
      <c r="AM8" s="60"/>
      <c r="AN8" s="60"/>
      <c r="AO8" s="60"/>
    </row>
    <row r="9" spans="1:63" ht="30" customHeight="1" x14ac:dyDescent="0.25">
      <c r="A9" s="410" t="s">
        <v>223</v>
      </c>
      <c r="B9" s="90" t="s">
        <v>29</v>
      </c>
      <c r="C9" s="90" t="s">
        <v>8</v>
      </c>
      <c r="D9" s="412" t="s">
        <v>30</v>
      </c>
      <c r="E9" s="413"/>
      <c r="F9" s="90" t="s">
        <v>31</v>
      </c>
      <c r="G9" s="90" t="s">
        <v>32</v>
      </c>
      <c r="H9" s="412" t="s">
        <v>33</v>
      </c>
      <c r="I9" s="413"/>
      <c r="J9" s="90" t="s">
        <v>34</v>
      </c>
      <c r="K9" s="90" t="s">
        <v>35</v>
      </c>
      <c r="L9" s="412" t="s">
        <v>36</v>
      </c>
      <c r="M9" s="413"/>
      <c r="N9" s="90" t="s">
        <v>37</v>
      </c>
      <c r="O9" s="90" t="s">
        <v>38</v>
      </c>
      <c r="P9" s="412" t="s">
        <v>39</v>
      </c>
      <c r="Q9" s="413"/>
      <c r="R9" s="412" t="s">
        <v>224</v>
      </c>
      <c r="S9" s="413"/>
      <c r="T9" s="412" t="s">
        <v>225</v>
      </c>
      <c r="U9" s="415"/>
      <c r="V9" s="415"/>
      <c r="W9" s="415"/>
      <c r="X9" s="415"/>
      <c r="Y9" s="413"/>
      <c r="Z9" s="412" t="s">
        <v>226</v>
      </c>
      <c r="AA9" s="415"/>
      <c r="AB9" s="415"/>
      <c r="AC9" s="415"/>
      <c r="AD9" s="415"/>
      <c r="AE9" s="413"/>
      <c r="AG9" s="410" t="s">
        <v>223</v>
      </c>
      <c r="AH9" s="90" t="s">
        <v>29</v>
      </c>
      <c r="AI9" s="90" t="s">
        <v>8</v>
      </c>
      <c r="AJ9" s="412" t="s">
        <v>30</v>
      </c>
      <c r="AK9" s="413"/>
      <c r="AL9" s="90" t="s">
        <v>31</v>
      </c>
      <c r="AM9" s="90" t="s">
        <v>32</v>
      </c>
      <c r="AN9" s="412" t="s">
        <v>33</v>
      </c>
      <c r="AO9" s="413"/>
      <c r="AP9" s="90" t="s">
        <v>34</v>
      </c>
      <c r="AQ9" s="90" t="s">
        <v>35</v>
      </c>
      <c r="AR9" s="412" t="s">
        <v>36</v>
      </c>
      <c r="AS9" s="413"/>
      <c r="AT9" s="90" t="s">
        <v>37</v>
      </c>
      <c r="AU9" s="90" t="s">
        <v>38</v>
      </c>
      <c r="AV9" s="412" t="s">
        <v>39</v>
      </c>
      <c r="AW9" s="413"/>
      <c r="AX9" s="412" t="s">
        <v>224</v>
      </c>
      <c r="AY9" s="413"/>
      <c r="AZ9" s="412" t="s">
        <v>225</v>
      </c>
      <c r="BA9" s="415"/>
      <c r="BB9" s="415"/>
      <c r="BC9" s="415"/>
      <c r="BD9" s="415"/>
      <c r="BE9" s="413"/>
      <c r="BF9" s="412" t="s">
        <v>226</v>
      </c>
      <c r="BG9" s="415"/>
      <c r="BH9" s="415"/>
      <c r="BI9" s="415"/>
      <c r="BJ9" s="415"/>
      <c r="BK9" s="413"/>
    </row>
    <row r="10" spans="1:63" ht="36" customHeight="1" x14ac:dyDescent="0.25">
      <c r="A10" s="411"/>
      <c r="B10" s="44" t="s">
        <v>227</v>
      </c>
      <c r="C10" s="44" t="s">
        <v>227</v>
      </c>
      <c r="D10" s="44" t="s">
        <v>227</v>
      </c>
      <c r="E10" s="44" t="s">
        <v>228</v>
      </c>
      <c r="F10" s="44" t="s">
        <v>227</v>
      </c>
      <c r="G10" s="44" t="s">
        <v>227</v>
      </c>
      <c r="H10" s="44" t="s">
        <v>227</v>
      </c>
      <c r="I10" s="44" t="s">
        <v>228</v>
      </c>
      <c r="J10" s="44" t="s">
        <v>227</v>
      </c>
      <c r="K10" s="44" t="s">
        <v>227</v>
      </c>
      <c r="L10" s="44" t="s">
        <v>227</v>
      </c>
      <c r="M10" s="44" t="s">
        <v>228</v>
      </c>
      <c r="N10" s="44" t="s">
        <v>227</v>
      </c>
      <c r="O10" s="44" t="s">
        <v>227</v>
      </c>
      <c r="P10" s="44" t="s">
        <v>227</v>
      </c>
      <c r="Q10" s="44" t="s">
        <v>228</v>
      </c>
      <c r="R10" s="44" t="s">
        <v>227</v>
      </c>
      <c r="S10" s="44" t="s">
        <v>228</v>
      </c>
      <c r="T10" s="84" t="s">
        <v>229</v>
      </c>
      <c r="U10" s="84" t="s">
        <v>230</v>
      </c>
      <c r="V10" s="84" t="s">
        <v>231</v>
      </c>
      <c r="W10" s="84" t="s">
        <v>232</v>
      </c>
      <c r="X10" s="85" t="s">
        <v>233</v>
      </c>
      <c r="Y10" s="84" t="s">
        <v>234</v>
      </c>
      <c r="Z10" s="44" t="s">
        <v>235</v>
      </c>
      <c r="AA10" s="61" t="s">
        <v>236</v>
      </c>
      <c r="AB10" s="44" t="s">
        <v>237</v>
      </c>
      <c r="AC10" s="44" t="s">
        <v>238</v>
      </c>
      <c r="AD10" s="44" t="s">
        <v>239</v>
      </c>
      <c r="AE10" s="44" t="s">
        <v>240</v>
      </c>
      <c r="AG10" s="411"/>
      <c r="AH10" s="44" t="s">
        <v>227</v>
      </c>
      <c r="AI10" s="44" t="s">
        <v>227</v>
      </c>
      <c r="AJ10" s="44" t="s">
        <v>227</v>
      </c>
      <c r="AK10" s="44" t="s">
        <v>228</v>
      </c>
      <c r="AL10" s="44" t="s">
        <v>227</v>
      </c>
      <c r="AM10" s="44" t="s">
        <v>227</v>
      </c>
      <c r="AN10" s="44" t="s">
        <v>227</v>
      </c>
      <c r="AO10" s="44" t="s">
        <v>228</v>
      </c>
      <c r="AP10" s="44" t="s">
        <v>227</v>
      </c>
      <c r="AQ10" s="44" t="s">
        <v>227</v>
      </c>
      <c r="AR10" s="44" t="s">
        <v>227</v>
      </c>
      <c r="AS10" s="44" t="s">
        <v>228</v>
      </c>
      <c r="AT10" s="44" t="s">
        <v>227</v>
      </c>
      <c r="AU10" s="44" t="s">
        <v>227</v>
      </c>
      <c r="AV10" s="44" t="s">
        <v>227</v>
      </c>
      <c r="AW10" s="44" t="s">
        <v>228</v>
      </c>
      <c r="AX10" s="44" t="s">
        <v>227</v>
      </c>
      <c r="AY10" s="44" t="s">
        <v>228</v>
      </c>
      <c r="AZ10" s="84" t="s">
        <v>229</v>
      </c>
      <c r="BA10" s="84" t="s">
        <v>230</v>
      </c>
      <c r="BB10" s="84" t="s">
        <v>231</v>
      </c>
      <c r="BC10" s="84" t="s">
        <v>232</v>
      </c>
      <c r="BD10" s="85" t="s">
        <v>233</v>
      </c>
      <c r="BE10" s="84" t="s">
        <v>234</v>
      </c>
      <c r="BF10" s="82" t="s">
        <v>235</v>
      </c>
      <c r="BG10" s="83" t="s">
        <v>236</v>
      </c>
      <c r="BH10" s="82" t="s">
        <v>237</v>
      </c>
      <c r="BI10" s="82" t="s">
        <v>238</v>
      </c>
      <c r="BJ10" s="82" t="s">
        <v>239</v>
      </c>
      <c r="BK10" s="82" t="s">
        <v>240</v>
      </c>
    </row>
    <row r="11" spans="1:63" x14ac:dyDescent="0.25">
      <c r="A11" s="62" t="s">
        <v>241</v>
      </c>
      <c r="B11" s="62"/>
      <c r="C11" s="62"/>
      <c r="D11" s="62"/>
      <c r="E11" s="93"/>
      <c r="F11" s="62"/>
      <c r="G11" s="62"/>
      <c r="H11" s="62"/>
      <c r="I11" s="93"/>
      <c r="J11" s="62"/>
      <c r="K11" s="62"/>
      <c r="L11" s="62"/>
      <c r="M11" s="93"/>
      <c r="N11" s="62"/>
      <c r="O11" s="62"/>
      <c r="P11" s="62"/>
      <c r="Q11" s="93"/>
      <c r="R11" s="87">
        <f t="shared" ref="R11:R31" si="0">B11+C11+D11+F11+G11+H11+J11+K11+L11+N11+O11+P11</f>
        <v>0</v>
      </c>
      <c r="S11" s="69">
        <f>+E11+I11+M11+Q11</f>
        <v>0</v>
      </c>
      <c r="T11" s="86"/>
      <c r="U11" s="86"/>
      <c r="V11" s="86"/>
      <c r="W11" s="86"/>
      <c r="X11" s="86"/>
      <c r="Y11" s="64"/>
      <c r="Z11" s="64"/>
      <c r="AA11" s="64"/>
      <c r="AB11" s="64"/>
      <c r="AC11" s="64"/>
      <c r="AD11" s="64"/>
      <c r="AE11" s="65"/>
      <c r="AG11" s="62" t="s">
        <v>241</v>
      </c>
      <c r="AH11" s="62">
        <v>2</v>
      </c>
      <c r="AI11" s="62">
        <v>5</v>
      </c>
      <c r="AJ11" s="62">
        <v>17</v>
      </c>
      <c r="AK11" s="93"/>
      <c r="AL11" s="452">
        <v>1210</v>
      </c>
      <c r="AM11" s="452">
        <v>207</v>
      </c>
      <c r="AN11" s="62"/>
      <c r="AO11" s="93"/>
      <c r="AP11" s="62"/>
      <c r="AQ11" s="62"/>
      <c r="AR11" s="62"/>
      <c r="AS11" s="93"/>
      <c r="AT11" s="62"/>
      <c r="AU11" s="62"/>
      <c r="AV11" s="62"/>
      <c r="AW11" s="93"/>
      <c r="AX11" s="87">
        <f t="shared" ref="AX11:AX31" si="1">AH11+AI11+AJ11+AL11+AM11+AN11+AP11+AQ11+AR11+AT11+AU11+AV11</f>
        <v>1441</v>
      </c>
      <c r="AY11" s="69">
        <f>+AK11+AO11+AS11+AW11</f>
        <v>0</v>
      </c>
      <c r="AZ11" s="64">
        <v>1</v>
      </c>
      <c r="BA11" s="64">
        <v>1</v>
      </c>
      <c r="BB11" s="64"/>
      <c r="BC11" s="64"/>
      <c r="BD11" s="64">
        <v>2</v>
      </c>
      <c r="BE11" s="64"/>
      <c r="BF11" s="64"/>
      <c r="BG11" s="64"/>
      <c r="BH11" s="64">
        <v>88</v>
      </c>
      <c r="BI11" s="64">
        <v>107</v>
      </c>
      <c r="BJ11" s="64">
        <v>21</v>
      </c>
      <c r="BK11" s="65"/>
    </row>
    <row r="12" spans="1:63" x14ac:dyDescent="0.25">
      <c r="A12" s="62" t="s">
        <v>242</v>
      </c>
      <c r="B12" s="62"/>
      <c r="C12" s="62"/>
      <c r="D12" s="62"/>
      <c r="E12" s="93"/>
      <c r="F12" s="62"/>
      <c r="G12" s="62"/>
      <c r="H12" s="62"/>
      <c r="I12" s="93"/>
      <c r="J12" s="62"/>
      <c r="K12" s="62"/>
      <c r="L12" s="62"/>
      <c r="M12" s="93"/>
      <c r="N12" s="62"/>
      <c r="O12" s="62"/>
      <c r="P12" s="62"/>
      <c r="Q12" s="93"/>
      <c r="R12" s="87">
        <f t="shared" si="0"/>
        <v>0</v>
      </c>
      <c r="S12" s="69">
        <f t="shared" ref="S12:S31" si="2">+E12+I12+M12+Q12</f>
        <v>0</v>
      </c>
      <c r="T12" s="86"/>
      <c r="U12" s="86"/>
      <c r="V12" s="86"/>
      <c r="W12" s="86"/>
      <c r="X12" s="86"/>
      <c r="Y12" s="64"/>
      <c r="Z12" s="64"/>
      <c r="AA12" s="64"/>
      <c r="AB12" s="64"/>
      <c r="AC12" s="64"/>
      <c r="AD12" s="64"/>
      <c r="AE12" s="64"/>
      <c r="AG12" s="62" t="s">
        <v>242</v>
      </c>
      <c r="AH12" s="62">
        <v>2</v>
      </c>
      <c r="AI12" s="62">
        <v>5</v>
      </c>
      <c r="AJ12" s="62">
        <v>25</v>
      </c>
      <c r="AK12" s="93"/>
      <c r="AL12" s="452"/>
      <c r="AM12" s="452">
        <v>32</v>
      </c>
      <c r="AN12" s="62"/>
      <c r="AO12" s="93"/>
      <c r="AP12" s="62"/>
      <c r="AQ12" s="62"/>
      <c r="AR12" s="62"/>
      <c r="AS12" s="93"/>
      <c r="AT12" s="62"/>
      <c r="AU12" s="62"/>
      <c r="AV12" s="62"/>
      <c r="AW12" s="93"/>
      <c r="AX12" s="87">
        <f t="shared" si="1"/>
        <v>64</v>
      </c>
      <c r="AY12" s="69">
        <f t="shared" ref="AY12:AY31" si="3">+AK12+AO12+AS12+AW12</f>
        <v>0</v>
      </c>
      <c r="AZ12" s="64"/>
      <c r="BA12" s="64"/>
      <c r="BB12" s="64"/>
      <c r="BC12" s="64"/>
      <c r="BD12" s="64">
        <v>2</v>
      </c>
      <c r="BE12" s="64">
        <v>1</v>
      </c>
      <c r="BF12" s="64"/>
      <c r="BG12" s="64"/>
      <c r="BH12" s="64">
        <v>22</v>
      </c>
      <c r="BI12" s="64">
        <v>41</v>
      </c>
      <c r="BJ12" s="64">
        <v>2</v>
      </c>
      <c r="BK12" s="64"/>
    </row>
    <row r="13" spans="1:63" x14ac:dyDescent="0.25">
      <c r="A13" s="62" t="s">
        <v>243</v>
      </c>
      <c r="B13" s="62"/>
      <c r="C13" s="62"/>
      <c r="D13" s="62"/>
      <c r="E13" s="93"/>
      <c r="F13" s="62"/>
      <c r="G13" s="62"/>
      <c r="H13" s="62"/>
      <c r="I13" s="93"/>
      <c r="J13" s="62"/>
      <c r="K13" s="62"/>
      <c r="L13" s="62"/>
      <c r="M13" s="93"/>
      <c r="N13" s="62"/>
      <c r="O13" s="62"/>
      <c r="P13" s="62"/>
      <c r="Q13" s="93"/>
      <c r="R13" s="87">
        <f t="shared" si="0"/>
        <v>0</v>
      </c>
      <c r="S13" s="69">
        <f t="shared" si="2"/>
        <v>0</v>
      </c>
      <c r="T13" s="86"/>
      <c r="U13" s="86"/>
      <c r="V13" s="86"/>
      <c r="W13" s="86"/>
      <c r="X13" s="86"/>
      <c r="Y13" s="64"/>
      <c r="Z13" s="64"/>
      <c r="AA13" s="64"/>
      <c r="AB13" s="64"/>
      <c r="AC13" s="64"/>
      <c r="AD13" s="64"/>
      <c r="AE13" s="64"/>
      <c r="AG13" s="62" t="s">
        <v>243</v>
      </c>
      <c r="AH13" s="62"/>
      <c r="AI13" s="62">
        <v>7</v>
      </c>
      <c r="AJ13" s="62">
        <v>9</v>
      </c>
      <c r="AK13" s="93"/>
      <c r="AL13" s="452"/>
      <c r="AM13" s="452">
        <v>18</v>
      </c>
      <c r="AN13" s="62"/>
      <c r="AO13" s="93"/>
      <c r="AP13" s="62"/>
      <c r="AQ13" s="62"/>
      <c r="AR13" s="62"/>
      <c r="AS13" s="93"/>
      <c r="AT13" s="62"/>
      <c r="AU13" s="62"/>
      <c r="AV13" s="62"/>
      <c r="AW13" s="93"/>
      <c r="AX13" s="87">
        <f t="shared" si="1"/>
        <v>34</v>
      </c>
      <c r="AY13" s="69">
        <f t="shared" si="3"/>
        <v>0</v>
      </c>
      <c r="AZ13" s="64"/>
      <c r="BA13" s="64"/>
      <c r="BB13" s="64"/>
      <c r="BC13" s="64"/>
      <c r="BD13" s="64"/>
      <c r="BE13" s="64"/>
      <c r="BF13" s="64"/>
      <c r="BG13" s="64"/>
      <c r="BH13" s="64">
        <v>11</v>
      </c>
      <c r="BI13" s="64">
        <v>20</v>
      </c>
      <c r="BJ13" s="64">
        <v>3</v>
      </c>
      <c r="BK13" s="64"/>
    </row>
    <row r="14" spans="1:63" x14ac:dyDescent="0.25">
      <c r="A14" s="62" t="s">
        <v>244</v>
      </c>
      <c r="B14" s="62"/>
      <c r="C14" s="62"/>
      <c r="D14" s="62"/>
      <c r="E14" s="93"/>
      <c r="F14" s="62"/>
      <c r="G14" s="62"/>
      <c r="H14" s="62"/>
      <c r="I14" s="93"/>
      <c r="J14" s="62"/>
      <c r="K14" s="62"/>
      <c r="L14" s="62"/>
      <c r="M14" s="93"/>
      <c r="N14" s="62"/>
      <c r="O14" s="62"/>
      <c r="P14" s="62"/>
      <c r="Q14" s="93"/>
      <c r="R14" s="87">
        <f t="shared" si="0"/>
        <v>0</v>
      </c>
      <c r="S14" s="69">
        <f t="shared" si="2"/>
        <v>0</v>
      </c>
      <c r="T14" s="86"/>
      <c r="U14" s="86"/>
      <c r="V14" s="86"/>
      <c r="W14" s="86"/>
      <c r="X14" s="86"/>
      <c r="Y14" s="64"/>
      <c r="Z14" s="64"/>
      <c r="AA14" s="64"/>
      <c r="AB14" s="64"/>
      <c r="AC14" s="64"/>
      <c r="AD14" s="64"/>
      <c r="AE14" s="64"/>
      <c r="AG14" s="62" t="s">
        <v>244</v>
      </c>
      <c r="AH14" s="62"/>
      <c r="AI14" s="62"/>
      <c r="AJ14" s="62">
        <v>4</v>
      </c>
      <c r="AK14" s="93"/>
      <c r="AL14" s="452"/>
      <c r="AM14" s="452">
        <v>3</v>
      </c>
      <c r="AN14" s="62"/>
      <c r="AO14" s="93"/>
      <c r="AP14" s="62"/>
      <c r="AQ14" s="62"/>
      <c r="AR14" s="62"/>
      <c r="AS14" s="93"/>
      <c r="AT14" s="62"/>
      <c r="AU14" s="62"/>
      <c r="AV14" s="62"/>
      <c r="AW14" s="93"/>
      <c r="AX14" s="87">
        <f t="shared" si="1"/>
        <v>7</v>
      </c>
      <c r="AY14" s="69">
        <f t="shared" si="3"/>
        <v>0</v>
      </c>
      <c r="AZ14" s="64"/>
      <c r="BA14" s="64"/>
      <c r="BB14" s="64"/>
      <c r="BC14" s="64"/>
      <c r="BD14" s="64"/>
      <c r="BE14" s="64"/>
      <c r="BF14" s="64"/>
      <c r="BG14" s="64"/>
      <c r="BH14" s="64">
        <v>2</v>
      </c>
      <c r="BI14" s="64">
        <v>5</v>
      </c>
      <c r="BJ14" s="64"/>
      <c r="BK14" s="64"/>
    </row>
    <row r="15" spans="1:63" x14ac:dyDescent="0.25">
      <c r="A15" s="62" t="s">
        <v>245</v>
      </c>
      <c r="B15" s="62"/>
      <c r="C15" s="62"/>
      <c r="D15" s="62"/>
      <c r="E15" s="93"/>
      <c r="F15" s="62"/>
      <c r="G15" s="62"/>
      <c r="H15" s="62"/>
      <c r="I15" s="93"/>
      <c r="J15" s="62"/>
      <c r="K15" s="62"/>
      <c r="L15" s="62"/>
      <c r="M15" s="93"/>
      <c r="N15" s="62"/>
      <c r="O15" s="62"/>
      <c r="P15" s="62"/>
      <c r="Q15" s="93"/>
      <c r="R15" s="87">
        <f t="shared" si="0"/>
        <v>0</v>
      </c>
      <c r="S15" s="69">
        <f t="shared" si="2"/>
        <v>0</v>
      </c>
      <c r="T15" s="86"/>
      <c r="U15" s="86"/>
      <c r="V15" s="86"/>
      <c r="W15" s="86"/>
      <c r="X15" s="86"/>
      <c r="Y15" s="64"/>
      <c r="Z15" s="64"/>
      <c r="AA15" s="64"/>
      <c r="AB15" s="64"/>
      <c r="AC15" s="64"/>
      <c r="AD15" s="64"/>
      <c r="AE15" s="64"/>
      <c r="AG15" s="62" t="s">
        <v>245</v>
      </c>
      <c r="AH15" s="62">
        <v>4</v>
      </c>
      <c r="AI15" s="62">
        <v>61</v>
      </c>
      <c r="AJ15" s="62">
        <v>79</v>
      </c>
      <c r="AK15" s="93"/>
      <c r="AL15" s="452"/>
      <c r="AM15" s="452">
        <v>92</v>
      </c>
      <c r="AN15" s="62"/>
      <c r="AO15" s="93"/>
      <c r="AP15" s="62"/>
      <c r="AQ15" s="62"/>
      <c r="AR15" s="62"/>
      <c r="AS15" s="93"/>
      <c r="AT15" s="62"/>
      <c r="AU15" s="62"/>
      <c r="AV15" s="62"/>
      <c r="AW15" s="93"/>
      <c r="AX15" s="87">
        <f t="shared" si="1"/>
        <v>236</v>
      </c>
      <c r="AY15" s="69">
        <f t="shared" si="3"/>
        <v>0</v>
      </c>
      <c r="AZ15" s="64">
        <v>1</v>
      </c>
      <c r="BA15" s="64"/>
      <c r="BB15" s="64"/>
      <c r="BC15" s="64"/>
      <c r="BD15" s="64">
        <v>3</v>
      </c>
      <c r="BE15" s="64">
        <v>3</v>
      </c>
      <c r="BF15" s="64"/>
      <c r="BG15" s="64"/>
      <c r="BH15" s="64">
        <v>85</v>
      </c>
      <c r="BI15" s="64">
        <v>131</v>
      </c>
      <c r="BJ15" s="64">
        <v>20</v>
      </c>
      <c r="BK15" s="64"/>
    </row>
    <row r="16" spans="1:63" x14ac:dyDescent="0.25">
      <c r="A16" s="62" t="s">
        <v>246</v>
      </c>
      <c r="B16" s="62"/>
      <c r="C16" s="62"/>
      <c r="D16" s="62"/>
      <c r="E16" s="93"/>
      <c r="F16" s="62"/>
      <c r="G16" s="62"/>
      <c r="H16" s="62"/>
      <c r="I16" s="93"/>
      <c r="J16" s="62"/>
      <c r="K16" s="62"/>
      <c r="L16" s="62"/>
      <c r="M16" s="93"/>
      <c r="N16" s="62"/>
      <c r="O16" s="62"/>
      <c r="P16" s="62"/>
      <c r="Q16" s="93"/>
      <c r="R16" s="87">
        <f t="shared" si="0"/>
        <v>0</v>
      </c>
      <c r="S16" s="69">
        <f t="shared" si="2"/>
        <v>0</v>
      </c>
      <c r="T16" s="86"/>
      <c r="U16" s="86"/>
      <c r="V16" s="86"/>
      <c r="W16" s="86"/>
      <c r="X16" s="86"/>
      <c r="Y16" s="64"/>
      <c r="Z16" s="64"/>
      <c r="AA16" s="64"/>
      <c r="AB16" s="64"/>
      <c r="AC16" s="64"/>
      <c r="AD16" s="64"/>
      <c r="AE16" s="64"/>
      <c r="AG16" s="62" t="s">
        <v>246</v>
      </c>
      <c r="AH16" s="62">
        <v>1</v>
      </c>
      <c r="AI16" s="62">
        <v>39</v>
      </c>
      <c r="AJ16" s="62">
        <v>69</v>
      </c>
      <c r="AK16" s="93"/>
      <c r="AL16" s="452"/>
      <c r="AM16" s="452">
        <v>57</v>
      </c>
      <c r="AN16" s="62"/>
      <c r="AO16" s="93"/>
      <c r="AP16" s="62"/>
      <c r="AQ16" s="62"/>
      <c r="AR16" s="62"/>
      <c r="AS16" s="93"/>
      <c r="AT16" s="62"/>
      <c r="AU16" s="62"/>
      <c r="AV16" s="62"/>
      <c r="AW16" s="93"/>
      <c r="AX16" s="87">
        <f t="shared" si="1"/>
        <v>166</v>
      </c>
      <c r="AY16" s="69">
        <f t="shared" si="3"/>
        <v>0</v>
      </c>
      <c r="AZ16" s="64"/>
      <c r="BA16" s="64"/>
      <c r="BB16" s="64"/>
      <c r="BC16" s="64"/>
      <c r="BD16" s="64">
        <v>11</v>
      </c>
      <c r="BE16" s="64"/>
      <c r="BF16" s="64"/>
      <c r="BG16" s="64"/>
      <c r="BH16" s="64">
        <v>55</v>
      </c>
      <c r="BI16" s="64">
        <v>99</v>
      </c>
      <c r="BJ16" s="64">
        <v>12</v>
      </c>
      <c r="BK16" s="64"/>
    </row>
    <row r="17" spans="1:63" x14ac:dyDescent="0.25">
      <c r="A17" s="62" t="s">
        <v>247</v>
      </c>
      <c r="B17" s="62"/>
      <c r="C17" s="62"/>
      <c r="D17" s="62"/>
      <c r="E17" s="93"/>
      <c r="F17" s="62"/>
      <c r="G17" s="62"/>
      <c r="H17" s="62"/>
      <c r="I17" s="93"/>
      <c r="J17" s="62"/>
      <c r="K17" s="62"/>
      <c r="L17" s="62"/>
      <c r="M17" s="93"/>
      <c r="N17" s="62"/>
      <c r="O17" s="62"/>
      <c r="P17" s="62"/>
      <c r="Q17" s="93"/>
      <c r="R17" s="87">
        <f t="shared" si="0"/>
        <v>0</v>
      </c>
      <c r="S17" s="69">
        <f t="shared" si="2"/>
        <v>0</v>
      </c>
      <c r="T17" s="86"/>
      <c r="U17" s="86"/>
      <c r="V17" s="86"/>
      <c r="W17" s="86"/>
      <c r="X17" s="86"/>
      <c r="Y17" s="64"/>
      <c r="Z17" s="64"/>
      <c r="AA17" s="64"/>
      <c r="AB17" s="64"/>
      <c r="AC17" s="64"/>
      <c r="AD17" s="64"/>
      <c r="AE17" s="64"/>
      <c r="AG17" s="62" t="s">
        <v>247</v>
      </c>
      <c r="AH17" s="62"/>
      <c r="AI17" s="62">
        <v>6</v>
      </c>
      <c r="AJ17" s="62">
        <v>7</v>
      </c>
      <c r="AK17" s="93"/>
      <c r="AL17" s="452"/>
      <c r="AM17" s="452">
        <v>6</v>
      </c>
      <c r="AN17" s="62"/>
      <c r="AO17" s="93"/>
      <c r="AP17" s="62"/>
      <c r="AQ17" s="62"/>
      <c r="AR17" s="62"/>
      <c r="AS17" s="93"/>
      <c r="AT17" s="62"/>
      <c r="AU17" s="62"/>
      <c r="AV17" s="62"/>
      <c r="AW17" s="93"/>
      <c r="AX17" s="87">
        <f t="shared" si="1"/>
        <v>19</v>
      </c>
      <c r="AY17" s="69">
        <f t="shared" si="3"/>
        <v>0</v>
      </c>
      <c r="AZ17" s="64"/>
      <c r="BA17" s="64"/>
      <c r="BB17" s="64"/>
      <c r="BC17" s="64"/>
      <c r="BD17" s="64"/>
      <c r="BE17" s="64"/>
      <c r="BF17" s="64"/>
      <c r="BG17" s="64"/>
      <c r="BH17" s="64">
        <v>8</v>
      </c>
      <c r="BI17" s="64">
        <v>10</v>
      </c>
      <c r="BJ17" s="64">
        <v>1</v>
      </c>
      <c r="BK17" s="64"/>
    </row>
    <row r="18" spans="1:63" x14ac:dyDescent="0.25">
      <c r="A18" s="62" t="s">
        <v>248</v>
      </c>
      <c r="B18" s="62"/>
      <c r="C18" s="62"/>
      <c r="D18" s="62"/>
      <c r="E18" s="93"/>
      <c r="F18" s="62"/>
      <c r="G18" s="62"/>
      <c r="H18" s="62"/>
      <c r="I18" s="93"/>
      <c r="J18" s="62"/>
      <c r="K18" s="62"/>
      <c r="L18" s="62"/>
      <c r="M18" s="93"/>
      <c r="N18" s="62"/>
      <c r="O18" s="62"/>
      <c r="P18" s="62"/>
      <c r="Q18" s="93"/>
      <c r="R18" s="87">
        <f t="shared" si="0"/>
        <v>0</v>
      </c>
      <c r="S18" s="69">
        <f t="shared" si="2"/>
        <v>0</v>
      </c>
      <c r="T18" s="86"/>
      <c r="U18" s="86"/>
      <c r="V18" s="86"/>
      <c r="W18" s="86"/>
      <c r="X18" s="86"/>
      <c r="Y18" s="64"/>
      <c r="Z18" s="64"/>
      <c r="AA18" s="64"/>
      <c r="AB18" s="64"/>
      <c r="AC18" s="64"/>
      <c r="AD18" s="64"/>
      <c r="AE18" s="64"/>
      <c r="AG18" s="62" t="s">
        <v>248</v>
      </c>
      <c r="AH18" s="62">
        <v>29</v>
      </c>
      <c r="AI18" s="62">
        <v>106</v>
      </c>
      <c r="AJ18" s="62">
        <v>218</v>
      </c>
      <c r="AK18" s="93"/>
      <c r="AL18" s="452"/>
      <c r="AM18" s="452">
        <v>170</v>
      </c>
      <c r="AN18" s="62"/>
      <c r="AO18" s="93"/>
      <c r="AP18" s="62"/>
      <c r="AQ18" s="62"/>
      <c r="AR18" s="62"/>
      <c r="AS18" s="93"/>
      <c r="AT18" s="62"/>
      <c r="AU18" s="62"/>
      <c r="AV18" s="62"/>
      <c r="AW18" s="93"/>
      <c r="AX18" s="87">
        <f t="shared" si="1"/>
        <v>523</v>
      </c>
      <c r="AY18" s="69">
        <f t="shared" si="3"/>
        <v>0</v>
      </c>
      <c r="AZ18" s="64"/>
      <c r="BA18" s="64"/>
      <c r="BB18" s="64"/>
      <c r="BC18" s="64">
        <v>1</v>
      </c>
      <c r="BD18" s="64">
        <v>10</v>
      </c>
      <c r="BE18" s="64">
        <v>2</v>
      </c>
      <c r="BF18" s="64"/>
      <c r="BG18" s="64"/>
      <c r="BH18" s="64">
        <v>185</v>
      </c>
      <c r="BI18" s="64">
        <v>314</v>
      </c>
      <c r="BJ18" s="64">
        <v>24</v>
      </c>
      <c r="BK18" s="64"/>
    </row>
    <row r="19" spans="1:63" x14ac:dyDescent="0.25">
      <c r="A19" s="62" t="s">
        <v>249</v>
      </c>
      <c r="B19" s="62"/>
      <c r="C19" s="62"/>
      <c r="D19" s="62"/>
      <c r="E19" s="93"/>
      <c r="F19" s="62"/>
      <c r="G19" s="62"/>
      <c r="H19" s="62"/>
      <c r="I19" s="93"/>
      <c r="J19" s="62"/>
      <c r="K19" s="62"/>
      <c r="L19" s="62"/>
      <c r="M19" s="93"/>
      <c r="N19" s="62"/>
      <c r="O19" s="62"/>
      <c r="P19" s="62"/>
      <c r="Q19" s="93"/>
      <c r="R19" s="87">
        <f t="shared" si="0"/>
        <v>0</v>
      </c>
      <c r="S19" s="69">
        <f t="shared" si="2"/>
        <v>0</v>
      </c>
      <c r="T19" s="86"/>
      <c r="U19" s="86"/>
      <c r="V19" s="86"/>
      <c r="W19" s="86"/>
      <c r="X19" s="86"/>
      <c r="Y19" s="64"/>
      <c r="Z19" s="64"/>
      <c r="AA19" s="64"/>
      <c r="AB19" s="64"/>
      <c r="AC19" s="64"/>
      <c r="AD19" s="64"/>
      <c r="AE19" s="64"/>
      <c r="AG19" s="62" t="s">
        <v>249</v>
      </c>
      <c r="AH19" s="62">
        <v>6</v>
      </c>
      <c r="AI19" s="62">
        <v>58</v>
      </c>
      <c r="AJ19" s="62">
        <v>71</v>
      </c>
      <c r="AK19" s="93"/>
      <c r="AL19" s="452"/>
      <c r="AM19" s="452">
        <v>73</v>
      </c>
      <c r="AN19" s="62"/>
      <c r="AO19" s="93"/>
      <c r="AP19" s="62"/>
      <c r="AQ19" s="62"/>
      <c r="AR19" s="62"/>
      <c r="AS19" s="93"/>
      <c r="AT19" s="62"/>
      <c r="AU19" s="62"/>
      <c r="AV19" s="62"/>
      <c r="AW19" s="93"/>
      <c r="AX19" s="87">
        <f t="shared" si="1"/>
        <v>208</v>
      </c>
      <c r="AY19" s="69">
        <f t="shared" si="3"/>
        <v>0</v>
      </c>
      <c r="AZ19" s="64"/>
      <c r="BA19" s="64"/>
      <c r="BB19" s="64"/>
      <c r="BC19" s="64"/>
      <c r="BD19" s="64">
        <v>5</v>
      </c>
      <c r="BE19" s="64">
        <v>1</v>
      </c>
      <c r="BF19" s="64"/>
      <c r="BG19" s="64"/>
      <c r="BH19" s="64">
        <v>58</v>
      </c>
      <c r="BI19" s="64">
        <v>128</v>
      </c>
      <c r="BJ19" s="64">
        <v>22</v>
      </c>
      <c r="BK19" s="62"/>
    </row>
    <row r="20" spans="1:63" x14ac:dyDescent="0.25">
      <c r="A20" s="62" t="s">
        <v>250</v>
      </c>
      <c r="B20" s="62"/>
      <c r="C20" s="62"/>
      <c r="D20" s="62"/>
      <c r="E20" s="93"/>
      <c r="F20" s="62"/>
      <c r="G20" s="62"/>
      <c r="H20" s="62"/>
      <c r="I20" s="93"/>
      <c r="J20" s="62"/>
      <c r="K20" s="62"/>
      <c r="L20" s="62"/>
      <c r="M20" s="93"/>
      <c r="N20" s="62"/>
      <c r="O20" s="62"/>
      <c r="P20" s="62"/>
      <c r="Q20" s="93"/>
      <c r="R20" s="87">
        <f t="shared" si="0"/>
        <v>0</v>
      </c>
      <c r="S20" s="69">
        <f t="shared" si="2"/>
        <v>0</v>
      </c>
      <c r="T20" s="86"/>
      <c r="U20" s="86"/>
      <c r="V20" s="86"/>
      <c r="W20" s="86"/>
      <c r="X20" s="86"/>
      <c r="Y20" s="64"/>
      <c r="Z20" s="64"/>
      <c r="AA20" s="64"/>
      <c r="AB20" s="64"/>
      <c r="AC20" s="64"/>
      <c r="AD20" s="64"/>
      <c r="AE20" s="64"/>
      <c r="AG20" s="62" t="s">
        <v>250</v>
      </c>
      <c r="AH20" s="62">
        <v>3</v>
      </c>
      <c r="AI20" s="62">
        <v>70</v>
      </c>
      <c r="AJ20" s="62">
        <v>76</v>
      </c>
      <c r="AK20" s="93"/>
      <c r="AL20" s="452"/>
      <c r="AM20" s="452">
        <v>92</v>
      </c>
      <c r="AN20" s="62"/>
      <c r="AO20" s="93"/>
      <c r="AP20" s="62"/>
      <c r="AQ20" s="62"/>
      <c r="AR20" s="62"/>
      <c r="AS20" s="93"/>
      <c r="AT20" s="62"/>
      <c r="AU20" s="62"/>
      <c r="AV20" s="62"/>
      <c r="AW20" s="93"/>
      <c r="AX20" s="87">
        <f t="shared" si="1"/>
        <v>241</v>
      </c>
      <c r="AY20" s="69">
        <f t="shared" si="3"/>
        <v>0</v>
      </c>
      <c r="AZ20" s="64"/>
      <c r="BA20" s="64"/>
      <c r="BB20" s="64"/>
      <c r="BC20" s="64"/>
      <c r="BD20" s="64">
        <v>2</v>
      </c>
      <c r="BE20" s="64">
        <v>3</v>
      </c>
      <c r="BF20" s="64"/>
      <c r="BG20" s="64"/>
      <c r="BH20" s="64">
        <v>56</v>
      </c>
      <c r="BI20" s="64">
        <v>162</v>
      </c>
      <c r="BJ20" s="64">
        <v>23</v>
      </c>
      <c r="BK20" s="62"/>
    </row>
    <row r="21" spans="1:63" x14ac:dyDescent="0.25">
      <c r="A21" s="62" t="s">
        <v>251</v>
      </c>
      <c r="B21" s="62"/>
      <c r="C21" s="62"/>
      <c r="D21" s="62"/>
      <c r="E21" s="93"/>
      <c r="F21" s="62"/>
      <c r="G21" s="62"/>
      <c r="H21" s="62"/>
      <c r="I21" s="93"/>
      <c r="J21" s="62"/>
      <c r="K21" s="62"/>
      <c r="L21" s="62"/>
      <c r="M21" s="93"/>
      <c r="N21" s="62"/>
      <c r="O21" s="62"/>
      <c r="P21" s="62"/>
      <c r="Q21" s="93"/>
      <c r="R21" s="87">
        <f t="shared" si="0"/>
        <v>0</v>
      </c>
      <c r="S21" s="69">
        <f t="shared" si="2"/>
        <v>0</v>
      </c>
      <c r="T21" s="86"/>
      <c r="U21" s="86"/>
      <c r="V21" s="86"/>
      <c r="W21" s="86"/>
      <c r="X21" s="86"/>
      <c r="Y21" s="64"/>
      <c r="Z21" s="64"/>
      <c r="AA21" s="64"/>
      <c r="AB21" s="64"/>
      <c r="AC21" s="64"/>
      <c r="AD21" s="64"/>
      <c r="AE21" s="64"/>
      <c r="AG21" s="62" t="s">
        <v>251</v>
      </c>
      <c r="AH21" s="62">
        <v>4</v>
      </c>
      <c r="AI21" s="62">
        <v>18</v>
      </c>
      <c r="AJ21" s="62">
        <v>33</v>
      </c>
      <c r="AK21" s="93"/>
      <c r="AL21" s="452"/>
      <c r="AM21" s="452">
        <v>44</v>
      </c>
      <c r="AN21" s="62"/>
      <c r="AO21" s="93"/>
      <c r="AP21" s="62"/>
      <c r="AQ21" s="62"/>
      <c r="AR21" s="62"/>
      <c r="AS21" s="93"/>
      <c r="AT21" s="62"/>
      <c r="AU21" s="62"/>
      <c r="AV21" s="62"/>
      <c r="AW21" s="93"/>
      <c r="AX21" s="87">
        <f t="shared" si="1"/>
        <v>99</v>
      </c>
      <c r="AY21" s="69">
        <f t="shared" si="3"/>
        <v>0</v>
      </c>
      <c r="AZ21" s="64"/>
      <c r="BA21" s="64">
        <v>1</v>
      </c>
      <c r="BB21" s="64"/>
      <c r="BC21" s="64">
        <v>1</v>
      </c>
      <c r="BD21" s="64">
        <v>5</v>
      </c>
      <c r="BE21" s="64"/>
      <c r="BF21" s="64"/>
      <c r="BG21" s="64"/>
      <c r="BH21" s="64">
        <v>21</v>
      </c>
      <c r="BI21" s="64">
        <v>67</v>
      </c>
      <c r="BJ21" s="64">
        <v>11</v>
      </c>
      <c r="BK21" s="62"/>
    </row>
    <row r="22" spans="1:63" x14ac:dyDescent="0.25">
      <c r="A22" s="62" t="s">
        <v>252</v>
      </c>
      <c r="B22" s="62"/>
      <c r="C22" s="62"/>
      <c r="D22" s="62"/>
      <c r="E22" s="93"/>
      <c r="F22" s="62"/>
      <c r="G22" s="62"/>
      <c r="H22" s="62"/>
      <c r="I22" s="93"/>
      <c r="J22" s="62"/>
      <c r="K22" s="62"/>
      <c r="L22" s="62"/>
      <c r="M22" s="93"/>
      <c r="N22" s="62"/>
      <c r="O22" s="62"/>
      <c r="P22" s="62"/>
      <c r="Q22" s="93"/>
      <c r="R22" s="87">
        <f t="shared" si="0"/>
        <v>0</v>
      </c>
      <c r="S22" s="69">
        <f t="shared" si="2"/>
        <v>0</v>
      </c>
      <c r="T22" s="86"/>
      <c r="U22" s="86"/>
      <c r="V22" s="86"/>
      <c r="W22" s="86"/>
      <c r="X22" s="86"/>
      <c r="Y22" s="64"/>
      <c r="Z22" s="64"/>
      <c r="AA22" s="64"/>
      <c r="AB22" s="64"/>
      <c r="AC22" s="64"/>
      <c r="AD22" s="64"/>
      <c r="AE22" s="64"/>
      <c r="AG22" s="62" t="s">
        <v>252</v>
      </c>
      <c r="AH22" s="62">
        <v>1</v>
      </c>
      <c r="AI22" s="62">
        <v>62</v>
      </c>
      <c r="AJ22" s="62">
        <v>89</v>
      </c>
      <c r="AK22" s="93"/>
      <c r="AL22" s="452"/>
      <c r="AM22" s="452">
        <v>133</v>
      </c>
      <c r="AN22" s="62"/>
      <c r="AO22" s="93"/>
      <c r="AP22" s="62"/>
      <c r="AQ22" s="62"/>
      <c r="AR22" s="62"/>
      <c r="AS22" s="93"/>
      <c r="AT22" s="62"/>
      <c r="AU22" s="62"/>
      <c r="AV22" s="62"/>
      <c r="AW22" s="93"/>
      <c r="AX22" s="87">
        <f t="shared" si="1"/>
        <v>285</v>
      </c>
      <c r="AY22" s="69">
        <f t="shared" si="3"/>
        <v>0</v>
      </c>
      <c r="AZ22" s="64">
        <v>2</v>
      </c>
      <c r="BA22" s="64"/>
      <c r="BB22" s="64"/>
      <c r="BC22" s="64"/>
      <c r="BD22" s="64">
        <v>3</v>
      </c>
      <c r="BE22" s="64"/>
      <c r="BF22" s="64"/>
      <c r="BG22" s="64"/>
      <c r="BH22" s="64">
        <v>63</v>
      </c>
      <c r="BI22" s="64">
        <v>186</v>
      </c>
      <c r="BJ22" s="64">
        <v>36</v>
      </c>
      <c r="BK22" s="64"/>
    </row>
    <row r="23" spans="1:63" x14ac:dyDescent="0.25">
      <c r="A23" s="62" t="s">
        <v>253</v>
      </c>
      <c r="B23" s="62"/>
      <c r="C23" s="62"/>
      <c r="D23" s="62"/>
      <c r="E23" s="93"/>
      <c r="F23" s="62"/>
      <c r="G23" s="62"/>
      <c r="H23" s="62"/>
      <c r="I23" s="93"/>
      <c r="J23" s="62"/>
      <c r="K23" s="62"/>
      <c r="L23" s="62"/>
      <c r="M23" s="93"/>
      <c r="N23" s="62"/>
      <c r="O23" s="62"/>
      <c r="P23" s="62"/>
      <c r="Q23" s="93"/>
      <c r="R23" s="87">
        <f t="shared" si="0"/>
        <v>0</v>
      </c>
      <c r="S23" s="69">
        <f t="shared" si="2"/>
        <v>0</v>
      </c>
      <c r="T23" s="86"/>
      <c r="U23" s="86"/>
      <c r="V23" s="86"/>
      <c r="W23" s="86"/>
      <c r="X23" s="86"/>
      <c r="Y23" s="64"/>
      <c r="Z23" s="64"/>
      <c r="AA23" s="64"/>
      <c r="AB23" s="64"/>
      <c r="AC23" s="64"/>
      <c r="AD23" s="64"/>
      <c r="AE23" s="64"/>
      <c r="AG23" s="62" t="s">
        <v>253</v>
      </c>
      <c r="AH23" s="62">
        <v>9</v>
      </c>
      <c r="AI23" s="62">
        <v>16</v>
      </c>
      <c r="AJ23" s="62">
        <v>27</v>
      </c>
      <c r="AK23" s="93"/>
      <c r="AL23" s="452"/>
      <c r="AM23" s="452">
        <v>30</v>
      </c>
      <c r="AN23" s="62"/>
      <c r="AO23" s="93"/>
      <c r="AP23" s="62"/>
      <c r="AQ23" s="62"/>
      <c r="AR23" s="62"/>
      <c r="AS23" s="93"/>
      <c r="AT23" s="62"/>
      <c r="AU23" s="62"/>
      <c r="AV23" s="62"/>
      <c r="AW23" s="93"/>
      <c r="AX23" s="87">
        <f t="shared" si="1"/>
        <v>82</v>
      </c>
      <c r="AY23" s="69">
        <f t="shared" si="3"/>
        <v>0</v>
      </c>
      <c r="AZ23" s="64"/>
      <c r="BA23" s="64">
        <v>1</v>
      </c>
      <c r="BB23" s="64"/>
      <c r="BC23" s="64"/>
      <c r="BD23" s="64">
        <v>2</v>
      </c>
      <c r="BE23" s="64">
        <v>1</v>
      </c>
      <c r="BF23" s="64"/>
      <c r="BG23" s="64"/>
      <c r="BH23" s="64">
        <v>76</v>
      </c>
      <c r="BI23" s="64">
        <v>63</v>
      </c>
      <c r="BJ23" s="64">
        <v>6</v>
      </c>
      <c r="BK23" s="64"/>
    </row>
    <row r="24" spans="1:63" x14ac:dyDescent="0.25">
      <c r="A24" s="62" t="s">
        <v>254</v>
      </c>
      <c r="B24" s="62"/>
      <c r="C24" s="62"/>
      <c r="D24" s="62"/>
      <c r="E24" s="93"/>
      <c r="F24" s="62"/>
      <c r="G24" s="62"/>
      <c r="H24" s="62"/>
      <c r="I24" s="93"/>
      <c r="J24" s="62"/>
      <c r="K24" s="62"/>
      <c r="L24" s="62"/>
      <c r="M24" s="93"/>
      <c r="N24" s="62"/>
      <c r="O24" s="62"/>
      <c r="P24" s="62"/>
      <c r="Q24" s="93"/>
      <c r="R24" s="87">
        <f t="shared" si="0"/>
        <v>0</v>
      </c>
      <c r="S24" s="69">
        <f t="shared" si="2"/>
        <v>0</v>
      </c>
      <c r="T24" s="86"/>
      <c r="U24" s="86"/>
      <c r="V24" s="86"/>
      <c r="W24" s="86"/>
      <c r="X24" s="86"/>
      <c r="Y24" s="64"/>
      <c r="Z24" s="64"/>
      <c r="AA24" s="64"/>
      <c r="AB24" s="64"/>
      <c r="AC24" s="64"/>
      <c r="AD24" s="64"/>
      <c r="AE24" s="64"/>
      <c r="AG24" s="62" t="s">
        <v>254</v>
      </c>
      <c r="AH24" s="62">
        <v>1</v>
      </c>
      <c r="AI24" s="62">
        <v>3</v>
      </c>
      <c r="AJ24" s="62">
        <v>4</v>
      </c>
      <c r="AK24" s="93"/>
      <c r="AL24" s="452"/>
      <c r="AM24" s="452">
        <v>6</v>
      </c>
      <c r="AN24" s="62"/>
      <c r="AO24" s="93"/>
      <c r="AP24" s="62"/>
      <c r="AQ24" s="62"/>
      <c r="AR24" s="62"/>
      <c r="AS24" s="93"/>
      <c r="AT24" s="62"/>
      <c r="AU24" s="62"/>
      <c r="AV24" s="62"/>
      <c r="AW24" s="93"/>
      <c r="AX24" s="87">
        <f t="shared" si="1"/>
        <v>14</v>
      </c>
      <c r="AY24" s="69">
        <f t="shared" si="3"/>
        <v>0</v>
      </c>
      <c r="AZ24" s="64"/>
      <c r="BA24" s="64"/>
      <c r="BB24" s="64"/>
      <c r="BC24" s="64"/>
      <c r="BD24" s="64"/>
      <c r="BE24" s="64"/>
      <c r="BF24" s="64"/>
      <c r="BG24" s="64"/>
      <c r="BH24" s="64">
        <v>4</v>
      </c>
      <c r="BI24" s="64">
        <v>10</v>
      </c>
      <c r="BJ24" s="64"/>
      <c r="BK24" s="64"/>
    </row>
    <row r="25" spans="1:63" x14ac:dyDescent="0.25">
      <c r="A25" s="62" t="s">
        <v>255</v>
      </c>
      <c r="B25" s="62"/>
      <c r="C25" s="62"/>
      <c r="D25" s="62"/>
      <c r="E25" s="93"/>
      <c r="F25" s="62"/>
      <c r="G25" s="62"/>
      <c r="H25" s="62"/>
      <c r="I25" s="93"/>
      <c r="J25" s="62"/>
      <c r="K25" s="62"/>
      <c r="L25" s="62"/>
      <c r="M25" s="93"/>
      <c r="N25" s="62"/>
      <c r="O25" s="62"/>
      <c r="P25" s="62"/>
      <c r="Q25" s="93"/>
      <c r="R25" s="87">
        <f t="shared" si="0"/>
        <v>0</v>
      </c>
      <c r="S25" s="69">
        <f t="shared" si="2"/>
        <v>0</v>
      </c>
      <c r="T25" s="86"/>
      <c r="U25" s="86"/>
      <c r="V25" s="86"/>
      <c r="W25" s="86"/>
      <c r="X25" s="86"/>
      <c r="Y25" s="64"/>
      <c r="Z25" s="64"/>
      <c r="AA25" s="64"/>
      <c r="AB25" s="64"/>
      <c r="AC25" s="64"/>
      <c r="AD25" s="64"/>
      <c r="AE25" s="64"/>
      <c r="AG25" s="62" t="s">
        <v>255</v>
      </c>
      <c r="AH25" s="62"/>
      <c r="AI25" s="62"/>
      <c r="AJ25" s="62">
        <v>4</v>
      </c>
      <c r="AK25" s="93"/>
      <c r="AL25" s="452"/>
      <c r="AM25" s="452">
        <v>11</v>
      </c>
      <c r="AN25" s="62"/>
      <c r="AO25" s="93"/>
      <c r="AP25" s="62"/>
      <c r="AQ25" s="62"/>
      <c r="AR25" s="62"/>
      <c r="AS25" s="93"/>
      <c r="AT25" s="62"/>
      <c r="AU25" s="62"/>
      <c r="AV25" s="62"/>
      <c r="AW25" s="93"/>
      <c r="AX25" s="87">
        <f t="shared" si="1"/>
        <v>15</v>
      </c>
      <c r="AY25" s="69">
        <f t="shared" si="3"/>
        <v>0</v>
      </c>
      <c r="AZ25" s="64"/>
      <c r="BA25" s="64"/>
      <c r="BB25" s="64"/>
      <c r="BC25" s="64"/>
      <c r="BD25" s="64">
        <v>1</v>
      </c>
      <c r="BE25" s="64"/>
      <c r="BF25" s="64"/>
      <c r="BG25" s="64"/>
      <c r="BH25" s="64">
        <v>3</v>
      </c>
      <c r="BI25" s="64">
        <v>10</v>
      </c>
      <c r="BJ25" s="64">
        <v>2</v>
      </c>
      <c r="BK25" s="64"/>
    </row>
    <row r="26" spans="1:63" x14ac:dyDescent="0.25">
      <c r="A26" s="62" t="s">
        <v>256</v>
      </c>
      <c r="B26" s="62"/>
      <c r="C26" s="62"/>
      <c r="D26" s="62"/>
      <c r="E26" s="93"/>
      <c r="F26" s="62"/>
      <c r="G26" s="62"/>
      <c r="H26" s="62"/>
      <c r="I26" s="93"/>
      <c r="J26" s="62"/>
      <c r="K26" s="62"/>
      <c r="L26" s="62"/>
      <c r="M26" s="93"/>
      <c r="N26" s="62"/>
      <c r="O26" s="62"/>
      <c r="P26" s="62"/>
      <c r="Q26" s="93"/>
      <c r="R26" s="87">
        <f t="shared" si="0"/>
        <v>0</v>
      </c>
      <c r="S26" s="69">
        <f t="shared" si="2"/>
        <v>0</v>
      </c>
      <c r="T26" s="86"/>
      <c r="U26" s="86"/>
      <c r="V26" s="86"/>
      <c r="W26" s="86"/>
      <c r="X26" s="86"/>
      <c r="Y26" s="64"/>
      <c r="Z26" s="64"/>
      <c r="AA26" s="64"/>
      <c r="AB26" s="64"/>
      <c r="AC26" s="64"/>
      <c r="AD26" s="64"/>
      <c r="AE26" s="64"/>
      <c r="AG26" s="62" t="s">
        <v>256</v>
      </c>
      <c r="AH26" s="62"/>
      <c r="AI26" s="62">
        <v>2</v>
      </c>
      <c r="AJ26" s="62"/>
      <c r="AK26" s="93"/>
      <c r="AL26" s="452"/>
      <c r="AM26" s="452">
        <v>5</v>
      </c>
      <c r="AN26" s="62"/>
      <c r="AO26" s="93"/>
      <c r="AP26" s="62"/>
      <c r="AQ26" s="62"/>
      <c r="AR26" s="62"/>
      <c r="AS26" s="93"/>
      <c r="AT26" s="62"/>
      <c r="AU26" s="62"/>
      <c r="AV26" s="62"/>
      <c r="AW26" s="93"/>
      <c r="AX26" s="87">
        <f t="shared" si="1"/>
        <v>7</v>
      </c>
      <c r="AY26" s="69">
        <f t="shared" si="3"/>
        <v>0</v>
      </c>
      <c r="AZ26" s="64"/>
      <c r="BA26" s="64"/>
      <c r="BB26" s="64"/>
      <c r="BC26" s="64"/>
      <c r="BD26" s="64"/>
      <c r="BE26" s="64"/>
      <c r="BF26" s="64"/>
      <c r="BG26" s="64"/>
      <c r="BH26" s="64">
        <v>3</v>
      </c>
      <c r="BI26" s="64">
        <v>4</v>
      </c>
      <c r="BJ26" s="64"/>
      <c r="BK26" s="64"/>
    </row>
    <row r="27" spans="1:63" x14ac:dyDescent="0.25">
      <c r="A27" s="62" t="s">
        <v>257</v>
      </c>
      <c r="B27" s="62"/>
      <c r="C27" s="62"/>
      <c r="D27" s="62"/>
      <c r="E27" s="93"/>
      <c r="F27" s="62"/>
      <c r="G27" s="62"/>
      <c r="H27" s="62"/>
      <c r="I27" s="93"/>
      <c r="J27" s="62"/>
      <c r="K27" s="62"/>
      <c r="L27" s="62"/>
      <c r="M27" s="93"/>
      <c r="N27" s="62"/>
      <c r="O27" s="62"/>
      <c r="P27" s="62"/>
      <c r="Q27" s="93"/>
      <c r="R27" s="87">
        <f t="shared" si="0"/>
        <v>0</v>
      </c>
      <c r="S27" s="69">
        <f t="shared" si="2"/>
        <v>0</v>
      </c>
      <c r="T27" s="86"/>
      <c r="U27" s="86"/>
      <c r="V27" s="86"/>
      <c r="W27" s="86"/>
      <c r="X27" s="86"/>
      <c r="Y27" s="64"/>
      <c r="Z27" s="64"/>
      <c r="AA27" s="64"/>
      <c r="AB27" s="64"/>
      <c r="AC27" s="64"/>
      <c r="AD27" s="64"/>
      <c r="AE27" s="64"/>
      <c r="AG27" s="62" t="s">
        <v>257</v>
      </c>
      <c r="AH27" s="62">
        <v>1</v>
      </c>
      <c r="AI27" s="62">
        <v>24</v>
      </c>
      <c r="AJ27" s="62">
        <v>11</v>
      </c>
      <c r="AK27" s="93"/>
      <c r="AL27" s="452"/>
      <c r="AM27" s="452">
        <v>24</v>
      </c>
      <c r="AN27" s="62"/>
      <c r="AO27" s="93"/>
      <c r="AP27" s="62"/>
      <c r="AQ27" s="62"/>
      <c r="AR27" s="62"/>
      <c r="AS27" s="93"/>
      <c r="AT27" s="62"/>
      <c r="AU27" s="62"/>
      <c r="AV27" s="62"/>
      <c r="AW27" s="93"/>
      <c r="AX27" s="87">
        <f t="shared" si="1"/>
        <v>60</v>
      </c>
      <c r="AY27" s="69">
        <f t="shared" si="3"/>
        <v>0</v>
      </c>
      <c r="AZ27" s="64"/>
      <c r="BA27" s="64"/>
      <c r="BB27" s="64"/>
      <c r="BC27" s="64"/>
      <c r="BD27" s="64">
        <v>1</v>
      </c>
      <c r="BE27" s="64">
        <v>1</v>
      </c>
      <c r="BF27" s="64"/>
      <c r="BG27" s="64"/>
      <c r="BH27" s="64">
        <v>15</v>
      </c>
      <c r="BI27" s="64">
        <v>38</v>
      </c>
      <c r="BJ27" s="64">
        <v>7</v>
      </c>
      <c r="BK27" s="64"/>
    </row>
    <row r="28" spans="1:63" x14ac:dyDescent="0.25">
      <c r="A28" s="62" t="s">
        <v>258</v>
      </c>
      <c r="B28" s="62"/>
      <c r="C28" s="62"/>
      <c r="D28" s="62"/>
      <c r="E28" s="93"/>
      <c r="F28" s="62"/>
      <c r="G28" s="62"/>
      <c r="H28" s="62"/>
      <c r="I28" s="93"/>
      <c r="J28" s="62"/>
      <c r="K28" s="62"/>
      <c r="L28" s="62"/>
      <c r="M28" s="93"/>
      <c r="N28" s="62"/>
      <c r="O28" s="62"/>
      <c r="P28" s="62"/>
      <c r="Q28" s="93"/>
      <c r="R28" s="87">
        <f t="shared" si="0"/>
        <v>0</v>
      </c>
      <c r="S28" s="69">
        <f t="shared" si="2"/>
        <v>0</v>
      </c>
      <c r="T28" s="86"/>
      <c r="U28" s="86"/>
      <c r="V28" s="86"/>
      <c r="W28" s="86"/>
      <c r="X28" s="86"/>
      <c r="Y28" s="64"/>
      <c r="Z28" s="64"/>
      <c r="AA28" s="64"/>
      <c r="AB28" s="64"/>
      <c r="AC28" s="64"/>
      <c r="AD28" s="64"/>
      <c r="AE28" s="64"/>
      <c r="AG28" s="62" t="s">
        <v>258</v>
      </c>
      <c r="AH28" s="62"/>
      <c r="AI28" s="62"/>
      <c r="AJ28" s="62">
        <v>1</v>
      </c>
      <c r="AK28" s="93"/>
      <c r="AL28" s="452"/>
      <c r="AM28" s="452">
        <v>2</v>
      </c>
      <c r="AN28" s="62"/>
      <c r="AO28" s="93"/>
      <c r="AP28" s="62"/>
      <c r="AQ28" s="62"/>
      <c r="AR28" s="62"/>
      <c r="AS28" s="93"/>
      <c r="AT28" s="62"/>
      <c r="AU28" s="62"/>
      <c r="AV28" s="62"/>
      <c r="AW28" s="93"/>
      <c r="AX28" s="87">
        <f t="shared" si="1"/>
        <v>3</v>
      </c>
      <c r="AY28" s="69">
        <f t="shared" si="3"/>
        <v>0</v>
      </c>
      <c r="AZ28" s="64"/>
      <c r="BA28" s="64"/>
      <c r="BB28" s="64"/>
      <c r="BC28" s="64"/>
      <c r="BD28" s="64"/>
      <c r="BE28" s="64"/>
      <c r="BF28" s="64"/>
      <c r="BG28" s="64"/>
      <c r="BH28" s="64"/>
      <c r="BI28" s="64">
        <v>1</v>
      </c>
      <c r="BJ28" s="64">
        <v>1</v>
      </c>
      <c r="BK28" s="64"/>
    </row>
    <row r="29" spans="1:63" x14ac:dyDescent="0.25">
      <c r="A29" s="62" t="s">
        <v>259</v>
      </c>
      <c r="B29" s="62"/>
      <c r="C29" s="62"/>
      <c r="D29" s="62"/>
      <c r="E29" s="93"/>
      <c r="F29" s="62"/>
      <c r="G29" s="62"/>
      <c r="H29" s="62"/>
      <c r="I29" s="93"/>
      <c r="J29" s="62"/>
      <c r="K29" s="62"/>
      <c r="L29" s="62"/>
      <c r="M29" s="93"/>
      <c r="N29" s="62"/>
      <c r="O29" s="62"/>
      <c r="P29" s="62"/>
      <c r="Q29" s="93"/>
      <c r="R29" s="87">
        <f t="shared" si="0"/>
        <v>0</v>
      </c>
      <c r="S29" s="69">
        <f t="shared" si="2"/>
        <v>0</v>
      </c>
      <c r="T29" s="86"/>
      <c r="U29" s="86"/>
      <c r="V29" s="86"/>
      <c r="W29" s="86"/>
      <c r="X29" s="86"/>
      <c r="Y29" s="64"/>
      <c r="Z29" s="64"/>
      <c r="AA29" s="64"/>
      <c r="AB29" s="64"/>
      <c r="AC29" s="64"/>
      <c r="AD29" s="64"/>
      <c r="AE29" s="64"/>
      <c r="AG29" s="62" t="s">
        <v>259</v>
      </c>
      <c r="AH29" s="62">
        <v>2</v>
      </c>
      <c r="AI29" s="62">
        <v>12</v>
      </c>
      <c r="AJ29" s="62">
        <v>14</v>
      </c>
      <c r="AK29" s="93"/>
      <c r="AL29" s="452"/>
      <c r="AM29" s="452">
        <v>14</v>
      </c>
      <c r="AN29" s="62"/>
      <c r="AO29" s="93"/>
      <c r="AP29" s="62"/>
      <c r="AQ29" s="62"/>
      <c r="AR29" s="62"/>
      <c r="AS29" s="93"/>
      <c r="AT29" s="62"/>
      <c r="AU29" s="62"/>
      <c r="AV29" s="62"/>
      <c r="AW29" s="93"/>
      <c r="AX29" s="87">
        <f t="shared" si="1"/>
        <v>42</v>
      </c>
      <c r="AY29" s="69">
        <f t="shared" si="3"/>
        <v>0</v>
      </c>
      <c r="AZ29" s="64"/>
      <c r="BA29" s="64"/>
      <c r="BB29" s="64"/>
      <c r="BC29" s="64"/>
      <c r="BD29" s="64">
        <v>1</v>
      </c>
      <c r="BE29" s="64"/>
      <c r="BF29" s="64"/>
      <c r="BG29" s="64"/>
      <c r="BH29" s="64">
        <v>9</v>
      </c>
      <c r="BI29" s="64">
        <v>29</v>
      </c>
      <c r="BJ29" s="64">
        <v>4</v>
      </c>
      <c r="BK29" s="64"/>
    </row>
    <row r="30" spans="1:63" x14ac:dyDescent="0.25">
      <c r="A30" s="62" t="s">
        <v>260</v>
      </c>
      <c r="B30" s="62"/>
      <c r="C30" s="62"/>
      <c r="D30" s="62"/>
      <c r="E30" s="93"/>
      <c r="F30" s="62"/>
      <c r="G30" s="62"/>
      <c r="H30" s="62"/>
      <c r="I30" s="93"/>
      <c r="J30" s="62"/>
      <c r="K30" s="62"/>
      <c r="L30" s="62"/>
      <c r="M30" s="93"/>
      <c r="N30" s="62"/>
      <c r="O30" s="62"/>
      <c r="P30" s="62"/>
      <c r="Q30" s="93"/>
      <c r="R30" s="87">
        <f t="shared" si="0"/>
        <v>0</v>
      </c>
      <c r="S30" s="69">
        <f t="shared" si="2"/>
        <v>0</v>
      </c>
      <c r="T30" s="86"/>
      <c r="U30" s="86"/>
      <c r="V30" s="86"/>
      <c r="W30" s="86"/>
      <c r="X30" s="86"/>
      <c r="Y30" s="64"/>
      <c r="Z30" s="64"/>
      <c r="AA30" s="64"/>
      <c r="AB30" s="64"/>
      <c r="AC30" s="64"/>
      <c r="AD30" s="64"/>
      <c r="AE30" s="64"/>
      <c r="AG30" s="62" t="s">
        <v>260</v>
      </c>
      <c r="AH30" s="62">
        <v>40</v>
      </c>
      <c r="AI30" s="62">
        <v>153</v>
      </c>
      <c r="AJ30" s="62">
        <v>153</v>
      </c>
      <c r="AK30" s="93"/>
      <c r="AL30" s="452"/>
      <c r="AM30" s="452">
        <v>163</v>
      </c>
      <c r="AN30" s="62"/>
      <c r="AO30" s="93"/>
      <c r="AP30" s="62"/>
      <c r="AQ30" s="62"/>
      <c r="AR30" s="62"/>
      <c r="AS30" s="93"/>
      <c r="AT30" s="62"/>
      <c r="AU30" s="62"/>
      <c r="AV30" s="62"/>
      <c r="AW30" s="93"/>
      <c r="AX30" s="87">
        <f t="shared" si="1"/>
        <v>509</v>
      </c>
      <c r="AY30" s="69">
        <f t="shared" si="3"/>
        <v>0</v>
      </c>
      <c r="AZ30" s="64">
        <v>2</v>
      </c>
      <c r="BA30" s="64">
        <v>5</v>
      </c>
      <c r="BB30" s="64"/>
      <c r="BC30" s="64"/>
      <c r="BD30" s="64">
        <v>10</v>
      </c>
      <c r="BE30" s="64">
        <v>3</v>
      </c>
      <c r="BF30" s="64"/>
      <c r="BG30" s="64"/>
      <c r="BH30" s="64">
        <v>162</v>
      </c>
      <c r="BI30" s="64">
        <v>302</v>
      </c>
      <c r="BJ30" s="64">
        <v>45</v>
      </c>
      <c r="BK30" s="64"/>
    </row>
    <row r="31" spans="1:63" x14ac:dyDescent="0.25">
      <c r="A31" s="62" t="s">
        <v>261</v>
      </c>
      <c r="B31" s="62"/>
      <c r="C31" s="62"/>
      <c r="D31" s="62"/>
      <c r="E31" s="93"/>
      <c r="F31" s="62"/>
      <c r="G31" s="62"/>
      <c r="H31" s="62"/>
      <c r="I31" s="93"/>
      <c r="J31" s="62"/>
      <c r="K31" s="62"/>
      <c r="L31" s="62"/>
      <c r="M31" s="93"/>
      <c r="N31" s="62"/>
      <c r="O31" s="62"/>
      <c r="P31" s="62"/>
      <c r="Q31" s="93"/>
      <c r="R31" s="87">
        <f t="shared" si="0"/>
        <v>0</v>
      </c>
      <c r="S31" s="69">
        <f t="shared" si="2"/>
        <v>0</v>
      </c>
      <c r="T31" s="86"/>
      <c r="U31" s="86"/>
      <c r="V31" s="86"/>
      <c r="W31" s="86"/>
      <c r="X31" s="86"/>
      <c r="Y31" s="64"/>
      <c r="Z31" s="64"/>
      <c r="AA31" s="64"/>
      <c r="AB31" s="64"/>
      <c r="AC31" s="64"/>
      <c r="AD31" s="64"/>
      <c r="AE31" s="64"/>
      <c r="AG31" s="62" t="s">
        <v>261</v>
      </c>
      <c r="AH31" s="62"/>
      <c r="AI31" s="62"/>
      <c r="AJ31" s="62"/>
      <c r="AK31" s="93"/>
      <c r="AL31" s="452"/>
      <c r="AM31" s="452"/>
      <c r="AN31" s="62"/>
      <c r="AO31" s="93"/>
      <c r="AP31" s="62"/>
      <c r="AQ31" s="62"/>
      <c r="AR31" s="62"/>
      <c r="AS31" s="93"/>
      <c r="AT31" s="62"/>
      <c r="AU31" s="62"/>
      <c r="AV31" s="62"/>
      <c r="AW31" s="93"/>
      <c r="AX31" s="87">
        <f t="shared" si="1"/>
        <v>0</v>
      </c>
      <c r="AY31" s="69">
        <f t="shared" si="3"/>
        <v>0</v>
      </c>
      <c r="AZ31" s="64"/>
      <c r="BA31" s="64"/>
      <c r="BB31" s="64"/>
      <c r="BC31" s="64"/>
      <c r="BD31" s="64"/>
      <c r="BE31" s="64"/>
      <c r="BF31" s="64"/>
      <c r="BG31" s="64"/>
      <c r="BH31" s="64"/>
      <c r="BI31" s="64"/>
      <c r="BJ31" s="64"/>
      <c r="BK31" s="64"/>
    </row>
    <row r="32" spans="1:63" x14ac:dyDescent="0.25">
      <c r="A32" s="66" t="s">
        <v>262</v>
      </c>
      <c r="B32" s="63">
        <f>SUM(B11:B31)</f>
        <v>0</v>
      </c>
      <c r="C32" s="63">
        <f t="shared" ref="C32:AE32" si="4">SUM(C11:C31)</f>
        <v>0</v>
      </c>
      <c r="D32" s="63">
        <f t="shared" si="4"/>
        <v>0</v>
      </c>
      <c r="E32" s="94">
        <f>SUM(E11:E31)</f>
        <v>0</v>
      </c>
      <c r="F32" s="63">
        <f t="shared" si="4"/>
        <v>0</v>
      </c>
      <c r="G32" s="63">
        <f t="shared" si="4"/>
        <v>0</v>
      </c>
      <c r="H32" s="63">
        <f t="shared" si="4"/>
        <v>0</v>
      </c>
      <c r="I32" s="94">
        <f>SUM(I11:I31)</f>
        <v>0</v>
      </c>
      <c r="J32" s="63">
        <f t="shared" si="4"/>
        <v>0</v>
      </c>
      <c r="K32" s="63">
        <f t="shared" si="4"/>
        <v>0</v>
      </c>
      <c r="L32" s="63">
        <f t="shared" si="4"/>
        <v>0</v>
      </c>
      <c r="M32" s="94">
        <f>SUM(M11:M31)</f>
        <v>0</v>
      </c>
      <c r="N32" s="63">
        <f t="shared" si="4"/>
        <v>0</v>
      </c>
      <c r="O32" s="63">
        <f t="shared" si="4"/>
        <v>0</v>
      </c>
      <c r="P32" s="63">
        <f t="shared" si="4"/>
        <v>0</v>
      </c>
      <c r="Q32" s="94">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262</v>
      </c>
      <c r="AH32" s="63">
        <f t="shared" ref="AH32:AW32" si="5">SUM(AH11:AH31)</f>
        <v>105</v>
      </c>
      <c r="AI32" s="63">
        <f t="shared" si="5"/>
        <v>647</v>
      </c>
      <c r="AJ32" s="63">
        <f t="shared" si="5"/>
        <v>911</v>
      </c>
      <c r="AK32" s="94">
        <f t="shared" si="5"/>
        <v>0</v>
      </c>
      <c r="AL32" s="63">
        <f t="shared" si="5"/>
        <v>1210</v>
      </c>
      <c r="AM32" s="63">
        <f t="shared" si="5"/>
        <v>1182</v>
      </c>
      <c r="AN32" s="63">
        <f t="shared" si="5"/>
        <v>0</v>
      </c>
      <c r="AO32" s="94">
        <f t="shared" si="5"/>
        <v>0</v>
      </c>
      <c r="AP32" s="63">
        <f t="shared" si="5"/>
        <v>0</v>
      </c>
      <c r="AQ32" s="63">
        <f t="shared" si="5"/>
        <v>0</v>
      </c>
      <c r="AR32" s="63">
        <f t="shared" si="5"/>
        <v>0</v>
      </c>
      <c r="AS32" s="94">
        <f t="shared" si="5"/>
        <v>0</v>
      </c>
      <c r="AT32" s="63">
        <f t="shared" si="5"/>
        <v>0</v>
      </c>
      <c r="AU32" s="63">
        <f t="shared" si="5"/>
        <v>0</v>
      </c>
      <c r="AV32" s="63">
        <f t="shared" si="5"/>
        <v>0</v>
      </c>
      <c r="AW32" s="94">
        <f t="shared" si="5"/>
        <v>0</v>
      </c>
      <c r="AX32" s="88">
        <f>SUM(AX11:AX31)</f>
        <v>4055</v>
      </c>
      <c r="AY32" s="70">
        <f t="shared" ref="AX32:BK32" si="6">SUM(AY11:AY31)</f>
        <v>0</v>
      </c>
      <c r="AZ32" s="63">
        <f t="shared" si="6"/>
        <v>6</v>
      </c>
      <c r="BA32" s="63">
        <f t="shared" si="6"/>
        <v>8</v>
      </c>
      <c r="BB32" s="63">
        <f t="shared" si="6"/>
        <v>0</v>
      </c>
      <c r="BC32" s="63">
        <f t="shared" si="6"/>
        <v>2</v>
      </c>
      <c r="BD32" s="63">
        <f t="shared" si="6"/>
        <v>58</v>
      </c>
      <c r="BE32" s="63">
        <f t="shared" si="6"/>
        <v>15</v>
      </c>
      <c r="BF32" s="63">
        <f t="shared" si="6"/>
        <v>0</v>
      </c>
      <c r="BG32" s="63">
        <f t="shared" si="6"/>
        <v>0</v>
      </c>
      <c r="BH32" s="63">
        <f t="shared" si="6"/>
        <v>926</v>
      </c>
      <c r="BI32" s="63">
        <f t="shared" si="6"/>
        <v>1727</v>
      </c>
      <c r="BJ32" s="63">
        <f t="shared" si="6"/>
        <v>240</v>
      </c>
      <c r="BK32" s="63">
        <f t="shared" si="6"/>
        <v>0</v>
      </c>
    </row>
    <row r="35" spans="1:63" ht="30" customHeight="1" x14ac:dyDescent="0.25">
      <c r="A35" s="410" t="s">
        <v>223</v>
      </c>
      <c r="B35" s="90" t="s">
        <v>29</v>
      </c>
      <c r="C35" s="90" t="s">
        <v>8</v>
      </c>
      <c r="D35" s="412" t="s">
        <v>30</v>
      </c>
      <c r="E35" s="413"/>
      <c r="F35" s="90" t="s">
        <v>31</v>
      </c>
      <c r="G35" s="90" t="s">
        <v>32</v>
      </c>
      <c r="H35" s="412" t="s">
        <v>33</v>
      </c>
      <c r="I35" s="413"/>
      <c r="J35" s="90" t="s">
        <v>34</v>
      </c>
      <c r="K35" s="90" t="s">
        <v>35</v>
      </c>
      <c r="L35" s="412" t="s">
        <v>36</v>
      </c>
      <c r="M35" s="413"/>
      <c r="N35" s="90" t="s">
        <v>37</v>
      </c>
      <c r="O35" s="90" t="s">
        <v>38</v>
      </c>
      <c r="P35" s="412" t="s">
        <v>39</v>
      </c>
      <c r="Q35" s="413"/>
      <c r="R35" s="412" t="s">
        <v>224</v>
      </c>
      <c r="S35" s="413"/>
      <c r="T35" s="412" t="s">
        <v>225</v>
      </c>
      <c r="U35" s="415"/>
      <c r="V35" s="415"/>
      <c r="W35" s="415"/>
      <c r="X35" s="415"/>
      <c r="Y35" s="413"/>
      <c r="Z35" s="412" t="s">
        <v>226</v>
      </c>
      <c r="AA35" s="415"/>
      <c r="AB35" s="415"/>
      <c r="AC35" s="415"/>
      <c r="AD35" s="415"/>
      <c r="AE35" s="413"/>
      <c r="AG35" s="410" t="s">
        <v>223</v>
      </c>
      <c r="AH35" s="90" t="s">
        <v>29</v>
      </c>
      <c r="AI35" s="90" t="s">
        <v>8</v>
      </c>
      <c r="AJ35" s="412" t="s">
        <v>30</v>
      </c>
      <c r="AK35" s="413"/>
      <c r="AL35" s="90" t="s">
        <v>31</v>
      </c>
      <c r="AM35" s="90" t="s">
        <v>32</v>
      </c>
      <c r="AN35" s="412" t="s">
        <v>33</v>
      </c>
      <c r="AO35" s="413"/>
      <c r="AP35" s="90" t="s">
        <v>34</v>
      </c>
      <c r="AQ35" s="90" t="s">
        <v>35</v>
      </c>
      <c r="AR35" s="412" t="s">
        <v>36</v>
      </c>
      <c r="AS35" s="413"/>
      <c r="AT35" s="90" t="s">
        <v>37</v>
      </c>
      <c r="AU35" s="90" t="s">
        <v>38</v>
      </c>
      <c r="AV35" s="412" t="s">
        <v>39</v>
      </c>
      <c r="AW35" s="413"/>
      <c r="AX35" s="412" t="s">
        <v>224</v>
      </c>
      <c r="AY35" s="413"/>
      <c r="AZ35" s="412" t="s">
        <v>225</v>
      </c>
      <c r="BA35" s="415"/>
      <c r="BB35" s="415"/>
      <c r="BC35" s="415"/>
      <c r="BD35" s="415"/>
      <c r="BE35" s="413"/>
      <c r="BF35" s="412" t="s">
        <v>226</v>
      </c>
      <c r="BG35" s="415"/>
      <c r="BH35" s="415"/>
      <c r="BI35" s="415"/>
      <c r="BJ35" s="415"/>
      <c r="BK35" s="413"/>
    </row>
    <row r="36" spans="1:63" ht="36" customHeight="1" x14ac:dyDescent="0.25">
      <c r="A36" s="411"/>
      <c r="B36" s="44" t="s">
        <v>227</v>
      </c>
      <c r="C36" s="44" t="s">
        <v>227</v>
      </c>
      <c r="D36" s="44" t="s">
        <v>227</v>
      </c>
      <c r="E36" s="44" t="s">
        <v>228</v>
      </c>
      <c r="F36" s="44" t="s">
        <v>227</v>
      </c>
      <c r="G36" s="44" t="s">
        <v>227</v>
      </c>
      <c r="H36" s="44" t="s">
        <v>227</v>
      </c>
      <c r="I36" s="44" t="s">
        <v>228</v>
      </c>
      <c r="J36" s="44" t="s">
        <v>227</v>
      </c>
      <c r="K36" s="44" t="s">
        <v>227</v>
      </c>
      <c r="L36" s="44" t="s">
        <v>227</v>
      </c>
      <c r="M36" s="44" t="s">
        <v>228</v>
      </c>
      <c r="N36" s="44" t="s">
        <v>227</v>
      </c>
      <c r="O36" s="44" t="s">
        <v>227</v>
      </c>
      <c r="P36" s="44" t="s">
        <v>227</v>
      </c>
      <c r="Q36" s="44" t="s">
        <v>228</v>
      </c>
      <c r="R36" s="44" t="s">
        <v>227</v>
      </c>
      <c r="S36" s="44" t="s">
        <v>228</v>
      </c>
      <c r="T36" s="84" t="s">
        <v>229</v>
      </c>
      <c r="U36" s="84" t="s">
        <v>230</v>
      </c>
      <c r="V36" s="84" t="s">
        <v>231</v>
      </c>
      <c r="W36" s="84" t="s">
        <v>232</v>
      </c>
      <c r="X36" s="85" t="s">
        <v>233</v>
      </c>
      <c r="Y36" s="84" t="s">
        <v>234</v>
      </c>
      <c r="Z36" s="44" t="s">
        <v>235</v>
      </c>
      <c r="AA36" s="61" t="s">
        <v>236</v>
      </c>
      <c r="AB36" s="44" t="s">
        <v>237</v>
      </c>
      <c r="AC36" s="44" t="s">
        <v>238</v>
      </c>
      <c r="AD36" s="44" t="s">
        <v>239</v>
      </c>
      <c r="AE36" s="44" t="s">
        <v>240</v>
      </c>
      <c r="AG36" s="411"/>
      <c r="AH36" s="44" t="s">
        <v>227</v>
      </c>
      <c r="AI36" s="44" t="s">
        <v>227</v>
      </c>
      <c r="AJ36" s="44" t="s">
        <v>227</v>
      </c>
      <c r="AK36" s="44" t="s">
        <v>228</v>
      </c>
      <c r="AL36" s="44" t="s">
        <v>227</v>
      </c>
      <c r="AM36" s="44" t="s">
        <v>227</v>
      </c>
      <c r="AN36" s="44" t="s">
        <v>227</v>
      </c>
      <c r="AO36" s="44" t="s">
        <v>228</v>
      </c>
      <c r="AP36" s="44" t="s">
        <v>227</v>
      </c>
      <c r="AQ36" s="44" t="s">
        <v>227</v>
      </c>
      <c r="AR36" s="44" t="s">
        <v>227</v>
      </c>
      <c r="AS36" s="44" t="s">
        <v>228</v>
      </c>
      <c r="AT36" s="44" t="s">
        <v>227</v>
      </c>
      <c r="AU36" s="44" t="s">
        <v>227</v>
      </c>
      <c r="AV36" s="44" t="s">
        <v>227</v>
      </c>
      <c r="AW36" s="44" t="s">
        <v>228</v>
      </c>
      <c r="AX36" s="44" t="s">
        <v>227</v>
      </c>
      <c r="AY36" s="44" t="s">
        <v>228</v>
      </c>
      <c r="AZ36" s="84" t="s">
        <v>229</v>
      </c>
      <c r="BA36" s="84" t="s">
        <v>230</v>
      </c>
      <c r="BB36" s="84" t="s">
        <v>231</v>
      </c>
      <c r="BC36" s="84" t="s">
        <v>232</v>
      </c>
      <c r="BD36" s="85" t="s">
        <v>233</v>
      </c>
      <c r="BE36" s="84" t="s">
        <v>234</v>
      </c>
      <c r="BF36" s="82" t="s">
        <v>235</v>
      </c>
      <c r="BG36" s="83" t="s">
        <v>236</v>
      </c>
      <c r="BH36" s="82" t="s">
        <v>237</v>
      </c>
      <c r="BI36" s="82" t="s">
        <v>238</v>
      </c>
      <c r="BJ36" s="82" t="s">
        <v>239</v>
      </c>
      <c r="BK36" s="82" t="s">
        <v>240</v>
      </c>
    </row>
    <row r="37" spans="1:63" x14ac:dyDescent="0.25">
      <c r="A37" s="62" t="s">
        <v>241</v>
      </c>
      <c r="B37" s="62"/>
      <c r="C37" s="62"/>
      <c r="D37" s="62"/>
      <c r="E37" s="93"/>
      <c r="F37" s="62"/>
      <c r="G37" s="62"/>
      <c r="H37" s="62"/>
      <c r="I37" s="93"/>
      <c r="J37" s="62"/>
      <c r="K37" s="62"/>
      <c r="L37" s="62"/>
      <c r="M37" s="93"/>
      <c r="N37" s="62"/>
      <c r="O37" s="62"/>
      <c r="P37" s="62"/>
      <c r="Q37" s="93"/>
      <c r="R37" s="87">
        <f t="shared" ref="R37:R57" si="7">B37+C37+D37+F37+G37+H37+J37+K37+L37+N37+O37+P37</f>
        <v>0</v>
      </c>
      <c r="S37" s="69">
        <f>+E37+I37+M37+Q37</f>
        <v>0</v>
      </c>
      <c r="T37" s="86"/>
      <c r="U37" s="86"/>
      <c r="V37" s="86"/>
      <c r="W37" s="86"/>
      <c r="X37" s="86"/>
      <c r="Y37" s="64"/>
      <c r="Z37" s="64"/>
      <c r="AA37" s="64"/>
      <c r="AB37" s="64"/>
      <c r="AC37" s="64"/>
      <c r="AD37" s="64"/>
      <c r="AE37" s="65"/>
      <c r="AG37" s="62" t="s">
        <v>241</v>
      </c>
      <c r="AH37" s="62"/>
      <c r="AI37" s="62"/>
      <c r="AJ37" s="62"/>
      <c r="AK37" s="93"/>
      <c r="AL37" s="62"/>
      <c r="AM37" s="62"/>
      <c r="AN37" s="62"/>
      <c r="AO37" s="93"/>
      <c r="AP37" s="62"/>
      <c r="AQ37" s="62"/>
      <c r="AR37" s="62"/>
      <c r="AS37" s="93"/>
      <c r="AT37" s="62"/>
      <c r="AU37" s="62"/>
      <c r="AV37" s="62"/>
      <c r="AW37" s="93"/>
      <c r="AX37" s="87">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25">
      <c r="A38" s="62" t="s">
        <v>242</v>
      </c>
      <c r="B38" s="62"/>
      <c r="C38" s="62"/>
      <c r="D38" s="62"/>
      <c r="E38" s="93"/>
      <c r="F38" s="62"/>
      <c r="G38" s="62"/>
      <c r="H38" s="62"/>
      <c r="I38" s="93"/>
      <c r="J38" s="62"/>
      <c r="K38" s="62"/>
      <c r="L38" s="62"/>
      <c r="M38" s="93"/>
      <c r="N38" s="62"/>
      <c r="O38" s="62"/>
      <c r="P38" s="62"/>
      <c r="Q38" s="93"/>
      <c r="R38" s="87">
        <f t="shared" si="7"/>
        <v>0</v>
      </c>
      <c r="S38" s="69">
        <f t="shared" ref="S38:S57" si="9">+E38+I38+M38+Q38</f>
        <v>0</v>
      </c>
      <c r="T38" s="86"/>
      <c r="U38" s="86"/>
      <c r="V38" s="86"/>
      <c r="W38" s="86"/>
      <c r="X38" s="86"/>
      <c r="Y38" s="64"/>
      <c r="Z38" s="64"/>
      <c r="AA38" s="64"/>
      <c r="AB38" s="64"/>
      <c r="AC38" s="64"/>
      <c r="AD38" s="64"/>
      <c r="AE38" s="64"/>
      <c r="AG38" s="62" t="s">
        <v>242</v>
      </c>
      <c r="AH38" s="62"/>
      <c r="AI38" s="62"/>
      <c r="AJ38" s="62"/>
      <c r="AK38" s="93"/>
      <c r="AL38" s="62"/>
      <c r="AM38" s="62"/>
      <c r="AN38" s="62"/>
      <c r="AO38" s="93"/>
      <c r="AP38" s="62"/>
      <c r="AQ38" s="62"/>
      <c r="AR38" s="62"/>
      <c r="AS38" s="93"/>
      <c r="AT38" s="62"/>
      <c r="AU38" s="62"/>
      <c r="AV38" s="62"/>
      <c r="AW38" s="93"/>
      <c r="AX38" s="87">
        <f t="shared" si="8"/>
        <v>0</v>
      </c>
      <c r="AY38" s="69">
        <f t="shared" ref="AY38:AY57" si="10">+AK38+AO38+AS38+AW38</f>
        <v>0</v>
      </c>
      <c r="AZ38" s="64"/>
      <c r="BA38" s="64"/>
      <c r="BB38" s="64"/>
      <c r="BC38" s="64"/>
      <c r="BD38" s="64"/>
      <c r="BE38" s="64"/>
      <c r="BF38" s="64"/>
      <c r="BG38" s="64"/>
      <c r="BH38" s="64"/>
      <c r="BI38" s="64"/>
      <c r="BJ38" s="64"/>
      <c r="BK38" s="64"/>
    </row>
    <row r="39" spans="1:63" x14ac:dyDescent="0.25">
      <c r="A39" s="62" t="s">
        <v>243</v>
      </c>
      <c r="B39" s="62"/>
      <c r="C39" s="62"/>
      <c r="D39" s="62"/>
      <c r="E39" s="93"/>
      <c r="F39" s="62"/>
      <c r="G39" s="62"/>
      <c r="H39" s="62"/>
      <c r="I39" s="93"/>
      <c r="J39" s="62"/>
      <c r="K39" s="62"/>
      <c r="L39" s="62"/>
      <c r="M39" s="93"/>
      <c r="N39" s="62"/>
      <c r="O39" s="62"/>
      <c r="P39" s="62"/>
      <c r="Q39" s="93"/>
      <c r="R39" s="87">
        <f t="shared" si="7"/>
        <v>0</v>
      </c>
      <c r="S39" s="69">
        <f t="shared" si="9"/>
        <v>0</v>
      </c>
      <c r="T39" s="86"/>
      <c r="U39" s="86"/>
      <c r="V39" s="86"/>
      <c r="W39" s="86"/>
      <c r="X39" s="86"/>
      <c r="Y39" s="64"/>
      <c r="Z39" s="64"/>
      <c r="AA39" s="64"/>
      <c r="AB39" s="64"/>
      <c r="AC39" s="64"/>
      <c r="AD39" s="64"/>
      <c r="AE39" s="64"/>
      <c r="AG39" s="62" t="s">
        <v>243</v>
      </c>
      <c r="AH39" s="62"/>
      <c r="AI39" s="62"/>
      <c r="AJ39" s="62"/>
      <c r="AK39" s="93"/>
      <c r="AL39" s="62"/>
      <c r="AM39" s="62"/>
      <c r="AN39" s="62"/>
      <c r="AO39" s="93"/>
      <c r="AP39" s="62"/>
      <c r="AQ39" s="62"/>
      <c r="AR39" s="62"/>
      <c r="AS39" s="93"/>
      <c r="AT39" s="62"/>
      <c r="AU39" s="62"/>
      <c r="AV39" s="62"/>
      <c r="AW39" s="93"/>
      <c r="AX39" s="87">
        <f t="shared" si="8"/>
        <v>0</v>
      </c>
      <c r="AY39" s="69">
        <f t="shared" si="10"/>
        <v>0</v>
      </c>
      <c r="AZ39" s="64"/>
      <c r="BA39" s="64"/>
      <c r="BB39" s="64"/>
      <c r="BC39" s="64"/>
      <c r="BD39" s="64"/>
      <c r="BE39" s="64"/>
      <c r="BF39" s="64"/>
      <c r="BG39" s="64"/>
      <c r="BH39" s="64"/>
      <c r="BI39" s="64"/>
      <c r="BJ39" s="64"/>
      <c r="BK39" s="64"/>
    </row>
    <row r="40" spans="1:63" x14ac:dyDescent="0.25">
      <c r="A40" s="62" t="s">
        <v>244</v>
      </c>
      <c r="B40" s="62"/>
      <c r="C40" s="62"/>
      <c r="D40" s="62"/>
      <c r="E40" s="93"/>
      <c r="F40" s="62"/>
      <c r="G40" s="62"/>
      <c r="H40" s="62"/>
      <c r="I40" s="93"/>
      <c r="J40" s="62"/>
      <c r="K40" s="62"/>
      <c r="L40" s="62"/>
      <c r="M40" s="93"/>
      <c r="N40" s="62"/>
      <c r="O40" s="62"/>
      <c r="P40" s="62"/>
      <c r="Q40" s="93"/>
      <c r="R40" s="87">
        <f t="shared" si="7"/>
        <v>0</v>
      </c>
      <c r="S40" s="69">
        <f t="shared" si="9"/>
        <v>0</v>
      </c>
      <c r="T40" s="86"/>
      <c r="U40" s="86"/>
      <c r="V40" s="86"/>
      <c r="W40" s="86"/>
      <c r="X40" s="86"/>
      <c r="Y40" s="64"/>
      <c r="Z40" s="64"/>
      <c r="AA40" s="64"/>
      <c r="AB40" s="64"/>
      <c r="AC40" s="64"/>
      <c r="AD40" s="64"/>
      <c r="AE40" s="64"/>
      <c r="AG40" s="62" t="s">
        <v>244</v>
      </c>
      <c r="AH40" s="62"/>
      <c r="AI40" s="62"/>
      <c r="AJ40" s="62"/>
      <c r="AK40" s="93"/>
      <c r="AL40" s="62"/>
      <c r="AM40" s="62"/>
      <c r="AN40" s="62"/>
      <c r="AO40" s="93"/>
      <c r="AP40" s="62"/>
      <c r="AQ40" s="62"/>
      <c r="AR40" s="62"/>
      <c r="AS40" s="93"/>
      <c r="AT40" s="62"/>
      <c r="AU40" s="62"/>
      <c r="AV40" s="62"/>
      <c r="AW40" s="93"/>
      <c r="AX40" s="87">
        <f t="shared" si="8"/>
        <v>0</v>
      </c>
      <c r="AY40" s="69">
        <f t="shared" si="10"/>
        <v>0</v>
      </c>
      <c r="AZ40" s="64"/>
      <c r="BA40" s="64"/>
      <c r="BB40" s="64"/>
      <c r="BC40" s="64"/>
      <c r="BD40" s="64"/>
      <c r="BE40" s="64"/>
      <c r="BF40" s="64"/>
      <c r="BG40" s="64"/>
      <c r="BH40" s="64"/>
      <c r="BI40" s="64"/>
      <c r="BJ40" s="64"/>
      <c r="BK40" s="64"/>
    </row>
    <row r="41" spans="1:63" x14ac:dyDescent="0.25">
      <c r="A41" s="62" t="s">
        <v>245</v>
      </c>
      <c r="B41" s="62"/>
      <c r="C41" s="62"/>
      <c r="D41" s="62"/>
      <c r="E41" s="93"/>
      <c r="F41" s="62"/>
      <c r="G41" s="62"/>
      <c r="H41" s="62"/>
      <c r="I41" s="93"/>
      <c r="J41" s="62"/>
      <c r="K41" s="62"/>
      <c r="L41" s="62"/>
      <c r="M41" s="93"/>
      <c r="N41" s="62"/>
      <c r="O41" s="62"/>
      <c r="P41" s="62"/>
      <c r="Q41" s="93"/>
      <c r="R41" s="87">
        <f t="shared" si="7"/>
        <v>0</v>
      </c>
      <c r="S41" s="69">
        <f t="shared" si="9"/>
        <v>0</v>
      </c>
      <c r="T41" s="86"/>
      <c r="U41" s="86"/>
      <c r="V41" s="86"/>
      <c r="W41" s="86"/>
      <c r="X41" s="86"/>
      <c r="Y41" s="64"/>
      <c r="Z41" s="64"/>
      <c r="AA41" s="64"/>
      <c r="AB41" s="64"/>
      <c r="AC41" s="64"/>
      <c r="AD41" s="64"/>
      <c r="AE41" s="64"/>
      <c r="AG41" s="62" t="s">
        <v>245</v>
      </c>
      <c r="AH41" s="62"/>
      <c r="AI41" s="62"/>
      <c r="AJ41" s="62"/>
      <c r="AK41" s="93"/>
      <c r="AL41" s="62"/>
      <c r="AM41" s="62"/>
      <c r="AN41" s="62"/>
      <c r="AO41" s="93"/>
      <c r="AP41" s="62"/>
      <c r="AQ41" s="62"/>
      <c r="AR41" s="62"/>
      <c r="AS41" s="93"/>
      <c r="AT41" s="62"/>
      <c r="AU41" s="62"/>
      <c r="AV41" s="62"/>
      <c r="AW41" s="93"/>
      <c r="AX41" s="87">
        <f t="shared" si="8"/>
        <v>0</v>
      </c>
      <c r="AY41" s="69">
        <f t="shared" si="10"/>
        <v>0</v>
      </c>
      <c r="AZ41" s="64"/>
      <c r="BA41" s="64"/>
      <c r="BB41" s="64"/>
      <c r="BC41" s="64"/>
      <c r="BD41" s="64"/>
      <c r="BE41" s="64"/>
      <c r="BF41" s="64"/>
      <c r="BG41" s="64"/>
      <c r="BH41" s="64"/>
      <c r="BI41" s="64"/>
      <c r="BJ41" s="64"/>
      <c r="BK41" s="64"/>
    </row>
    <row r="42" spans="1:63" x14ac:dyDescent="0.25">
      <c r="A42" s="62" t="s">
        <v>246</v>
      </c>
      <c r="B42" s="62"/>
      <c r="C42" s="62"/>
      <c r="D42" s="62"/>
      <c r="E42" s="93"/>
      <c r="F42" s="62"/>
      <c r="G42" s="62"/>
      <c r="H42" s="62"/>
      <c r="I42" s="93"/>
      <c r="J42" s="62"/>
      <c r="K42" s="62"/>
      <c r="L42" s="62"/>
      <c r="M42" s="93"/>
      <c r="N42" s="62"/>
      <c r="O42" s="62"/>
      <c r="P42" s="62"/>
      <c r="Q42" s="93"/>
      <c r="R42" s="87">
        <f t="shared" si="7"/>
        <v>0</v>
      </c>
      <c r="S42" s="69">
        <f t="shared" si="9"/>
        <v>0</v>
      </c>
      <c r="T42" s="86"/>
      <c r="U42" s="86"/>
      <c r="V42" s="86"/>
      <c r="W42" s="86"/>
      <c r="X42" s="86"/>
      <c r="Y42" s="64"/>
      <c r="Z42" s="64"/>
      <c r="AA42" s="64"/>
      <c r="AB42" s="64"/>
      <c r="AC42" s="64"/>
      <c r="AD42" s="64"/>
      <c r="AE42" s="64"/>
      <c r="AG42" s="62" t="s">
        <v>246</v>
      </c>
      <c r="AH42" s="62"/>
      <c r="AI42" s="62"/>
      <c r="AJ42" s="62"/>
      <c r="AK42" s="93"/>
      <c r="AL42" s="62"/>
      <c r="AM42" s="62"/>
      <c r="AN42" s="62"/>
      <c r="AO42" s="93"/>
      <c r="AP42" s="62"/>
      <c r="AQ42" s="62"/>
      <c r="AR42" s="62"/>
      <c r="AS42" s="93"/>
      <c r="AT42" s="62"/>
      <c r="AU42" s="62"/>
      <c r="AV42" s="62"/>
      <c r="AW42" s="93"/>
      <c r="AX42" s="87">
        <f t="shared" si="8"/>
        <v>0</v>
      </c>
      <c r="AY42" s="69">
        <f t="shared" si="10"/>
        <v>0</v>
      </c>
      <c r="AZ42" s="64"/>
      <c r="BA42" s="64"/>
      <c r="BB42" s="64"/>
      <c r="BC42" s="64"/>
      <c r="BD42" s="64"/>
      <c r="BE42" s="64"/>
      <c r="BF42" s="64"/>
      <c r="BG42" s="64"/>
      <c r="BH42" s="64"/>
      <c r="BI42" s="64"/>
      <c r="BJ42" s="64"/>
      <c r="BK42" s="64"/>
    </row>
    <row r="43" spans="1:63" x14ac:dyDescent="0.25">
      <c r="A43" s="62" t="s">
        <v>247</v>
      </c>
      <c r="B43" s="62"/>
      <c r="C43" s="62"/>
      <c r="D43" s="62"/>
      <c r="E43" s="93"/>
      <c r="F43" s="62"/>
      <c r="G43" s="62"/>
      <c r="H43" s="62"/>
      <c r="I43" s="93"/>
      <c r="J43" s="62"/>
      <c r="K43" s="62"/>
      <c r="L43" s="62"/>
      <c r="M43" s="93"/>
      <c r="N43" s="62"/>
      <c r="O43" s="62"/>
      <c r="P43" s="62"/>
      <c r="Q43" s="93"/>
      <c r="R43" s="87">
        <f t="shared" si="7"/>
        <v>0</v>
      </c>
      <c r="S43" s="69">
        <f t="shared" si="9"/>
        <v>0</v>
      </c>
      <c r="T43" s="86"/>
      <c r="U43" s="86"/>
      <c r="V43" s="86"/>
      <c r="W43" s="86"/>
      <c r="X43" s="86"/>
      <c r="Y43" s="64"/>
      <c r="Z43" s="64"/>
      <c r="AA43" s="64"/>
      <c r="AB43" s="64"/>
      <c r="AC43" s="64"/>
      <c r="AD43" s="64"/>
      <c r="AE43" s="64"/>
      <c r="AG43" s="62" t="s">
        <v>247</v>
      </c>
      <c r="AH43" s="62"/>
      <c r="AI43" s="62"/>
      <c r="AJ43" s="62"/>
      <c r="AK43" s="93"/>
      <c r="AL43" s="62"/>
      <c r="AM43" s="62"/>
      <c r="AN43" s="62"/>
      <c r="AO43" s="93"/>
      <c r="AP43" s="62"/>
      <c r="AQ43" s="62"/>
      <c r="AR43" s="62"/>
      <c r="AS43" s="93"/>
      <c r="AT43" s="62"/>
      <c r="AU43" s="62"/>
      <c r="AV43" s="62"/>
      <c r="AW43" s="93"/>
      <c r="AX43" s="87">
        <f t="shared" si="8"/>
        <v>0</v>
      </c>
      <c r="AY43" s="69">
        <f t="shared" si="10"/>
        <v>0</v>
      </c>
      <c r="AZ43" s="64"/>
      <c r="BA43" s="64"/>
      <c r="BB43" s="64"/>
      <c r="BC43" s="64"/>
      <c r="BD43" s="64"/>
      <c r="BE43" s="64"/>
      <c r="BF43" s="64"/>
      <c r="BG43" s="64"/>
      <c r="BH43" s="64"/>
      <c r="BI43" s="64"/>
      <c r="BJ43" s="64"/>
      <c r="BK43" s="64"/>
    </row>
    <row r="44" spans="1:63" x14ac:dyDescent="0.25">
      <c r="A44" s="62" t="s">
        <v>248</v>
      </c>
      <c r="B44" s="62"/>
      <c r="C44" s="62"/>
      <c r="D44" s="62"/>
      <c r="E44" s="93"/>
      <c r="F44" s="62"/>
      <c r="G44" s="62"/>
      <c r="H44" s="62"/>
      <c r="I44" s="93"/>
      <c r="J44" s="62"/>
      <c r="K44" s="62"/>
      <c r="L44" s="62"/>
      <c r="M44" s="93"/>
      <c r="N44" s="62"/>
      <c r="O44" s="62"/>
      <c r="P44" s="62"/>
      <c r="Q44" s="93"/>
      <c r="R44" s="87">
        <f t="shared" si="7"/>
        <v>0</v>
      </c>
      <c r="S44" s="69">
        <f t="shared" si="9"/>
        <v>0</v>
      </c>
      <c r="T44" s="86"/>
      <c r="U44" s="86"/>
      <c r="V44" s="86"/>
      <c r="W44" s="86"/>
      <c r="X44" s="86"/>
      <c r="Y44" s="64"/>
      <c r="Z44" s="64"/>
      <c r="AA44" s="64"/>
      <c r="AB44" s="64"/>
      <c r="AC44" s="64"/>
      <c r="AD44" s="64"/>
      <c r="AE44" s="64"/>
      <c r="AG44" s="62" t="s">
        <v>248</v>
      </c>
      <c r="AH44" s="62"/>
      <c r="AI44" s="62"/>
      <c r="AJ44" s="62"/>
      <c r="AK44" s="93"/>
      <c r="AL44" s="62"/>
      <c r="AM44" s="62"/>
      <c r="AN44" s="62"/>
      <c r="AO44" s="93"/>
      <c r="AP44" s="62"/>
      <c r="AQ44" s="62"/>
      <c r="AR44" s="62"/>
      <c r="AS44" s="93"/>
      <c r="AT44" s="62"/>
      <c r="AU44" s="62"/>
      <c r="AV44" s="62"/>
      <c r="AW44" s="93"/>
      <c r="AX44" s="87">
        <f t="shared" si="8"/>
        <v>0</v>
      </c>
      <c r="AY44" s="69">
        <f t="shared" si="10"/>
        <v>0</v>
      </c>
      <c r="AZ44" s="64"/>
      <c r="BA44" s="64"/>
      <c r="BB44" s="64"/>
      <c r="BC44" s="64"/>
      <c r="BD44" s="64"/>
      <c r="BE44" s="64"/>
      <c r="BF44" s="64"/>
      <c r="BG44" s="64"/>
      <c r="BH44" s="64"/>
      <c r="BI44" s="64"/>
      <c r="BJ44" s="64"/>
      <c r="BK44" s="64"/>
    </row>
    <row r="45" spans="1:63" x14ac:dyDescent="0.25">
      <c r="A45" s="62" t="s">
        <v>249</v>
      </c>
      <c r="B45" s="62"/>
      <c r="C45" s="62"/>
      <c r="D45" s="62"/>
      <c r="E45" s="93"/>
      <c r="F45" s="62"/>
      <c r="G45" s="62"/>
      <c r="H45" s="62"/>
      <c r="I45" s="93"/>
      <c r="J45" s="62"/>
      <c r="K45" s="62"/>
      <c r="L45" s="62"/>
      <c r="M45" s="93"/>
      <c r="N45" s="62"/>
      <c r="O45" s="62"/>
      <c r="P45" s="62"/>
      <c r="Q45" s="93"/>
      <c r="R45" s="87">
        <f t="shared" si="7"/>
        <v>0</v>
      </c>
      <c r="S45" s="69">
        <f t="shared" si="9"/>
        <v>0</v>
      </c>
      <c r="T45" s="86"/>
      <c r="U45" s="86"/>
      <c r="V45" s="86"/>
      <c r="W45" s="86"/>
      <c r="X45" s="86"/>
      <c r="Y45" s="64"/>
      <c r="Z45" s="64"/>
      <c r="AA45" s="64"/>
      <c r="AB45" s="64"/>
      <c r="AC45" s="64"/>
      <c r="AD45" s="64"/>
      <c r="AE45" s="64"/>
      <c r="AG45" s="62" t="s">
        <v>249</v>
      </c>
      <c r="AH45" s="62"/>
      <c r="AI45" s="62"/>
      <c r="AJ45" s="62"/>
      <c r="AK45" s="93"/>
      <c r="AL45" s="62"/>
      <c r="AM45" s="62"/>
      <c r="AN45" s="62"/>
      <c r="AO45" s="93"/>
      <c r="AP45" s="62"/>
      <c r="AQ45" s="62"/>
      <c r="AR45" s="62"/>
      <c r="AS45" s="93"/>
      <c r="AT45" s="62"/>
      <c r="AU45" s="62"/>
      <c r="AV45" s="62"/>
      <c r="AW45" s="93"/>
      <c r="AX45" s="87">
        <f t="shared" si="8"/>
        <v>0</v>
      </c>
      <c r="AY45" s="69">
        <f t="shared" si="10"/>
        <v>0</v>
      </c>
      <c r="AZ45" s="64"/>
      <c r="BA45" s="64"/>
      <c r="BB45" s="64"/>
      <c r="BC45" s="64"/>
      <c r="BD45" s="64"/>
      <c r="BE45" s="64"/>
      <c r="BF45" s="64"/>
      <c r="BG45" s="64"/>
      <c r="BH45" s="64"/>
      <c r="BI45" s="62"/>
      <c r="BJ45" s="62"/>
      <c r="BK45" s="62"/>
    </row>
    <row r="46" spans="1:63" x14ac:dyDescent="0.25">
      <c r="A46" s="62" t="s">
        <v>250</v>
      </c>
      <c r="B46" s="62"/>
      <c r="C46" s="62"/>
      <c r="D46" s="62"/>
      <c r="E46" s="93"/>
      <c r="F46" s="62"/>
      <c r="G46" s="62"/>
      <c r="H46" s="62"/>
      <c r="I46" s="93"/>
      <c r="J46" s="62"/>
      <c r="K46" s="62"/>
      <c r="L46" s="62"/>
      <c r="M46" s="93"/>
      <c r="N46" s="62"/>
      <c r="O46" s="62"/>
      <c r="P46" s="62"/>
      <c r="Q46" s="93"/>
      <c r="R46" s="87">
        <f t="shared" si="7"/>
        <v>0</v>
      </c>
      <c r="S46" s="69">
        <f t="shared" si="9"/>
        <v>0</v>
      </c>
      <c r="T46" s="86"/>
      <c r="U46" s="86"/>
      <c r="V46" s="86"/>
      <c r="W46" s="86"/>
      <c r="X46" s="86"/>
      <c r="Y46" s="64"/>
      <c r="Z46" s="64"/>
      <c r="AA46" s="64"/>
      <c r="AB46" s="64"/>
      <c r="AC46" s="64"/>
      <c r="AD46" s="64"/>
      <c r="AE46" s="64"/>
      <c r="AG46" s="62" t="s">
        <v>250</v>
      </c>
      <c r="AH46" s="62"/>
      <c r="AI46" s="62"/>
      <c r="AJ46" s="62"/>
      <c r="AK46" s="93"/>
      <c r="AL46" s="62"/>
      <c r="AM46" s="62"/>
      <c r="AN46" s="62"/>
      <c r="AO46" s="93"/>
      <c r="AP46" s="62"/>
      <c r="AQ46" s="62"/>
      <c r="AR46" s="62"/>
      <c r="AS46" s="93"/>
      <c r="AT46" s="62"/>
      <c r="AU46" s="62"/>
      <c r="AV46" s="62"/>
      <c r="AW46" s="93"/>
      <c r="AX46" s="87">
        <f t="shared" si="8"/>
        <v>0</v>
      </c>
      <c r="AY46" s="69">
        <f t="shared" si="10"/>
        <v>0</v>
      </c>
      <c r="AZ46" s="64"/>
      <c r="BA46" s="64"/>
      <c r="BB46" s="64"/>
      <c r="BC46" s="64"/>
      <c r="BD46" s="64"/>
      <c r="BE46" s="64"/>
      <c r="BF46" s="64"/>
      <c r="BG46" s="64"/>
      <c r="BH46" s="64"/>
      <c r="BI46" s="62"/>
      <c r="BJ46" s="62"/>
      <c r="BK46" s="62"/>
    </row>
    <row r="47" spans="1:63" x14ac:dyDescent="0.25">
      <c r="A47" s="62" t="s">
        <v>251</v>
      </c>
      <c r="B47" s="62"/>
      <c r="C47" s="62"/>
      <c r="D47" s="62"/>
      <c r="E47" s="93"/>
      <c r="F47" s="62"/>
      <c r="G47" s="62"/>
      <c r="H47" s="62"/>
      <c r="I47" s="93"/>
      <c r="J47" s="62"/>
      <c r="K47" s="62"/>
      <c r="L47" s="62"/>
      <c r="M47" s="93"/>
      <c r="N47" s="62"/>
      <c r="O47" s="62"/>
      <c r="P47" s="62"/>
      <c r="Q47" s="93"/>
      <c r="R47" s="87">
        <f t="shared" si="7"/>
        <v>0</v>
      </c>
      <c r="S47" s="69">
        <f t="shared" si="9"/>
        <v>0</v>
      </c>
      <c r="T47" s="86"/>
      <c r="U47" s="86"/>
      <c r="V47" s="86"/>
      <c r="W47" s="86"/>
      <c r="X47" s="86"/>
      <c r="Y47" s="64"/>
      <c r="Z47" s="64"/>
      <c r="AA47" s="64"/>
      <c r="AB47" s="64"/>
      <c r="AC47" s="64"/>
      <c r="AD47" s="64"/>
      <c r="AE47" s="64"/>
      <c r="AG47" s="62" t="s">
        <v>251</v>
      </c>
      <c r="AH47" s="62"/>
      <c r="AI47" s="62"/>
      <c r="AJ47" s="62"/>
      <c r="AK47" s="93"/>
      <c r="AL47" s="62"/>
      <c r="AM47" s="62"/>
      <c r="AN47" s="62"/>
      <c r="AO47" s="93"/>
      <c r="AP47" s="62"/>
      <c r="AQ47" s="62"/>
      <c r="AR47" s="62"/>
      <c r="AS47" s="93"/>
      <c r="AT47" s="62"/>
      <c r="AU47" s="62"/>
      <c r="AV47" s="62"/>
      <c r="AW47" s="93"/>
      <c r="AX47" s="87">
        <f t="shared" si="8"/>
        <v>0</v>
      </c>
      <c r="AY47" s="69">
        <f t="shared" si="10"/>
        <v>0</v>
      </c>
      <c r="AZ47" s="64"/>
      <c r="BA47" s="64"/>
      <c r="BB47" s="64"/>
      <c r="BC47" s="64"/>
      <c r="BD47" s="64"/>
      <c r="BE47" s="64"/>
      <c r="BF47" s="64"/>
      <c r="BG47" s="64"/>
      <c r="BH47" s="64"/>
      <c r="BI47" s="62"/>
      <c r="BJ47" s="62"/>
      <c r="BK47" s="62"/>
    </row>
    <row r="48" spans="1:63" x14ac:dyDescent="0.25">
      <c r="A48" s="62" t="s">
        <v>252</v>
      </c>
      <c r="B48" s="62"/>
      <c r="C48" s="62"/>
      <c r="D48" s="62"/>
      <c r="E48" s="93"/>
      <c r="F48" s="62"/>
      <c r="G48" s="62"/>
      <c r="H48" s="62"/>
      <c r="I48" s="93"/>
      <c r="J48" s="62"/>
      <c r="K48" s="62"/>
      <c r="L48" s="62"/>
      <c r="M48" s="93"/>
      <c r="N48" s="62"/>
      <c r="O48" s="62"/>
      <c r="P48" s="62"/>
      <c r="Q48" s="93"/>
      <c r="R48" s="87">
        <f t="shared" si="7"/>
        <v>0</v>
      </c>
      <c r="S48" s="69">
        <f t="shared" si="9"/>
        <v>0</v>
      </c>
      <c r="T48" s="86"/>
      <c r="U48" s="86"/>
      <c r="V48" s="86"/>
      <c r="W48" s="86"/>
      <c r="X48" s="86"/>
      <c r="Y48" s="64"/>
      <c r="Z48" s="64"/>
      <c r="AA48" s="64"/>
      <c r="AB48" s="64"/>
      <c r="AC48" s="64"/>
      <c r="AD48" s="64"/>
      <c r="AE48" s="64"/>
      <c r="AG48" s="62" t="s">
        <v>252</v>
      </c>
      <c r="AH48" s="62"/>
      <c r="AI48" s="62"/>
      <c r="AJ48" s="62"/>
      <c r="AK48" s="93"/>
      <c r="AL48" s="62"/>
      <c r="AM48" s="62"/>
      <c r="AN48" s="62"/>
      <c r="AO48" s="93"/>
      <c r="AP48" s="62"/>
      <c r="AQ48" s="62"/>
      <c r="AR48" s="62"/>
      <c r="AS48" s="93"/>
      <c r="AT48" s="62"/>
      <c r="AU48" s="62"/>
      <c r="AV48" s="62"/>
      <c r="AW48" s="93"/>
      <c r="AX48" s="87">
        <f t="shared" si="8"/>
        <v>0</v>
      </c>
      <c r="AY48" s="69">
        <f t="shared" si="10"/>
        <v>0</v>
      </c>
      <c r="AZ48" s="64"/>
      <c r="BA48" s="64"/>
      <c r="BB48" s="64"/>
      <c r="BC48" s="64"/>
      <c r="BD48" s="64"/>
      <c r="BE48" s="64"/>
      <c r="BF48" s="64"/>
      <c r="BG48" s="64"/>
      <c r="BH48" s="64"/>
      <c r="BI48" s="64"/>
      <c r="BJ48" s="64"/>
      <c r="BK48" s="64"/>
    </row>
    <row r="49" spans="1:63" x14ac:dyDescent="0.25">
      <c r="A49" s="62" t="s">
        <v>253</v>
      </c>
      <c r="B49" s="62"/>
      <c r="C49" s="62"/>
      <c r="D49" s="62"/>
      <c r="E49" s="93"/>
      <c r="F49" s="62"/>
      <c r="G49" s="62"/>
      <c r="H49" s="62"/>
      <c r="I49" s="93"/>
      <c r="J49" s="62"/>
      <c r="K49" s="62"/>
      <c r="L49" s="62"/>
      <c r="M49" s="93"/>
      <c r="N49" s="62"/>
      <c r="O49" s="62"/>
      <c r="P49" s="62"/>
      <c r="Q49" s="93"/>
      <c r="R49" s="87">
        <f t="shared" si="7"/>
        <v>0</v>
      </c>
      <c r="S49" s="69">
        <f t="shared" si="9"/>
        <v>0</v>
      </c>
      <c r="T49" s="86"/>
      <c r="U49" s="86"/>
      <c r="V49" s="86"/>
      <c r="W49" s="86"/>
      <c r="X49" s="86"/>
      <c r="Y49" s="64"/>
      <c r="Z49" s="64"/>
      <c r="AA49" s="64"/>
      <c r="AB49" s="64"/>
      <c r="AC49" s="64"/>
      <c r="AD49" s="64"/>
      <c r="AE49" s="64"/>
      <c r="AG49" s="62" t="s">
        <v>253</v>
      </c>
      <c r="AH49" s="62"/>
      <c r="AI49" s="62"/>
      <c r="AJ49" s="62"/>
      <c r="AK49" s="93"/>
      <c r="AL49" s="62"/>
      <c r="AM49" s="62"/>
      <c r="AN49" s="62"/>
      <c r="AO49" s="93"/>
      <c r="AP49" s="62"/>
      <c r="AQ49" s="62"/>
      <c r="AR49" s="62"/>
      <c r="AS49" s="93"/>
      <c r="AT49" s="62"/>
      <c r="AU49" s="62"/>
      <c r="AV49" s="62"/>
      <c r="AW49" s="93"/>
      <c r="AX49" s="87">
        <f t="shared" si="8"/>
        <v>0</v>
      </c>
      <c r="AY49" s="69">
        <f t="shared" si="10"/>
        <v>0</v>
      </c>
      <c r="AZ49" s="64"/>
      <c r="BA49" s="64"/>
      <c r="BB49" s="64"/>
      <c r="BC49" s="64"/>
      <c r="BD49" s="64"/>
      <c r="BE49" s="64"/>
      <c r="BF49" s="64"/>
      <c r="BG49" s="64"/>
      <c r="BH49" s="64"/>
      <c r="BI49" s="64"/>
      <c r="BJ49" s="64"/>
      <c r="BK49" s="64"/>
    </row>
    <row r="50" spans="1:63" x14ac:dyDescent="0.25">
      <c r="A50" s="62" t="s">
        <v>254</v>
      </c>
      <c r="B50" s="62"/>
      <c r="C50" s="62"/>
      <c r="D50" s="62"/>
      <c r="E50" s="93"/>
      <c r="F50" s="62"/>
      <c r="G50" s="62"/>
      <c r="H50" s="62"/>
      <c r="I50" s="93"/>
      <c r="J50" s="62"/>
      <c r="K50" s="62"/>
      <c r="L50" s="62"/>
      <c r="M50" s="93"/>
      <c r="N50" s="62"/>
      <c r="O50" s="62"/>
      <c r="P50" s="62"/>
      <c r="Q50" s="93"/>
      <c r="R50" s="87">
        <f t="shared" si="7"/>
        <v>0</v>
      </c>
      <c r="S50" s="69">
        <f t="shared" si="9"/>
        <v>0</v>
      </c>
      <c r="T50" s="86"/>
      <c r="U50" s="86"/>
      <c r="V50" s="86"/>
      <c r="W50" s="86"/>
      <c r="X50" s="86"/>
      <c r="Y50" s="64"/>
      <c r="Z50" s="64"/>
      <c r="AA50" s="64"/>
      <c r="AB50" s="64"/>
      <c r="AC50" s="64"/>
      <c r="AD50" s="64"/>
      <c r="AE50" s="64"/>
      <c r="AG50" s="62" t="s">
        <v>254</v>
      </c>
      <c r="AH50" s="62"/>
      <c r="AI50" s="62"/>
      <c r="AJ50" s="62"/>
      <c r="AK50" s="93"/>
      <c r="AL50" s="62"/>
      <c r="AM50" s="62"/>
      <c r="AN50" s="62"/>
      <c r="AO50" s="93"/>
      <c r="AP50" s="62"/>
      <c r="AQ50" s="62"/>
      <c r="AR50" s="62"/>
      <c r="AS50" s="93"/>
      <c r="AT50" s="62"/>
      <c r="AU50" s="62"/>
      <c r="AV50" s="62"/>
      <c r="AW50" s="93"/>
      <c r="AX50" s="87">
        <f t="shared" si="8"/>
        <v>0</v>
      </c>
      <c r="AY50" s="69">
        <f t="shared" si="10"/>
        <v>0</v>
      </c>
      <c r="AZ50" s="64"/>
      <c r="BA50" s="64"/>
      <c r="BB50" s="64"/>
      <c r="BC50" s="64"/>
      <c r="BD50" s="64"/>
      <c r="BE50" s="64"/>
      <c r="BF50" s="64"/>
      <c r="BG50" s="64"/>
      <c r="BH50" s="64"/>
      <c r="BI50" s="64"/>
      <c r="BJ50" s="64"/>
      <c r="BK50" s="64"/>
    </row>
    <row r="51" spans="1:63" x14ac:dyDescent="0.25">
      <c r="A51" s="62" t="s">
        <v>255</v>
      </c>
      <c r="B51" s="62"/>
      <c r="C51" s="62"/>
      <c r="D51" s="62"/>
      <c r="E51" s="93"/>
      <c r="F51" s="62"/>
      <c r="G51" s="62"/>
      <c r="H51" s="62"/>
      <c r="I51" s="93"/>
      <c r="J51" s="62"/>
      <c r="K51" s="62"/>
      <c r="L51" s="62"/>
      <c r="M51" s="93"/>
      <c r="N51" s="62"/>
      <c r="O51" s="62"/>
      <c r="P51" s="62"/>
      <c r="Q51" s="93"/>
      <c r="R51" s="87">
        <f t="shared" si="7"/>
        <v>0</v>
      </c>
      <c r="S51" s="69">
        <f t="shared" si="9"/>
        <v>0</v>
      </c>
      <c r="T51" s="86"/>
      <c r="U51" s="86"/>
      <c r="V51" s="86"/>
      <c r="W51" s="86"/>
      <c r="X51" s="86"/>
      <c r="Y51" s="64"/>
      <c r="Z51" s="64"/>
      <c r="AA51" s="64"/>
      <c r="AB51" s="64"/>
      <c r="AC51" s="64"/>
      <c r="AD51" s="64"/>
      <c r="AE51" s="64"/>
      <c r="AG51" s="62" t="s">
        <v>255</v>
      </c>
      <c r="AH51" s="62"/>
      <c r="AI51" s="62"/>
      <c r="AJ51" s="62"/>
      <c r="AK51" s="93"/>
      <c r="AL51" s="62"/>
      <c r="AM51" s="62"/>
      <c r="AN51" s="62"/>
      <c r="AO51" s="93"/>
      <c r="AP51" s="62"/>
      <c r="AQ51" s="62"/>
      <c r="AR51" s="62"/>
      <c r="AS51" s="93"/>
      <c r="AT51" s="62"/>
      <c r="AU51" s="62"/>
      <c r="AV51" s="62"/>
      <c r="AW51" s="93"/>
      <c r="AX51" s="87">
        <f t="shared" si="8"/>
        <v>0</v>
      </c>
      <c r="AY51" s="69">
        <f t="shared" si="10"/>
        <v>0</v>
      </c>
      <c r="AZ51" s="64"/>
      <c r="BA51" s="64"/>
      <c r="BB51" s="64"/>
      <c r="BC51" s="64"/>
      <c r="BD51" s="64"/>
      <c r="BE51" s="64"/>
      <c r="BF51" s="64"/>
      <c r="BG51" s="64"/>
      <c r="BH51" s="64"/>
      <c r="BI51" s="64"/>
      <c r="BJ51" s="64"/>
      <c r="BK51" s="64"/>
    </row>
    <row r="52" spans="1:63" x14ac:dyDescent="0.25">
      <c r="A52" s="62" t="s">
        <v>256</v>
      </c>
      <c r="B52" s="62"/>
      <c r="C52" s="62"/>
      <c r="D52" s="62"/>
      <c r="E52" s="93"/>
      <c r="F52" s="62"/>
      <c r="G52" s="62"/>
      <c r="H52" s="62"/>
      <c r="I52" s="93"/>
      <c r="J52" s="62"/>
      <c r="K52" s="62"/>
      <c r="L52" s="62"/>
      <c r="M52" s="93"/>
      <c r="N52" s="62"/>
      <c r="O52" s="62"/>
      <c r="P52" s="62"/>
      <c r="Q52" s="93"/>
      <c r="R52" s="87">
        <f t="shared" si="7"/>
        <v>0</v>
      </c>
      <c r="S52" s="69">
        <f t="shared" si="9"/>
        <v>0</v>
      </c>
      <c r="T52" s="86"/>
      <c r="U52" s="86"/>
      <c r="V52" s="86"/>
      <c r="W52" s="86"/>
      <c r="X52" s="86"/>
      <c r="Y52" s="64"/>
      <c r="Z52" s="64"/>
      <c r="AA52" s="64"/>
      <c r="AB52" s="64"/>
      <c r="AC52" s="64"/>
      <c r="AD52" s="64"/>
      <c r="AE52" s="64"/>
      <c r="AG52" s="62" t="s">
        <v>256</v>
      </c>
      <c r="AH52" s="62"/>
      <c r="AI52" s="62"/>
      <c r="AJ52" s="62"/>
      <c r="AK52" s="93"/>
      <c r="AL52" s="62"/>
      <c r="AM52" s="62"/>
      <c r="AN52" s="62"/>
      <c r="AO52" s="93"/>
      <c r="AP52" s="62"/>
      <c r="AQ52" s="62"/>
      <c r="AR52" s="62"/>
      <c r="AS52" s="93"/>
      <c r="AT52" s="62"/>
      <c r="AU52" s="62"/>
      <c r="AV52" s="62"/>
      <c r="AW52" s="93"/>
      <c r="AX52" s="87">
        <f t="shared" si="8"/>
        <v>0</v>
      </c>
      <c r="AY52" s="69">
        <f t="shared" si="10"/>
        <v>0</v>
      </c>
      <c r="AZ52" s="64"/>
      <c r="BA52" s="64"/>
      <c r="BB52" s="64"/>
      <c r="BC52" s="64"/>
      <c r="BD52" s="64"/>
      <c r="BE52" s="64"/>
      <c r="BF52" s="64"/>
      <c r="BG52" s="64"/>
      <c r="BH52" s="64"/>
      <c r="BI52" s="64"/>
      <c r="BJ52" s="64"/>
      <c r="BK52" s="64"/>
    </row>
    <row r="53" spans="1:63" x14ac:dyDescent="0.25">
      <c r="A53" s="62" t="s">
        <v>257</v>
      </c>
      <c r="B53" s="62"/>
      <c r="C53" s="62"/>
      <c r="D53" s="62"/>
      <c r="E53" s="93"/>
      <c r="F53" s="62"/>
      <c r="G53" s="62"/>
      <c r="H53" s="62"/>
      <c r="I53" s="93"/>
      <c r="J53" s="62"/>
      <c r="K53" s="62"/>
      <c r="L53" s="62"/>
      <c r="M53" s="93"/>
      <c r="N53" s="62"/>
      <c r="O53" s="62"/>
      <c r="P53" s="62"/>
      <c r="Q53" s="93"/>
      <c r="R53" s="87">
        <f t="shared" si="7"/>
        <v>0</v>
      </c>
      <c r="S53" s="69">
        <f t="shared" si="9"/>
        <v>0</v>
      </c>
      <c r="T53" s="86"/>
      <c r="U53" s="86"/>
      <c r="V53" s="86"/>
      <c r="W53" s="86"/>
      <c r="X53" s="86"/>
      <c r="Y53" s="64"/>
      <c r="Z53" s="64"/>
      <c r="AA53" s="64"/>
      <c r="AB53" s="64"/>
      <c r="AC53" s="64"/>
      <c r="AD53" s="64"/>
      <c r="AE53" s="64"/>
      <c r="AG53" s="62" t="s">
        <v>257</v>
      </c>
      <c r="AH53" s="62"/>
      <c r="AI53" s="62"/>
      <c r="AJ53" s="62"/>
      <c r="AK53" s="93"/>
      <c r="AL53" s="62"/>
      <c r="AM53" s="62"/>
      <c r="AN53" s="62"/>
      <c r="AO53" s="93"/>
      <c r="AP53" s="62"/>
      <c r="AQ53" s="62"/>
      <c r="AR53" s="62"/>
      <c r="AS53" s="93"/>
      <c r="AT53" s="62"/>
      <c r="AU53" s="62"/>
      <c r="AV53" s="62"/>
      <c r="AW53" s="93"/>
      <c r="AX53" s="87">
        <f t="shared" si="8"/>
        <v>0</v>
      </c>
      <c r="AY53" s="69">
        <f t="shared" si="10"/>
        <v>0</v>
      </c>
      <c r="AZ53" s="64"/>
      <c r="BA53" s="64"/>
      <c r="BB53" s="64"/>
      <c r="BC53" s="64"/>
      <c r="BD53" s="64"/>
      <c r="BE53" s="64"/>
      <c r="BF53" s="64"/>
      <c r="BG53" s="64"/>
      <c r="BH53" s="64"/>
      <c r="BI53" s="64"/>
      <c r="BJ53" s="64"/>
      <c r="BK53" s="64"/>
    </row>
    <row r="54" spans="1:63" x14ac:dyDescent="0.25">
      <c r="A54" s="62" t="s">
        <v>258</v>
      </c>
      <c r="B54" s="62"/>
      <c r="C54" s="62"/>
      <c r="D54" s="62"/>
      <c r="E54" s="93"/>
      <c r="F54" s="62"/>
      <c r="G54" s="62"/>
      <c r="H54" s="62"/>
      <c r="I54" s="93"/>
      <c r="J54" s="62"/>
      <c r="K54" s="62"/>
      <c r="L54" s="62"/>
      <c r="M54" s="93"/>
      <c r="N54" s="62"/>
      <c r="O54" s="62"/>
      <c r="P54" s="62"/>
      <c r="Q54" s="93"/>
      <c r="R54" s="87">
        <f t="shared" si="7"/>
        <v>0</v>
      </c>
      <c r="S54" s="69">
        <f t="shared" si="9"/>
        <v>0</v>
      </c>
      <c r="T54" s="86"/>
      <c r="U54" s="86"/>
      <c r="V54" s="86"/>
      <c r="W54" s="86"/>
      <c r="X54" s="86"/>
      <c r="Y54" s="64"/>
      <c r="Z54" s="64"/>
      <c r="AA54" s="64"/>
      <c r="AB54" s="64"/>
      <c r="AC54" s="64"/>
      <c r="AD54" s="64"/>
      <c r="AE54" s="64"/>
      <c r="AG54" s="62" t="s">
        <v>258</v>
      </c>
      <c r="AH54" s="62"/>
      <c r="AI54" s="62"/>
      <c r="AJ54" s="62"/>
      <c r="AK54" s="93"/>
      <c r="AL54" s="62"/>
      <c r="AM54" s="62"/>
      <c r="AN54" s="62"/>
      <c r="AO54" s="93"/>
      <c r="AP54" s="62"/>
      <c r="AQ54" s="62"/>
      <c r="AR54" s="62"/>
      <c r="AS54" s="93"/>
      <c r="AT54" s="62"/>
      <c r="AU54" s="62"/>
      <c r="AV54" s="62"/>
      <c r="AW54" s="93"/>
      <c r="AX54" s="87">
        <f t="shared" si="8"/>
        <v>0</v>
      </c>
      <c r="AY54" s="69">
        <f t="shared" si="10"/>
        <v>0</v>
      </c>
      <c r="AZ54" s="64"/>
      <c r="BA54" s="64"/>
      <c r="BB54" s="64"/>
      <c r="BC54" s="64"/>
      <c r="BD54" s="64"/>
      <c r="BE54" s="64"/>
      <c r="BF54" s="64"/>
      <c r="BG54" s="64"/>
      <c r="BH54" s="64"/>
      <c r="BI54" s="64"/>
      <c r="BJ54" s="64"/>
      <c r="BK54" s="64"/>
    </row>
    <row r="55" spans="1:63" x14ac:dyDescent="0.25">
      <c r="A55" s="62" t="s">
        <v>259</v>
      </c>
      <c r="B55" s="62"/>
      <c r="C55" s="62"/>
      <c r="D55" s="62"/>
      <c r="E55" s="93"/>
      <c r="F55" s="62"/>
      <c r="G55" s="62"/>
      <c r="H55" s="62"/>
      <c r="I55" s="93"/>
      <c r="J55" s="62"/>
      <c r="K55" s="62"/>
      <c r="L55" s="62"/>
      <c r="M55" s="93"/>
      <c r="N55" s="62"/>
      <c r="O55" s="62"/>
      <c r="P55" s="62"/>
      <c r="Q55" s="93"/>
      <c r="R55" s="87">
        <f t="shared" si="7"/>
        <v>0</v>
      </c>
      <c r="S55" s="69">
        <f t="shared" si="9"/>
        <v>0</v>
      </c>
      <c r="T55" s="86"/>
      <c r="U55" s="86"/>
      <c r="V55" s="86"/>
      <c r="W55" s="86"/>
      <c r="X55" s="86"/>
      <c r="Y55" s="64"/>
      <c r="Z55" s="64"/>
      <c r="AA55" s="64"/>
      <c r="AB55" s="64"/>
      <c r="AC55" s="64"/>
      <c r="AD55" s="64"/>
      <c r="AE55" s="64"/>
      <c r="AG55" s="62" t="s">
        <v>259</v>
      </c>
      <c r="AH55" s="62"/>
      <c r="AI55" s="62"/>
      <c r="AJ55" s="62"/>
      <c r="AK55" s="93"/>
      <c r="AL55" s="62"/>
      <c r="AM55" s="62"/>
      <c r="AN55" s="62"/>
      <c r="AO55" s="93"/>
      <c r="AP55" s="62"/>
      <c r="AQ55" s="62"/>
      <c r="AR55" s="62"/>
      <c r="AS55" s="93"/>
      <c r="AT55" s="62"/>
      <c r="AU55" s="62"/>
      <c r="AV55" s="62"/>
      <c r="AW55" s="93"/>
      <c r="AX55" s="87">
        <f t="shared" si="8"/>
        <v>0</v>
      </c>
      <c r="AY55" s="69">
        <f t="shared" si="10"/>
        <v>0</v>
      </c>
      <c r="AZ55" s="64"/>
      <c r="BA55" s="64"/>
      <c r="BB55" s="64"/>
      <c r="BC55" s="64"/>
      <c r="BD55" s="64"/>
      <c r="BE55" s="64"/>
      <c r="BF55" s="64"/>
      <c r="BG55" s="64"/>
      <c r="BH55" s="64"/>
      <c r="BI55" s="64"/>
      <c r="BJ55" s="64"/>
      <c r="BK55" s="64"/>
    </row>
    <row r="56" spans="1:63" x14ac:dyDescent="0.25">
      <c r="A56" s="62" t="s">
        <v>260</v>
      </c>
      <c r="B56" s="62"/>
      <c r="C56" s="62"/>
      <c r="D56" s="62"/>
      <c r="E56" s="93"/>
      <c r="F56" s="62"/>
      <c r="G56" s="62"/>
      <c r="H56" s="62"/>
      <c r="I56" s="93"/>
      <c r="J56" s="62"/>
      <c r="K56" s="62"/>
      <c r="L56" s="62"/>
      <c r="M56" s="93"/>
      <c r="N56" s="62"/>
      <c r="O56" s="62"/>
      <c r="P56" s="62"/>
      <c r="Q56" s="93"/>
      <c r="R56" s="87">
        <f t="shared" si="7"/>
        <v>0</v>
      </c>
      <c r="S56" s="69">
        <f t="shared" si="9"/>
        <v>0</v>
      </c>
      <c r="T56" s="86"/>
      <c r="U56" s="86"/>
      <c r="V56" s="86"/>
      <c r="W56" s="86"/>
      <c r="X56" s="86"/>
      <c r="Y56" s="64"/>
      <c r="Z56" s="64"/>
      <c r="AA56" s="64"/>
      <c r="AB56" s="64"/>
      <c r="AC56" s="64"/>
      <c r="AD56" s="64"/>
      <c r="AE56" s="64"/>
      <c r="AG56" s="62" t="s">
        <v>260</v>
      </c>
      <c r="AH56" s="62"/>
      <c r="AI56" s="62"/>
      <c r="AJ56" s="62"/>
      <c r="AK56" s="93"/>
      <c r="AL56" s="62"/>
      <c r="AM56" s="62"/>
      <c r="AN56" s="62"/>
      <c r="AO56" s="93"/>
      <c r="AP56" s="62"/>
      <c r="AQ56" s="62"/>
      <c r="AR56" s="62"/>
      <c r="AS56" s="93"/>
      <c r="AT56" s="62"/>
      <c r="AU56" s="62"/>
      <c r="AV56" s="62"/>
      <c r="AW56" s="93"/>
      <c r="AX56" s="87">
        <f t="shared" si="8"/>
        <v>0</v>
      </c>
      <c r="AY56" s="69">
        <f t="shared" si="10"/>
        <v>0</v>
      </c>
      <c r="AZ56" s="64"/>
      <c r="BA56" s="64"/>
      <c r="BB56" s="64"/>
      <c r="BC56" s="64"/>
      <c r="BD56" s="64"/>
      <c r="BE56" s="64"/>
      <c r="BF56" s="64"/>
      <c r="BG56" s="64"/>
      <c r="BH56" s="64"/>
      <c r="BI56" s="64"/>
      <c r="BJ56" s="64"/>
      <c r="BK56" s="64"/>
    </row>
    <row r="57" spans="1:63" x14ac:dyDescent="0.25">
      <c r="A57" s="62" t="s">
        <v>261</v>
      </c>
      <c r="B57" s="62"/>
      <c r="C57" s="62"/>
      <c r="D57" s="62"/>
      <c r="E57" s="93"/>
      <c r="F57" s="62"/>
      <c r="G57" s="62"/>
      <c r="H57" s="62"/>
      <c r="I57" s="93"/>
      <c r="J57" s="62"/>
      <c r="K57" s="62"/>
      <c r="L57" s="62"/>
      <c r="M57" s="93"/>
      <c r="N57" s="62"/>
      <c r="O57" s="62"/>
      <c r="P57" s="62"/>
      <c r="Q57" s="93"/>
      <c r="R57" s="87">
        <f t="shared" si="7"/>
        <v>0</v>
      </c>
      <c r="S57" s="69">
        <f t="shared" si="9"/>
        <v>0</v>
      </c>
      <c r="T57" s="86"/>
      <c r="U57" s="86"/>
      <c r="V57" s="86"/>
      <c r="W57" s="86"/>
      <c r="X57" s="86"/>
      <c r="Y57" s="64"/>
      <c r="Z57" s="64"/>
      <c r="AA57" s="64"/>
      <c r="AB57" s="64"/>
      <c r="AC57" s="64"/>
      <c r="AD57" s="64"/>
      <c r="AE57" s="64"/>
      <c r="AG57" s="62" t="s">
        <v>261</v>
      </c>
      <c r="AH57" s="62"/>
      <c r="AI57" s="62"/>
      <c r="AJ57" s="62"/>
      <c r="AK57" s="93"/>
      <c r="AL57" s="62"/>
      <c r="AM57" s="62"/>
      <c r="AN57" s="62"/>
      <c r="AO57" s="93"/>
      <c r="AP57" s="62"/>
      <c r="AQ57" s="62"/>
      <c r="AR57" s="62"/>
      <c r="AS57" s="93"/>
      <c r="AT57" s="62"/>
      <c r="AU57" s="62"/>
      <c r="AV57" s="62"/>
      <c r="AW57" s="93"/>
      <c r="AX57" s="87">
        <f t="shared" si="8"/>
        <v>0</v>
      </c>
      <c r="AY57" s="69">
        <f t="shared" si="10"/>
        <v>0</v>
      </c>
      <c r="AZ57" s="64"/>
      <c r="BA57" s="64"/>
      <c r="BB57" s="64"/>
      <c r="BC57" s="64"/>
      <c r="BD57" s="64"/>
      <c r="BE57" s="64"/>
      <c r="BF57" s="64"/>
      <c r="BG57" s="64"/>
      <c r="BH57" s="64"/>
      <c r="BI57" s="64"/>
      <c r="BJ57" s="64"/>
      <c r="BK57" s="64"/>
    </row>
    <row r="58" spans="1:63" x14ac:dyDescent="0.25">
      <c r="A58" s="66" t="s">
        <v>262</v>
      </c>
      <c r="B58" s="63">
        <f t="shared" ref="B58:Q58" si="11">SUM(B37:B57)</f>
        <v>0</v>
      </c>
      <c r="C58" s="63">
        <f t="shared" si="11"/>
        <v>0</v>
      </c>
      <c r="D58" s="63">
        <f t="shared" si="11"/>
        <v>0</v>
      </c>
      <c r="E58" s="94">
        <f t="shared" si="11"/>
        <v>0</v>
      </c>
      <c r="F58" s="63">
        <f t="shared" si="11"/>
        <v>0</v>
      </c>
      <c r="G58" s="63">
        <f t="shared" si="11"/>
        <v>0</v>
      </c>
      <c r="H58" s="63">
        <f t="shared" si="11"/>
        <v>0</v>
      </c>
      <c r="I58" s="94">
        <f t="shared" si="11"/>
        <v>0</v>
      </c>
      <c r="J58" s="63">
        <f t="shared" si="11"/>
        <v>0</v>
      </c>
      <c r="K58" s="63">
        <f t="shared" si="11"/>
        <v>0</v>
      </c>
      <c r="L58" s="63">
        <f t="shared" si="11"/>
        <v>0</v>
      </c>
      <c r="M58" s="94">
        <f t="shared" si="11"/>
        <v>0</v>
      </c>
      <c r="N58" s="63">
        <f t="shared" si="11"/>
        <v>0</v>
      </c>
      <c r="O58" s="63">
        <f t="shared" si="11"/>
        <v>0</v>
      </c>
      <c r="P58" s="63">
        <f t="shared" si="11"/>
        <v>0</v>
      </c>
      <c r="Q58" s="94">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262</v>
      </c>
      <c r="AH58" s="63">
        <f t="shared" ref="AH58:AW58" si="13">SUM(AH37:AH57)</f>
        <v>0</v>
      </c>
      <c r="AI58" s="63">
        <f t="shared" si="13"/>
        <v>0</v>
      </c>
      <c r="AJ58" s="63">
        <f t="shared" si="13"/>
        <v>0</v>
      </c>
      <c r="AK58" s="94">
        <f t="shared" si="13"/>
        <v>0</v>
      </c>
      <c r="AL58" s="63">
        <f t="shared" si="13"/>
        <v>0</v>
      </c>
      <c r="AM58" s="63">
        <f t="shared" si="13"/>
        <v>0</v>
      </c>
      <c r="AN58" s="63">
        <f t="shared" si="13"/>
        <v>0</v>
      </c>
      <c r="AO58" s="94">
        <f t="shared" si="13"/>
        <v>0</v>
      </c>
      <c r="AP58" s="63">
        <f t="shared" si="13"/>
        <v>0</v>
      </c>
      <c r="AQ58" s="63">
        <f t="shared" si="13"/>
        <v>0</v>
      </c>
      <c r="AR58" s="63">
        <f t="shared" si="13"/>
        <v>0</v>
      </c>
      <c r="AS58" s="94">
        <f t="shared" si="13"/>
        <v>0</v>
      </c>
      <c r="AT58" s="63">
        <f t="shared" si="13"/>
        <v>0</v>
      </c>
      <c r="AU58" s="63">
        <f t="shared" si="13"/>
        <v>0</v>
      </c>
      <c r="AV58" s="63">
        <f t="shared" si="13"/>
        <v>0</v>
      </c>
      <c r="AW58" s="94">
        <f t="shared" si="13"/>
        <v>0</v>
      </c>
      <c r="AX58" s="88">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E33"/>
  <sheetViews>
    <sheetView topLeftCell="A11" workbookViewId="0">
      <selection activeCell="C13" sqref="C13:E13"/>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427"/>
      <c r="B1" s="430" t="s">
        <v>0</v>
      </c>
      <c r="C1" s="430"/>
      <c r="D1" s="430"/>
      <c r="E1" s="122" t="s">
        <v>1</v>
      </c>
    </row>
    <row r="2" spans="1:5" s="2" customFormat="1" ht="20.25" customHeight="1" x14ac:dyDescent="0.25">
      <c r="A2" s="428"/>
      <c r="B2" s="431" t="s">
        <v>2</v>
      </c>
      <c r="C2" s="431"/>
      <c r="D2" s="431"/>
      <c r="E2" s="123" t="s">
        <v>3</v>
      </c>
    </row>
    <row r="3" spans="1:5" s="2" customFormat="1" ht="30" customHeight="1" x14ac:dyDescent="0.25">
      <c r="A3" s="428"/>
      <c r="B3" s="432" t="s">
        <v>4</v>
      </c>
      <c r="C3" s="432"/>
      <c r="D3" s="432"/>
      <c r="E3" s="123" t="s">
        <v>5</v>
      </c>
    </row>
    <row r="4" spans="1:5" s="2" customFormat="1" ht="16.5" customHeight="1" thickBot="1" x14ac:dyDescent="0.3">
      <c r="A4" s="429"/>
      <c r="B4" s="306"/>
      <c r="C4" s="306"/>
      <c r="D4" s="306"/>
      <c r="E4" s="124" t="s">
        <v>263</v>
      </c>
    </row>
    <row r="5" spans="1:5" s="2" customFormat="1" ht="9" customHeight="1" thickBot="1" x14ac:dyDescent="0.3">
      <c r="A5"/>
      <c r="B5"/>
      <c r="C5"/>
      <c r="D5"/>
      <c r="E5"/>
    </row>
    <row r="6" spans="1:5" ht="14.25" customHeight="1" x14ac:dyDescent="0.25">
      <c r="A6" s="419" t="s">
        <v>264</v>
      </c>
      <c r="B6" s="233"/>
      <c r="C6" s="233"/>
      <c r="D6" s="233"/>
      <c r="E6" s="420"/>
    </row>
    <row r="7" spans="1:5" ht="15.75" customHeight="1" thickBot="1" x14ac:dyDescent="0.3">
      <c r="A7" s="129" t="s">
        <v>265</v>
      </c>
      <c r="B7" s="130" t="s">
        <v>266</v>
      </c>
      <c r="C7" s="433" t="s">
        <v>267</v>
      </c>
      <c r="D7" s="433"/>
      <c r="E7" s="434"/>
    </row>
    <row r="8" spans="1:5" ht="120" x14ac:dyDescent="0.25">
      <c r="A8" s="444">
        <v>45345</v>
      </c>
      <c r="B8" s="154" t="s">
        <v>268</v>
      </c>
      <c r="C8" s="435" t="s">
        <v>269</v>
      </c>
      <c r="D8" s="436"/>
      <c r="E8" s="437"/>
    </row>
    <row r="9" spans="1:5" ht="75" x14ac:dyDescent="0.25">
      <c r="A9" s="445"/>
      <c r="B9" s="155" t="s">
        <v>270</v>
      </c>
      <c r="C9" s="438"/>
      <c r="D9" s="439"/>
      <c r="E9" s="440"/>
    </row>
    <row r="10" spans="1:5" ht="75" x14ac:dyDescent="0.25">
      <c r="A10" s="445"/>
      <c r="B10" s="155" t="s">
        <v>271</v>
      </c>
      <c r="C10" s="438"/>
      <c r="D10" s="439"/>
      <c r="E10" s="440"/>
    </row>
    <row r="11" spans="1:5" ht="105" x14ac:dyDescent="0.25">
      <c r="A11" s="446"/>
      <c r="B11" s="155" t="s">
        <v>272</v>
      </c>
      <c r="C11" s="441"/>
      <c r="D11" s="442"/>
      <c r="E11" s="443"/>
    </row>
    <row r="12" spans="1:5" ht="315" x14ac:dyDescent="0.25">
      <c r="A12" s="447">
        <v>45442</v>
      </c>
      <c r="B12" s="195" t="s">
        <v>498</v>
      </c>
      <c r="C12" s="424" t="s">
        <v>499</v>
      </c>
      <c r="D12" s="425"/>
      <c r="E12" s="426"/>
    </row>
    <row r="13" spans="1:5" ht="225" x14ac:dyDescent="0.25">
      <c r="A13" s="448"/>
      <c r="B13" s="195" t="s">
        <v>500</v>
      </c>
      <c r="C13" s="424" t="s">
        <v>501</v>
      </c>
      <c r="D13" s="425"/>
      <c r="E13" s="426"/>
    </row>
    <row r="14" spans="1:5" x14ac:dyDescent="0.25">
      <c r="A14" s="126"/>
      <c r="B14" s="125"/>
      <c r="C14" s="421"/>
      <c r="D14" s="422"/>
      <c r="E14" s="423"/>
    </row>
    <row r="15" spans="1:5" x14ac:dyDescent="0.25">
      <c r="A15" s="126"/>
      <c r="B15" s="125"/>
      <c r="C15" s="421"/>
      <c r="D15" s="422"/>
      <c r="E15" s="423"/>
    </row>
    <row r="16" spans="1:5" x14ac:dyDescent="0.25">
      <c r="A16" s="126"/>
      <c r="B16" s="125"/>
      <c r="C16" s="421"/>
      <c r="D16" s="422"/>
      <c r="E16" s="423"/>
    </row>
    <row r="17" spans="1:5" x14ac:dyDescent="0.25">
      <c r="A17" s="126"/>
      <c r="B17" s="125"/>
      <c r="C17" s="421"/>
      <c r="D17" s="422"/>
      <c r="E17" s="423"/>
    </row>
    <row r="18" spans="1:5" x14ac:dyDescent="0.25">
      <c r="A18" s="126"/>
      <c r="B18" s="125"/>
      <c r="C18" s="421"/>
      <c r="D18" s="422"/>
      <c r="E18" s="423"/>
    </row>
    <row r="19" spans="1:5" x14ac:dyDescent="0.25">
      <c r="A19" s="126"/>
      <c r="B19" s="125"/>
      <c r="C19" s="421"/>
      <c r="D19" s="422"/>
      <c r="E19" s="423"/>
    </row>
    <row r="20" spans="1:5" x14ac:dyDescent="0.25">
      <c r="A20" s="126"/>
      <c r="B20" s="125"/>
      <c r="C20" s="421"/>
      <c r="D20" s="422"/>
      <c r="E20" s="423"/>
    </row>
    <row r="21" spans="1:5" x14ac:dyDescent="0.25">
      <c r="A21" s="126"/>
      <c r="B21" s="125"/>
      <c r="C21" s="421"/>
      <c r="D21" s="422"/>
      <c r="E21" s="423"/>
    </row>
    <row r="22" spans="1:5" x14ac:dyDescent="0.25">
      <c r="A22" s="126"/>
      <c r="B22" s="125"/>
      <c r="C22" s="421"/>
      <c r="D22" s="422"/>
      <c r="E22" s="423"/>
    </row>
    <row r="23" spans="1:5" x14ac:dyDescent="0.25">
      <c r="A23" s="126"/>
      <c r="B23" s="125"/>
      <c r="C23" s="421"/>
      <c r="D23" s="422"/>
      <c r="E23" s="423"/>
    </row>
    <row r="24" spans="1:5" x14ac:dyDescent="0.25">
      <c r="A24" s="126"/>
      <c r="B24" s="125"/>
      <c r="C24" s="421"/>
      <c r="D24" s="422"/>
      <c r="E24" s="423"/>
    </row>
    <row r="25" spans="1:5" x14ac:dyDescent="0.25">
      <c r="A25" s="126"/>
      <c r="B25" s="125"/>
      <c r="C25" s="421"/>
      <c r="D25" s="422"/>
      <c r="E25" s="423"/>
    </row>
    <row r="26" spans="1:5" x14ac:dyDescent="0.25">
      <c r="A26" s="126"/>
      <c r="B26" s="125"/>
      <c r="C26" s="421"/>
      <c r="D26" s="422"/>
      <c r="E26" s="423"/>
    </row>
    <row r="27" spans="1:5" x14ac:dyDescent="0.25">
      <c r="A27" s="126"/>
      <c r="B27" s="125"/>
      <c r="C27" s="421"/>
      <c r="D27" s="422"/>
      <c r="E27" s="423"/>
    </row>
    <row r="28" spans="1:5" x14ac:dyDescent="0.25">
      <c r="A28" s="126"/>
      <c r="B28" s="125"/>
      <c r="C28" s="421"/>
      <c r="D28" s="422"/>
      <c r="E28" s="423"/>
    </row>
    <row r="29" spans="1:5" x14ac:dyDescent="0.25">
      <c r="A29" s="126"/>
      <c r="B29" s="125"/>
      <c r="C29" s="421"/>
      <c r="D29" s="422"/>
      <c r="E29" s="423"/>
    </row>
    <row r="30" spans="1:5" x14ac:dyDescent="0.25">
      <c r="A30" s="126"/>
      <c r="B30" s="125"/>
      <c r="C30" s="421"/>
      <c r="D30" s="422"/>
      <c r="E30" s="423"/>
    </row>
    <row r="31" spans="1:5" x14ac:dyDescent="0.25">
      <c r="A31" s="126"/>
      <c r="B31" s="125"/>
      <c r="C31" s="421"/>
      <c r="D31" s="422"/>
      <c r="E31" s="423"/>
    </row>
    <row r="32" spans="1:5" x14ac:dyDescent="0.25">
      <c r="A32" s="126"/>
      <c r="B32" s="125"/>
      <c r="C32" s="421"/>
      <c r="D32" s="422"/>
      <c r="E32" s="423"/>
    </row>
    <row r="33" spans="1:5" ht="15.75" thickBot="1" x14ac:dyDescent="0.3">
      <c r="A33" s="127"/>
      <c r="B33" s="128"/>
      <c r="C33" s="416"/>
      <c r="D33" s="417"/>
      <c r="E33" s="418"/>
    </row>
  </sheetData>
  <mergeCells count="31">
    <mergeCell ref="C12:E12"/>
    <mergeCell ref="A1:A4"/>
    <mergeCell ref="B1:D1"/>
    <mergeCell ref="B2:D2"/>
    <mergeCell ref="B3:D4"/>
    <mergeCell ref="C7:E7"/>
    <mergeCell ref="C8:E11"/>
    <mergeCell ref="A8:A11"/>
    <mergeCell ref="A12:A13"/>
    <mergeCell ref="C27:E27"/>
    <mergeCell ref="C28:E28"/>
    <mergeCell ref="C17:E17"/>
    <mergeCell ref="C18:E18"/>
    <mergeCell ref="C19:E19"/>
    <mergeCell ref="C20:E20"/>
    <mergeCell ref="C33:E33"/>
    <mergeCell ref="A6:E6"/>
    <mergeCell ref="C23:E23"/>
    <mergeCell ref="C24:E24"/>
    <mergeCell ref="C25:E25"/>
    <mergeCell ref="C26:E26"/>
    <mergeCell ref="C21:E21"/>
    <mergeCell ref="C22:E22"/>
    <mergeCell ref="C29:E29"/>
    <mergeCell ref="C30:E30"/>
    <mergeCell ref="C31:E31"/>
    <mergeCell ref="C32:E32"/>
    <mergeCell ref="C13:E13"/>
    <mergeCell ref="C14:E14"/>
    <mergeCell ref="C15:E15"/>
    <mergeCell ref="C16:E16"/>
  </mergeCells>
  <pageMargins left="0.7" right="0.7" top="0.75" bottom="0.75" header="0.3" footer="0.3"/>
  <pageSetup scale="79"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Metas 1 Orientacion y asesoría</vt:lpstr>
      <vt:lpstr>Metas 2 Representacion juridica</vt:lpstr>
      <vt:lpstr>Metas 4 Ruta integral</vt:lpstr>
      <vt:lpstr>Meta5 Seguimiento RutaIntegral</vt:lpstr>
      <vt:lpstr>Meta 6 URI</vt:lpstr>
      <vt:lpstr>Meta 8 Ini_Regulatoria</vt:lpstr>
      <vt:lpstr>Indicadores PA</vt:lpstr>
      <vt:lpstr>Territorialización PA</vt:lpstr>
      <vt:lpstr>Control de Cambios</vt:lpstr>
      <vt:lpstr>Hoja1</vt:lpstr>
      <vt:lpstr>LISTAS</vt:lpstr>
      <vt:lpstr>'Control de Cambios'!Área_de_impresión</vt:lpstr>
      <vt:lpstr>'Indicadores PA'!Área_de_impresión</vt:lpstr>
      <vt:lpstr>'Meta 6 URI'!Área_de_impresión</vt:lpstr>
      <vt:lpstr>'Meta 8 Ini_Regulatoria'!Área_de_impresión</vt:lpstr>
      <vt:lpstr>'Meta5 Seguimiento RutaIntegral'!Área_de_impresión</vt:lpstr>
      <vt:lpstr>'Metas 1 Orientacion y asesoría'!Área_de_impresión</vt:lpstr>
      <vt:lpstr>'Metas 2 Representacion juridica'!Área_de_impresión</vt:lpstr>
      <vt:lpstr>'Metas 4 Ruta integral'!Área_de_impresión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2024-06-18T16:51:01Z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