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7335" tabRatio="674" activeTab="5"/>
  </bookViews>
  <sheets>
    <sheet name="VALIDACION" sheetId="1" r:id="rId1"/>
    <sheet name="Meta 1" sheetId="2" r:id="rId2"/>
    <sheet name="Meta 2" sheetId="3" r:id="rId3"/>
    <sheet name="Meta 3" sheetId="4" r:id="rId4"/>
    <sheet name="Meta 4" sheetId="5" r:id="rId5"/>
    <sheet name="Meta 5" sheetId="6" r:id="rId6"/>
    <sheet name="Meta 6" sheetId="7" r:id="rId7"/>
    <sheet name="Seguimiento PDD" sheetId="8" r:id="rId8"/>
    <sheet name="Meta PDD" sheetId="9" state="hidden" r:id="rId9"/>
    <sheet name="TERRI FÍSICA" sheetId="10" r:id="rId10"/>
    <sheet name="Hoja2" sheetId="11" r:id="rId11"/>
    <sheet name="SIMISIONAL" sheetId="12" r:id="rId12"/>
    <sheet name="Hoja13" sheetId="13" state="hidden" r:id="rId13"/>
    <sheet name="Hoja1" sheetId="14" state="hidden" r:id="rId14"/>
  </sheets>
  <externalReferences>
    <externalReference r:id="rId17"/>
    <externalReference r:id="rId18"/>
  </externalReferences>
  <definedNames>
    <definedName name="_xlnm.Print_Area" localSheetId="2">'Meta 2'!$A$1:$AB$41</definedName>
    <definedName name="_xlnm.Print_Area" localSheetId="3">'Meta 3'!$A$1:$AB$39</definedName>
    <definedName name="_xlnm.Print_Area" localSheetId="4">'Meta 4'!$A$1:$AB$42</definedName>
    <definedName name="_xlnm.Print_Area" localSheetId="5">'Meta 5'!$A$1:$AB$42</definedName>
    <definedName name="_xlnm.Print_Area" localSheetId="6">'Meta 6'!$A$1:$AB$42</definedName>
  </definedNames>
  <calcPr fullCalcOnLoad="1"/>
</workbook>
</file>

<file path=xl/comments2.xml><?xml version="1.0" encoding="utf-8"?>
<comments xmlns="http://schemas.openxmlformats.org/spreadsheetml/2006/main">
  <authors>
    <author>ANDREA PAOLA BELLO VARGAS</author>
  </authors>
  <commentList>
    <comment ref="Q28"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A36" authorId="0">
      <text>
        <r>
          <rPr>
            <sz val="9"/>
            <color indexed="8"/>
            <rFont val="Tahoma"/>
            <family val="2"/>
          </rPr>
          <t xml:space="preserve">Espacio para definir producto en relación con la actividad y la meta. </t>
        </r>
      </text>
    </comment>
    <comment ref="Q32"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A42" authorId="0">
      <text>
        <r>
          <rPr>
            <sz val="9"/>
            <color indexed="8"/>
            <rFont val="Tahoma"/>
            <family val="2"/>
          </rPr>
          <t xml:space="preserve">Espacio para definir producto en relación con la actividad y la meta. </t>
        </r>
      </text>
    </comment>
    <comment ref="A45" authorId="0">
      <text>
        <r>
          <rPr>
            <sz val="9"/>
            <color indexed="8"/>
            <rFont val="Tahoma"/>
            <family val="2"/>
          </rPr>
          <t xml:space="preserve">Espacio para definir producto en relación con la actividad y la meta. </t>
        </r>
      </text>
    </comment>
  </commentList>
</comments>
</file>

<file path=xl/comments3.xml><?xml version="1.0" encoding="utf-8"?>
<comments xmlns="http://schemas.openxmlformats.org/spreadsheetml/2006/main">
  <authors>
    <author>ANDREA PAOLA BELLO VARGAS</author>
  </authors>
  <commentList>
    <comment ref="Q28"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Q32"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A36" authorId="0">
      <text>
        <r>
          <rPr>
            <sz val="9"/>
            <color indexed="8"/>
            <rFont val="Tahoma"/>
            <family val="2"/>
          </rPr>
          <t xml:space="preserve">Espacio para definir producto en relación con la actividad y la meta. </t>
        </r>
      </text>
    </comment>
  </commentList>
</comments>
</file>

<file path=xl/comments4.xml><?xml version="1.0" encoding="utf-8"?>
<comments xmlns="http://schemas.openxmlformats.org/spreadsheetml/2006/main">
  <authors>
    <author>ANDREA PAOLA BELLO VARGAS</author>
  </authors>
  <commentList>
    <comment ref="Q28"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Q32"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A36" authorId="0">
      <text>
        <r>
          <rPr>
            <sz val="9"/>
            <color indexed="8"/>
            <rFont val="Tahoma"/>
            <family val="2"/>
          </rPr>
          <t xml:space="preserve">Espacio para definir producto en relación con la actividad y la meta. </t>
        </r>
      </text>
    </comment>
  </commentList>
</comments>
</file>

<file path=xl/comments5.xml><?xml version="1.0" encoding="utf-8"?>
<comments xmlns="http://schemas.openxmlformats.org/spreadsheetml/2006/main">
  <authors>
    <author>ANDREA PAOLA BELLO VARGAS</author>
    <author>Microsoft Office User</author>
  </authors>
  <commentList>
    <comment ref="Q28"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Q32"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A39" authorId="0">
      <text>
        <r>
          <rPr>
            <sz val="9"/>
            <color indexed="8"/>
            <rFont val="Tahoma"/>
            <family val="2"/>
          </rPr>
          <t xml:space="preserve">Espacio para definir producto en relación con la actividad y la meta. </t>
        </r>
      </text>
    </comment>
    <comment ref="N38" authorId="1">
      <text>
        <r>
          <rPr>
            <b/>
            <sz val="10"/>
            <color indexed="8"/>
            <rFont val="Tahoma"/>
            <family val="2"/>
          </rPr>
          <t>Microsoft Office User:</t>
        </r>
        <r>
          <rPr>
            <sz val="10"/>
            <color indexed="8"/>
            <rFont val="Tahoma"/>
            <family val="2"/>
          </rPr>
          <t xml:space="preserve">
</t>
        </r>
        <r>
          <rPr>
            <sz val="10"/>
            <color indexed="8"/>
            <rFont val="Tahoma"/>
            <family val="2"/>
          </rPr>
          <t xml:space="preserve">se paso la solictud ara suspender un seg . juridico por duplicidad
</t>
        </r>
      </text>
    </comment>
  </commentList>
</comments>
</file>

<file path=xl/comments6.xml><?xml version="1.0" encoding="utf-8"?>
<comments xmlns="http://schemas.openxmlformats.org/spreadsheetml/2006/main">
  <authors>
    <author>ANDREA PAOLA BELLO VARGAS</author>
    <author>Microsoft Office User</author>
  </authors>
  <commentList>
    <comment ref="Q28"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Q32" authorId="0">
      <text>
        <r>
          <rPr>
            <b/>
            <sz val="9"/>
            <rFont val="Tahoma"/>
            <family val="2"/>
          </rPr>
          <t xml:space="preserve">OFICINA ASESORA DE PLANEACIÓN:
</t>
        </r>
        <r>
          <rPr>
            <sz val="9"/>
            <rFont val="Tahoma"/>
            <family val="2"/>
          </rPr>
          <t xml:space="preserve">Máximo de caracteres Avances y logros:  2.000 (Incluidos espacios)
Máximo de caracteres Retrasos y alternativas de solución: 1.000 (Incluidos espacios)
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A36" authorId="0">
      <text>
        <r>
          <rPr>
            <sz val="9"/>
            <color indexed="8"/>
            <rFont val="Tahoma"/>
            <family val="2"/>
          </rPr>
          <t xml:space="preserve">Espacio para definir producto en relación con la actividad y la meta. </t>
        </r>
      </text>
    </comment>
    <comment ref="Q37" authorId="1">
      <text>
        <r>
          <rPr>
            <b/>
            <sz val="10"/>
            <color indexed="8"/>
            <rFont val="Tahoma"/>
            <family val="2"/>
          </rPr>
          <t>Microsoft Office User:</t>
        </r>
        <r>
          <rPr>
            <sz val="10"/>
            <color indexed="8"/>
            <rFont val="Tahoma"/>
            <family val="2"/>
          </rPr>
          <t xml:space="preserve">
</t>
        </r>
        <r>
          <rPr>
            <sz val="10"/>
            <color indexed="8"/>
            <rFont val="Tahoma"/>
            <family val="2"/>
          </rPr>
          <t xml:space="preserve">reportar las acciones mes a mes, solo que al final no se suma. 
</t>
        </r>
        <r>
          <rPr>
            <sz val="10"/>
            <color indexed="8"/>
            <rFont val="Tahoma"/>
            <family val="2"/>
          </rPr>
          <t xml:space="preserve">el avance porcentual seria por gestión. lo mismo aplicap ara transversalización. </t>
        </r>
      </text>
    </comment>
  </commentList>
</comments>
</file>

<file path=xl/comments7.xml><?xml version="1.0" encoding="utf-8"?>
<comments xmlns="http://schemas.openxmlformats.org/spreadsheetml/2006/main">
  <authors>
    <author>ANDREA PAOLA BELLO VARGAS</author>
  </authors>
  <commentList>
    <comment ref="Q28"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Q32" authorId="0">
      <text>
        <r>
          <rPr>
            <b/>
            <sz val="9"/>
            <rFont val="Tahoma"/>
            <family val="2"/>
          </rPr>
          <t xml:space="preserve">OFICINA ASESORA DE PLANEACIÓN:
</t>
        </r>
        <r>
          <rPr>
            <sz val="9"/>
            <rFont val="Tahoma"/>
            <family val="2"/>
          </rPr>
          <t xml:space="preserve">Máximo de caracteres Avances y logros:  2.000 (Incluidos espacios)
Máximo de caracteres Retrasos y alternativas de solución: 1.000 (Incluidos espacios)
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A36" authorId="0">
      <text>
        <r>
          <rPr>
            <sz val="9"/>
            <color indexed="8"/>
            <rFont val="Tahoma"/>
            <family val="2"/>
          </rPr>
          <t xml:space="preserve">Espacio para definir producto en relación con la actividad y la meta. </t>
        </r>
      </text>
    </comment>
  </commentList>
</comments>
</file>

<file path=xl/comments8.xml><?xml version="1.0" encoding="utf-8"?>
<comments xmlns="http://schemas.openxmlformats.org/spreadsheetml/2006/main">
  <authors>
    <author>Microsoft Office User</author>
    <author>PC</author>
  </authors>
  <commentList>
    <comment ref="A7" authorId="0">
      <text>
        <r>
          <rPr>
            <b/>
            <sz val="10"/>
            <color indexed="8"/>
            <rFont val="Tahoma"/>
            <family val="2"/>
          </rPr>
          <t>Microsoft Office User:</t>
        </r>
        <r>
          <rPr>
            <sz val="10"/>
            <color indexed="8"/>
            <rFont val="Tahoma"/>
            <family val="2"/>
          </rPr>
          <t xml:space="preserve">
</t>
        </r>
        <r>
          <rPr>
            <sz val="10"/>
            <color indexed="8"/>
            <rFont val="Tahoma"/>
            <family val="2"/>
          </rPr>
          <t xml:space="preserve">Esta información corresponde a la estructura del PDD y al tipo de meta al cual se le va a hacer seguimiento:
</t>
        </r>
        <r>
          <rPr>
            <sz val="10"/>
            <color indexed="8"/>
            <rFont val="Tahoma"/>
            <family val="2"/>
          </rPr>
          <t xml:space="preserve">1. Meta sectorial
</t>
        </r>
        <r>
          <rPr>
            <sz val="10"/>
            <color indexed="8"/>
            <rFont val="Tahoma"/>
            <family val="2"/>
          </rPr>
          <t xml:space="preserve">2. Meta trazadora
</t>
        </r>
        <r>
          <rPr>
            <sz val="10"/>
            <color indexed="8"/>
            <rFont val="Tahoma"/>
            <family val="2"/>
          </rPr>
          <t xml:space="preserve">3. Metas estratégicas </t>
        </r>
      </text>
    </comment>
    <comment ref="L7"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t>
        </r>
      </text>
    </comment>
    <comment ref="P8" authorId="1">
      <text>
        <r>
          <rPr>
            <b/>
            <sz val="9"/>
            <rFont val="Tahoma"/>
            <family val="2"/>
          </rPr>
          <t>PC:</t>
        </r>
        <r>
          <rPr>
            <sz val="9"/>
            <rFont val="Tahoma"/>
            <family val="2"/>
          </rPr>
          <t xml:space="preserve">
REPORTAR EL AVANCE DEL ULTIMO MES REPORTADO EN EL TRIMESTRE</t>
        </r>
      </text>
    </comment>
  </commentList>
</comments>
</file>

<file path=xl/sharedStrings.xml><?xml version="1.0" encoding="utf-8"?>
<sst xmlns="http://schemas.openxmlformats.org/spreadsheetml/2006/main" count="1009" uniqueCount="333">
  <si>
    <t>NOMBRE DEL PROYECTO</t>
  </si>
  <si>
    <t>TRIMESTRE REPORTADO</t>
  </si>
  <si>
    <t>EJECUCIÓN PRESUPUESTAL DEL PROYECTO</t>
  </si>
  <si>
    <t>RESERVAS VIGENCIA ANTERIOR</t>
  </si>
  <si>
    <t>PRESUPUESTO ASIGNADO EN LA VIGENCIA ACTUAL</t>
  </si>
  <si>
    <t>Recursos Programados</t>
  </si>
  <si>
    <t>Recursos Ejecutados</t>
  </si>
  <si>
    <t>DESCRIPCIÓN DE LA META</t>
  </si>
  <si>
    <t>PROG.</t>
  </si>
  <si>
    <t>AVANCE TRIMESTRE</t>
  </si>
  <si>
    <t>TOTAL</t>
  </si>
  <si>
    <t>Programación</t>
  </si>
  <si>
    <t>Ejecución</t>
  </si>
  <si>
    <t>DESCRIPCIÓN DE LA ACTIVIDAD</t>
  </si>
  <si>
    <t>CRONOGRAMA %</t>
  </si>
  <si>
    <t>CRITERIOS DE SEGUIMIENTO</t>
  </si>
  <si>
    <t xml:space="preserve">VoBo. </t>
  </si>
  <si>
    <t>REVISIÓN OFICINA ASESORA DE PLANEACIÓN</t>
  </si>
  <si>
    <t>Página 1 de 1</t>
  </si>
  <si>
    <t>MAGNITUD META VIGENCIA ACTUAL</t>
  </si>
  <si>
    <t>PONDERACIÓN META (%)</t>
  </si>
  <si>
    <t>SECRETARÍA DISTRITAL DE LA MUJER</t>
  </si>
  <si>
    <t xml:space="preserve">DIRECCIONAMIENTO ESTRATEGICO </t>
  </si>
  <si>
    <t>Código: DE-FO-05</t>
  </si>
  <si>
    <t>ABR-JUN</t>
  </si>
  <si>
    <t>JUL-SEP</t>
  </si>
  <si>
    <t>OCT-DIC</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</si>
  <si>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</si>
  <si>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</si>
  <si>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</si>
  <si>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</si>
  <si>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</si>
  <si>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</si>
  <si>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</si>
  <si>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</si>
  <si>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</si>
  <si>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</si>
  <si>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</si>
  <si>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</si>
  <si>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</si>
  <si>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</si>
  <si>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</si>
  <si>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</si>
  <si>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</si>
  <si>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</si>
  <si>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</si>
  <si>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</si>
  <si>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</si>
  <si>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</si>
  <si>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</si>
  <si>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</si>
  <si>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</si>
  <si>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</si>
  <si>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</si>
  <si>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</si>
  <si>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</si>
  <si>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</si>
  <si>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</si>
  <si>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</si>
  <si>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</si>
  <si>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</si>
  <si>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</si>
  <si>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</si>
  <si>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</si>
  <si>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</si>
  <si>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</si>
  <si>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</si>
  <si>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</si>
  <si>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</si>
  <si>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ENE-MAR</t>
  </si>
  <si>
    <t>PONDERACIÓN VERTICAL (Porcentual)</t>
  </si>
  <si>
    <t>PONDERACIÓN META</t>
  </si>
  <si>
    <t>ACUMULADO</t>
  </si>
  <si>
    <t>FORMULACIÓN Y SEGUIMIENTO PLANES DE ACCIÓN DE PROYECTOS</t>
  </si>
  <si>
    <t>ELABORÓ</t>
  </si>
  <si>
    <t>APROBÓ</t>
  </si>
  <si>
    <t>Nombre:</t>
  </si>
  <si>
    <t>Firma:</t>
  </si>
  <si>
    <t>TIPO DE REPORTE</t>
  </si>
  <si>
    <t>ACTUALIZACION</t>
  </si>
  <si>
    <t>SEGUIMIENTO</t>
  </si>
  <si>
    <t>FORMULACION</t>
  </si>
  <si>
    <t>FECHA DE REPORTE</t>
  </si>
  <si>
    <t>PROGRAMA</t>
  </si>
  <si>
    <t>LOGRO</t>
  </si>
  <si>
    <t>Cargo: Líder/esa Tecnico/a</t>
  </si>
  <si>
    <t>Cargo: Gerenta de Proyecto</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</si>
  <si>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</si>
  <si>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</si>
  <si>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</si>
  <si>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</si>
  <si>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</si>
  <si>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</si>
  <si>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</si>
  <si>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</si>
  <si>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</si>
  <si>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</si>
  <si>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</si>
  <si>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 Implementación de la Estrategia de Territorialización de la Política Pública de Mujeres y Equidad de Género a través de las Casas de Igualdad de Oportunidades para las Mujeres en Bogotá</t>
  </si>
  <si>
    <t>x</t>
  </si>
  <si>
    <t>Nombre: Rosa Patricia Chaparro Niño</t>
  </si>
  <si>
    <t>1. Hacer un nuevo contrato social con igualdad de oportunidades para la inclusión social, productiva y política</t>
  </si>
  <si>
    <t>2. Reducir la pobreza monetaria, multidimensional y la feminización de la pobreza.</t>
  </si>
  <si>
    <t>2. Igualdad de oportunidades y desarrollo de capacidades para las mujeres</t>
  </si>
  <si>
    <t xml:space="preserve">Numero de mujeres vinculadas a los procesos sensibilización  de derechos. </t>
  </si>
  <si>
    <t>Número de  mujeres vinculadas a procesos de encuentros de conversación psicosocial.</t>
  </si>
  <si>
    <t xml:space="preserve">Numero de mujeres vinculadas a los procesosdifusión de ruta de atención a las violencias contra las mujeres  </t>
  </si>
  <si>
    <t xml:space="preserve">Numero de mujeres vinculadas a los procesos información y sensibilización en derechos de las mujeres reconociendo su diferencias y diversidades. </t>
  </si>
  <si>
    <t>Realizar 4 jornadas territoriales  mensuales de difusión y orientación psicosocial.</t>
  </si>
  <si>
    <t xml:space="preserve">Numero de jornadas territoriales realizadas mensualmente. </t>
  </si>
  <si>
    <t xml:space="preserve">Número de organizaciones identificadas y caracterizadas </t>
  </si>
  <si>
    <t>Realizar 4 jornadas territoriales  mensuales de difusión y orientación o asesoría socio jurídica.</t>
  </si>
  <si>
    <t xml:space="preserve"> Numero de jornadas territoriales realizadas mensualmente.   </t>
  </si>
  <si>
    <t>Implementar la estrategia tegiendo mundos de igualdad con niñas, niños y adolescentes</t>
  </si>
  <si>
    <t xml:space="preserve">Implementación de la Estrategia Tejiendo Mundos de Igualdad </t>
  </si>
  <si>
    <t xml:space="preserve">Implementar 15 acciones del Plan de Igualdad de Oportunidades para la Equidad de Género en el nivel local </t>
  </si>
  <si>
    <t xml:space="preserve"> Numero de acciones del PIOEG implementadas. </t>
  </si>
  <si>
    <t>Realizar acompañamiento técnico a las 20 Alcaldías Locales para la Transversación de la igualdad de género en el nivel local</t>
  </si>
  <si>
    <t>Adquisición de papelería y otros servicios  para la promoción de procesos de movilización y divulgación</t>
  </si>
  <si>
    <t>Alquiler de vehículos para apoyar el desarrollo de las actividades misionales de la Entidad</t>
  </si>
  <si>
    <t>Contratación del servicio de aseo y vigilancia para apoyar el desarrollo de las actividades misionales de la  SDM</t>
  </si>
  <si>
    <t>Personal contratado para apoyar las actividades propias de los proyectos de inversion misionales de la entidad</t>
  </si>
  <si>
    <t>Revisión y ajuste del Modelo de Atención Casas de Igualdad de Oportunidades para als mujeres, que incluya una estrategia de CIOM Virtual y para la ruralidad</t>
  </si>
  <si>
    <t xml:space="preserve">Actualización del modelo de atención de las CIOM </t>
  </si>
  <si>
    <t xml:space="preserve">REPORTE METAS PLAN DE DESARROLLO ASOCIADAS AL PROYECTO DE INVERSIÓN </t>
  </si>
  <si>
    <t>INFORMACIÓN GENERAL</t>
  </si>
  <si>
    <t xml:space="preserve">SEGUIMIENTO </t>
  </si>
  <si>
    <t>COD. META</t>
  </si>
  <si>
    <t>INDICADOR</t>
  </si>
  <si>
    <t xml:space="preserve">TIPO DE ANUALIZACIÓN </t>
  </si>
  <si>
    <t xml:space="preserve">MAGNITUD CUATRIENIO </t>
  </si>
  <si>
    <t xml:space="preserve">Programación </t>
  </si>
  <si>
    <t>DESCRIPCIÓN DE LA MEDICIÓN DE LA META</t>
  </si>
  <si>
    <t xml:space="preserve">AVANCE META </t>
  </si>
  <si>
    <t>JUL-SEPT</t>
  </si>
  <si>
    <t>MAGNITUD FÍSICA</t>
  </si>
  <si>
    <t>AVANCE %</t>
  </si>
  <si>
    <t>Territorializar la política pública de mujeres y equidad de género a través de las Casas de Igualdad de Oportunidades en las 20 localidades</t>
  </si>
  <si>
    <t xml:space="preserve">Número de localidades con el modelo de atención Casas de Igualdad de Oportunidades para las mujeres implementado
</t>
  </si>
  <si>
    <t>Constante</t>
  </si>
  <si>
    <t>No. De la Meta</t>
  </si>
  <si>
    <t>Tipo de anualización</t>
  </si>
  <si>
    <t>Total</t>
  </si>
  <si>
    <t>1. Vincular 138.000 mujeres a  procesos de información, sensibilización y campañas de difusión de sus derechos</t>
  </si>
  <si>
    <t>Suma</t>
  </si>
  <si>
    <t>Presupuesto</t>
  </si>
  <si>
    <t>2. Realizar 33.500 orientaciones y acompañamientos sicosociales a mujeres</t>
  </si>
  <si>
    <t>3. Adelantar 1 proceso de asistencia técnica y fortalecimiento a procesos organizativos de mujeres.</t>
  </si>
  <si>
    <t>4. Realizar 35.550 orientaciones y asesorías socio jurídicas a mujeres víctimas de violencias</t>
  </si>
  <si>
    <t>5. Apoyar la implementación de 3 estrategias prioritarias del sector mujeres</t>
  </si>
  <si>
    <t>6. Operar en las 20 localidades el Modelo de Atención: Casas de Igualdad de Oportunidades para las Mujeres.</t>
  </si>
  <si>
    <t>Componente del gasto</t>
  </si>
  <si>
    <t>Arrendamiento de inmuebles y pago de servicios públicos que permitan el desarrollo de las actividades misionales de la SDM</t>
  </si>
  <si>
    <t>Mantenimiento, mejoramiento y reparaciones</t>
  </si>
  <si>
    <t>Otros Gastos operativos</t>
  </si>
  <si>
    <t>7675 - Implementación de la Estrategia de Territorialización de la Política Pública de Mujeres y Equidad de Género a través de las Casas de Igualdad de Oportunidades para las Mujeres en Bogotá</t>
  </si>
  <si>
    <t>N/A</t>
  </si>
  <si>
    <t>Nombre: Lisa Cristina Goméz Camargo</t>
  </si>
  <si>
    <t>1. Vincular 138000 mujeres a procesos de información, sensibilización y campañas de difusión de sus derechos</t>
  </si>
  <si>
    <t>2. Realizar 33500 orientaciones y acompañamientos psicosociales a mujeres</t>
  </si>
  <si>
    <t>Identificar y caracterizar de los grupos, redes y organizaciones de mujeres en las localidades de Bogotá.</t>
  </si>
  <si>
    <t>4. Realizar 35550 orientaciones y asesorías socio jurídicas a mujeres víctimas de violencias</t>
  </si>
  <si>
    <t>6. Operar en las 20 localidades el Modelo de Atención: Casas de Igualdad de Oportunidades para las Mujeres</t>
  </si>
  <si>
    <t xml:space="preserve">Realizar 1 propuestas de líneamiento tecnico para el  fortalecimiento de las organizaciones de mujeres. </t>
  </si>
  <si>
    <t xml:space="preserve">Número de orientaciones psicosociales a mujeres. </t>
  </si>
  <si>
    <t xml:space="preserve">Número de mujeres vinculadas a orientaciones y acompañamientos psicosociales. </t>
  </si>
  <si>
    <t>Número de acompañamientos psicosociales a mujeres.</t>
  </si>
  <si>
    <t>no se territorializa</t>
  </si>
  <si>
    <t>solo se terri: vigilancia, aseo, ferreteria y papeleria.</t>
  </si>
  <si>
    <t xml:space="preserve">los contratos de personas no se territorializa </t>
  </si>
  <si>
    <t>Realizar las acciones operativas necesarias para el funcionamiento físico de las CIOM</t>
  </si>
  <si>
    <t>Número de contratos realizados para garantizar la operación de las CIOM: 
-Contrato ferretería
-Contrato de Transporte.
-Contrato de aseo y cafetería
-Contrato de Vigilancia. 
-Contrato de arrendamientos CIOM</t>
  </si>
  <si>
    <t xml:space="preserve">Número de procesos contractuales efectuados </t>
  </si>
  <si>
    <t xml:space="preserve"> Número de orientaciones socio jurídicas realizadas. 
</t>
  </si>
  <si>
    <t xml:space="preserve"> Número de asesorías socio jurídicas realizadas. </t>
  </si>
  <si>
    <t>Número de seguimientos y acompañamientos socio jurídicos realizados</t>
  </si>
  <si>
    <t xml:space="preserve"> Número de mujeres vinculadas a orientaciones y asesorías socio jurídicas. </t>
  </si>
  <si>
    <t xml:space="preserve"> Numero de Alcaldías con Acompañamiento técnico</t>
  </si>
  <si>
    <t>MOD</t>
  </si>
  <si>
    <t xml:space="preserve">La atención socio jurídica, desde el nivel de orientación y asesoría socio jurídica en el marco de la implementación de la Estrategia de Justicia de Género de la entidad, permite avanzar en la garantía y restablecimiento de los derechos de las mujeres  en las 20 localidades de la localidad, desde los enfoques de la PPMYEG. </t>
  </si>
  <si>
    <t xml:space="preserve">El servicio de Orientación y acompañamiento psicosocial, se constituye en una espacio de reflexión que le permite a las mujeres identificarse como sujetas de derechos, mitigar los impactos negativos de las violencias y avanzar hacía la garantía de sus derechos. </t>
  </si>
  <si>
    <t xml:space="preserve">El modelo de atención de las CIOM, se aplicará en las 20 localidades, asignando a un equipo por localidad que dinamice el modelo y atienda a las necesidades de las mujeres en cada una de ellas. En este sentido, la medición se realizará acorde a la  implementación  del modelo de atención en las  20 localidades. </t>
  </si>
  <si>
    <t xml:space="preserve"> </t>
  </si>
  <si>
    <t>X</t>
  </si>
  <si>
    <t xml:space="preserve">Total ejecutado. </t>
  </si>
  <si>
    <t>ACUMULADO 31 DE AGOSTO</t>
  </si>
  <si>
    <t>AGOSTO</t>
  </si>
  <si>
    <t>JULIO</t>
  </si>
  <si>
    <t>CONSOLIDADO DE ORIENTACIONES PSICOSOCIALES</t>
  </si>
  <si>
    <t>Punto de atención</t>
  </si>
  <si>
    <t>CIO Antonio Nariño</t>
  </si>
  <si>
    <t>CIO Barrios Unidos</t>
  </si>
  <si>
    <t>CIO Bosa</t>
  </si>
  <si>
    <t>CIO Chapinero</t>
  </si>
  <si>
    <t>CIO Ciudad Bolívar</t>
  </si>
  <si>
    <t>CIO Engativá</t>
  </si>
  <si>
    <t>CIO Fontibón</t>
  </si>
  <si>
    <t>CIO Kennedy</t>
  </si>
  <si>
    <t>CIO La Candelaria</t>
  </si>
  <si>
    <t>CIO Los Mártires</t>
  </si>
  <si>
    <t>CIO Puente Aranda</t>
  </si>
  <si>
    <t>CIO Rafael Uribe Uribe</t>
  </si>
  <si>
    <t>CIO San Cristóbal</t>
  </si>
  <si>
    <t>CIO Santa Fe</t>
  </si>
  <si>
    <t>CIO Suba</t>
  </si>
  <si>
    <t>CIO Sumapaz</t>
  </si>
  <si>
    <t>CIO Tunjuelito</t>
  </si>
  <si>
    <t>CIO Usaquén</t>
  </si>
  <si>
    <t>CIO Usme</t>
  </si>
  <si>
    <t>Sin punto</t>
  </si>
  <si>
    <t>Total Distrital</t>
  </si>
  <si>
    <t>Suspendidos</t>
  </si>
  <si>
    <t>CONSOLIDADO DE SEGUIMIENTOS POR PROFESIONAL</t>
  </si>
  <si>
    <t>No.</t>
  </si>
  <si>
    <t>Nombre profesional</t>
  </si>
  <si>
    <t>Mary Rodriguez</t>
  </si>
  <si>
    <t>Jaimmie Alzate</t>
  </si>
  <si>
    <t>Andrea Brito</t>
  </si>
  <si>
    <t>NUBIA MARTINEZ</t>
  </si>
  <si>
    <t>Alexander Patiño</t>
  </si>
  <si>
    <t>Francy Inmbachí</t>
  </si>
  <si>
    <t>Zarina Narvaez</t>
  </si>
  <si>
    <t>Jenniffer Martínez</t>
  </si>
  <si>
    <t>Obelys Suárez</t>
  </si>
  <si>
    <t>Yuliana Perdomo</t>
  </si>
  <si>
    <t>Diana Torres</t>
  </si>
  <si>
    <t>Adriana Cediel</t>
  </si>
  <si>
    <t>Anggi Dottor</t>
  </si>
  <si>
    <t>Maria Barajas</t>
  </si>
  <si>
    <t>Karol Contreras</t>
  </si>
  <si>
    <t>Catalina Álvarez</t>
  </si>
  <si>
    <t>Jenny Cubillos</t>
  </si>
  <si>
    <t>Angélica Moreno</t>
  </si>
  <si>
    <t>TOTAL DE SEGUIMIENTOS</t>
  </si>
  <si>
    <t>SEGUIMIENTOS SUSPENDIDOS</t>
  </si>
  <si>
    <r>
      <t>El modelo de atención de las CIOM, contempla diferentes acciones encaminadas a territorializa r la PPMYEG y de esta manera avanzar hacia la garantía, reconocimiento, apropiación y restitución de los derechos de las mujeres, en este sentido durante el período reportado, se continuó garantizando el servicio de</t>
    </r>
    <r>
      <rPr>
        <i/>
        <sz val="11"/>
        <color indexed="8"/>
        <rFont val="Calibri"/>
        <family val="2"/>
      </rPr>
      <t xml:space="preserve"> orientación y asesoría socio jurídica,</t>
    </r>
    <r>
      <rPr>
        <sz val="11"/>
        <color theme="1"/>
        <rFont val="Calibri"/>
        <family val="2"/>
      </rPr>
      <t xml:space="preserve"> </t>
    </r>
    <r>
      <rPr>
        <i/>
        <sz val="11"/>
        <color indexed="8"/>
        <rFont val="Calibri"/>
        <family val="2"/>
      </rPr>
      <t>orientación y acompañamiento psicosocial,</t>
    </r>
    <r>
      <rPr>
        <sz val="11"/>
        <color theme="1"/>
        <rFont val="Calibri"/>
        <family val="2"/>
      </rPr>
      <t xml:space="preserve"> se desarrollaron los </t>
    </r>
    <r>
      <rPr>
        <i/>
        <sz val="11"/>
        <color indexed="8"/>
        <rFont val="Calibri"/>
        <family val="2"/>
      </rPr>
      <t>encuentros de conversación psicosocial</t>
    </r>
    <r>
      <rPr>
        <sz val="11"/>
        <color theme="1"/>
        <rFont val="Calibri"/>
        <family val="2"/>
      </rPr>
      <t xml:space="preserve">, </t>
    </r>
    <r>
      <rPr>
        <i/>
        <sz val="11"/>
        <color indexed="8"/>
        <rFont val="Calibri"/>
        <family val="2"/>
      </rPr>
      <t>procesos de información y sensibilización</t>
    </r>
    <r>
      <rPr>
        <sz val="11"/>
        <color theme="1"/>
        <rFont val="Calibri"/>
        <family val="2"/>
      </rPr>
      <t xml:space="preserve">, además se está implementando la  </t>
    </r>
    <r>
      <rPr>
        <i/>
        <sz val="11"/>
        <color indexed="8"/>
        <rFont val="Calibri"/>
        <family val="2"/>
      </rPr>
      <t>Estrategia para la participación e incidencia de las mujeres en los procesos de planeación local,</t>
    </r>
    <r>
      <rPr>
        <sz val="11"/>
        <color theme="1"/>
        <rFont val="Calibri"/>
        <family val="2"/>
      </rPr>
      <t xml:space="preserve"> permite  consolidar el posisionamiento de la agenda local de las mujeres en las 20 localidades de la ciudad, transversalizando los enfoques de la PPMYEG y las necesidades de las mujeres acorde a las dinámicas de cada una de las localidades, avanzado de esta manera en la transversalización de los enfoques de la PPMYEG en los planes de desarrollo local realizando el acompañamiento técnicos a los FDL, y se continuó con la implementación de las acciones de PIEOG en las 20 localidades. Por otro lado, se han adelantado los procesos contractuales correspondientes para apoyar la implementación del modelo de atención de las CIOM, reforzando la virtualidad y la presencia en la ruralidad, así como la Estrategia de Tejiendo Mundos de Igualdad para Niños,. Niñas y Adolescentes.  </t>
    </r>
  </si>
  <si>
    <t xml:space="preserve">Firma: </t>
  </si>
  <si>
    <t xml:space="preserve">Los encuentros colectivos de conversación psicosocial, como parte del ejercicio de empoderamiento de las mujeres, permite avanzar hacia  auto reconocimiento como sujetas de derechos, al mismo tiempo que desarrollan habilidades y capacidades que les permiten posicionar sus intereses y necesidades en los espacios que habitan cotidianamente, transformando autónomamente sus entornos y las situaciones que generan malestar y afectaciones negativas en sus vidas. Adicionalmente, los procesos estan orientados a la promoción de los derechos de las mujeres, estos procesos se caracterizaron por brindar herramientas conceptuales acerca del Plan de Igualdad de Oportunidades para la Equidad de Género, la Política Pública de Mujeres y Equidad de Género y la Ley 1257 de 2008, entre otras, logrando dotar de herramientas básicas a las mujeres que se acercaron a estos servicios respecto a sus derechos y apropiación de los mismos para su vida cotidiana, avanzando de esta manera en el ejercicio de su ciudadanía. Por otra parte, lar jornadas de información o sensibilización dirigidos a mujeres entendiendo sus diversidades y diferencias potencializa el reconocimiento y comprensión de sus necesidades y realizadas en torno a los derechos de las mujeres. </t>
  </si>
  <si>
    <t xml:space="preserve">Garantizar el personal  y los contratos de aseo y vigilancia y transporte para la implementación del Modelo de Atención de las CIOM, aún en tiempos de pandemia,  permite avanzar en la territorialización de la PPMYEG. Por otro lado, iniciar con la revisión de los elementos necesarios para implementación de la CIOM Virtual, se configura en un avance en el ajuste del modelo de atención de las CIOM, respondiendo a las nuevas dinámicas de la ciudad y de las mujeres. Por otro lado avanzar en el CIOM Rural, responde a las necesidades de las mujeres rurales y campesinas de  Bogotá. </t>
  </si>
  <si>
    <t xml:space="preserve">La territorialización de la Política Pública de Mujer y Equidad de Género a nivel local, a través del modelo de atención de las CIOM permite avanzar en la garantía, reconocimiento y restitución de los derechos de las mujeres, por ello, la  aprobación por parte del Concejo de Bogotá de la prórroga de la planta temporal, permite continuar con esta labor en las 20 localidades de la ciudad. </t>
  </si>
  <si>
    <t xml:space="preserve">Vincular 5000 mujeres a procesos de información sobre derechos de las mujeres a traves de encuentros de conversación psicosocial </t>
  </si>
  <si>
    <t>Vincular 1300 mujeres a procesos de difusión de rutas de atención a las violencias contra las mujeres</t>
  </si>
  <si>
    <t xml:space="preserve">Vincular 3200 mujeres a procesos de sensibilización en derechos de las mujeres a través de acciones de virtualidad asistida </t>
  </si>
  <si>
    <t>Vincular a 2500 mujeres en procesos de información y sensibilización en derechos de las mujeres reconociendo su diferencia y diversidades.</t>
  </si>
  <si>
    <t xml:space="preserve"> Realizar 6250 orientaciones y asesorías socio jurídicas a mujeres víctimas de violencias</t>
  </si>
  <si>
    <r>
      <t xml:space="preserve">Se continuó con la implementación de las acciones del PIEOG, se destaca especialmente las acciones relacionadas con el Derecho a la Participación, pues se adelanta la implementación de la </t>
    </r>
    <r>
      <rPr>
        <i/>
        <sz val="10"/>
        <rFont val="Times New Roman"/>
        <family val="1"/>
      </rPr>
      <t xml:space="preserve">Estrategia de para la participación e incidencia de las mujeres en los procesos de planeación local, </t>
    </r>
    <r>
      <rPr>
        <sz val="10"/>
        <rFont val="Times New Roman"/>
        <family val="1"/>
      </rPr>
      <t>desde el modelo de atención de las CIOM y  la visibilización de los derechos de las mujeres en la conmemoración de fechas emblemáticas. Por otro lado, se continúa con el acompañamiento técnico en las Localidades a fin de transversalizar los enfoques de la PPMYEG a través de las participación de las diferentes instancias de participación local y asistencia técnica a las Alcaldías Locales. Por último se inició con la implementación de la estrategia de NNA a fin de promover los derechos de las mujeres en esta población y  comprendiendo y reconociendo las necesidades de las NNA.</t>
    </r>
  </si>
  <si>
    <t>La implementación de la Estrategia para la participación e incidencia de las mujeres en los procesos de planeación local, permite  consolidar el posisionamiento de la agenda local de las mujeres en las 20 localidades de la ciudad, transversalizando los enfoques de la PPMYEG y las necesidades de las mujeres acorde a las dinámicas de cada una de las localidades. Por otro lado, permite avanzar en la implementación del PIOEG a nivel local. 
Por otra parte, la Estrategia de NNA ha permitido visibilizar los derechos de las mujeres en esta población, fomentando reflexiones en torno a las violencias que viven las mujeres y las niñas especialmente en el contexto familiar y escolar, deconstruyendo las ideas tradicionales que perpetúa dichas violencias.</t>
  </si>
  <si>
    <t>Fecha de Emisión: 23 de septiembre de 2020</t>
  </si>
  <si>
    <t>Versión: 07</t>
  </si>
  <si>
    <t>Página 2 de 2</t>
  </si>
  <si>
    <t>NIVEL PDD</t>
  </si>
  <si>
    <t xml:space="preserve">No. De la Meta / Descripción </t>
  </si>
  <si>
    <t>Tipo de anualización**</t>
  </si>
  <si>
    <t>ASOCIADO A METAS (REPORTE DE CARGUE SEGPLAN)</t>
  </si>
  <si>
    <t>DIFERENCIA</t>
  </si>
  <si>
    <t>EJECUTADO</t>
  </si>
  <si>
    <t>EJECUTADO SEGUIMIENTO</t>
  </si>
  <si>
    <t>PONDERACIÓN ACTIVIDAD (%)</t>
  </si>
  <si>
    <t>Vincular 138000 Mujeres A Procesos De Información, Sensibilización Y Campañas De Difusión De Sus Derechos</t>
  </si>
  <si>
    <t>SUMA</t>
  </si>
  <si>
    <t>Realizar 33500 Orientaciones Y Acompañamientos Psicosociales A Mujeres</t>
  </si>
  <si>
    <t>Adelantar 1 Proceso De Asistencia Técnica Y Fortalecimiento A Procesos Organizativos De Mujeres</t>
  </si>
  <si>
    <t>Realizar 35550 Orientaciones Y Asesorías Socio Jurídicas A Mujeres Víctimas De Violencias</t>
  </si>
  <si>
    <t>Apoyar La Implementación De 3 Estrategías Prioritarias Del Sector Mujeres</t>
  </si>
  <si>
    <t>CONSTANTE</t>
  </si>
  <si>
    <t>Operar En Las 20 Localidades El Modelo De Atención: Casas De Igualdad De Oportunidades Para Las Mujeres</t>
  </si>
  <si>
    <t>**Constante, suma, creciente, decreciente</t>
  </si>
  <si>
    <r>
      <t xml:space="preserve">Realizar </t>
    </r>
    <r>
      <rPr>
        <b/>
        <sz val="10"/>
        <rFont val="Times New Roman"/>
        <family val="1"/>
      </rPr>
      <t>6420</t>
    </r>
    <r>
      <rPr>
        <sz val="10"/>
        <rFont val="Times New Roman"/>
        <family val="1"/>
      </rPr>
      <t xml:space="preserve"> orientaciones y acompañamientos psicosociales a mujeres</t>
    </r>
  </si>
  <si>
    <t xml:space="preserve">En el marco del modelo de atención de las Casas de Igualdad de Oportunidades para las Mujeres, se han vinculado mujeres a diferentes acciones orientadas a su empoderamiento, mediante las cuales han adquirido herramientas para la superación de violencias en su contra, así como, para las afectaciones negativas que las mismas han dejado en su salud emocional. En este sentido, se promovieron acciones de visibilización de los derechos de las mujeres como jornadas de información, sensibilización sobre derechos de las mujeres desde los enfoques de la PPMYEG, los encuentros de conversación psicosocial liderados por el equipo psicosocial;
Teniendo en cuenta lo anterior: 
 Junio vinculó a 394  mujeres 
Julio : vinculó a 856  mujeres
Agosto: 1300 mujeres  
Septiembre 2413 mujeres
octubre:3180 mujeres
noviembre: 2187 mujeres 
diciembre: 1689 mujeres
Total: 12019 mujeres 
</t>
  </si>
  <si>
    <t xml:space="preserve">En el mes de septiembre, se inició con las sesiones a fin de cualificar  mujeres del CPL y Comisionadas de las Localidades de:Usaquén, Chapinero, Tunjuelito, Bosa, Engativá, Suba, Barrios Unidos, Teusaquillo, Suba, y Antonio Nariño a través de 22 jornadas con las mujeres de estas localidades. En el mes de octubre se hizo enfasis en la difusión de los derechos de las mujeres, a través de diferentes espacios avanzando en la apropiación y reconocimiento de los derechos contemplados en el marco de la PPMYEG. Por otra parte, se continuó realizando las jornadas información y sensibilización para fortalecer las habilidades de las mujeres, consejeras  y servidoras en relación a la II Fase de presupuestos parcipativos, es así como durante este mes se lograron vincular 1949  mujeres a través de 114 procesos de empoderamiento.En el mes de noviembre, se logró vincular a 1010 mujeres a procesos de  sensibilización de derechos de las mujeres, muchas de ellas se realizaron en el.marco del 25N, lo anterior se realizó a través de 48 jornadas. Y por último en el mes de diciembre, a través de 35 jornadas, se logró vincular a 525 mujeres, en esta oportunidad, se destacaque las jornadas realizadas estuvieron encaminadas a avanzar en la apropiación de los derechos de las mujeres. </t>
  </si>
  <si>
    <t xml:space="preserve">La estrategia de encuentros de conversación psicosocial, como espacios de construcción colectiva, prioriza el reconocimiento de los recursos de afrontamiento (personales y colectivos) con los que cuentan las mujeres, a la vez que permiten evidenciar el potencial movilizador de estos espacios de diálogo y reflexión grupal, partiendo de la experiencia personal vivida como fuente de conocimiento y recurso principal. Desde la experiencia en las 20 localidades de la Ciudad, los encuentros psicosocial se han posicionado cada vez con más fuerza,  de tal  forma estos son escenarios que suceden de manera continua en las CIOM y que a través temáticas enfocadas en los derechos de las mujeres y metodologías dinámicas grupales, tales como: cine foros, tertulias, conversatorios, entre otros que han abierto la posibilidad de generar nuevas formas de diálogo que a su vez posibilitan, desde la diversidad, la construcción de nuevos sentires, pensares, significados y comprensiones sobre las experiencias vitales. Estos espacios tienen una metodología que privilegia la participación de las mujeres asistentes, la construcción de red y de aprendizajes desde lo colectivo, su relevancia está en visibilizar y comprender los malestares de las mujeres fuera del ámbito individual y generar oportunidades de transformación y construcción de redes de apoyo. 
Junio: 394, Julio: 856, Agosto: 897, Septiembre: 1464, Noviembre: 540, Diciembre 209  Total: 4.360 mujeres vinculadas * En el mes de octubre las acciones estuvieron encaminadas a difundir a través de diferentes espacios los derechos de las mujeres contemplados en la PPMYEG.
* Teniendo en cuenta que eta estrategía hace parte del modelo de atención de las CIOM, se contabiliza desde Junio en el marco de la implementación del Plan de Desarrollo "Un Nuevo Contrato Social y Ambiental para el siglo XXI" </t>
  </si>
  <si>
    <t xml:space="preserve">Los procesos de información de la ruta única, se configuran en una herramienta para avanzar hacia la eliminación de las barreras de acceso a la justicia, por el goce efectivo de los derechos de las mujeres. 
Es por ello, que desde el modelo de atención de las CIOM, se implementan estos procesos por los derechos de las mujeres. 
 n agosto, se desarrollaron 5 jornadas logrando vincular a  310 mujeres.  
En septiembre, estas jornadas se desarrollaron en las localidades de Usme, Ciudad Bolívar y San Cristóbal, a través de 8 jornadas logrando vincular a 153 mujeres. 
En octubre, se lograron vincular 440 mujeres de las siguientes localidades: Bosa, Puente Aranda, Santafe, Antonio Nariño, Tunjuelito, Barrios Unidos, Ciudad Bolívar, Engativá, y Usaquén a través de 16 procesos.
En noviembre: se logrò vincular a 221 mujeres a traves de 10 procesos realizados en las localidades de: Cuidad Bolívar, Chapinero, Santa fe, La Candelaria, Barrios Unisoas , Usaquén y Suba
Diciembre: se logró vincular a 185 mujeres a través de 9 procesos realizados en las localidades de: Usme, Bosa, Suba, Rafel Uribe Uribe, Puente Aranda, Usaquén y Teusaquillo. </t>
  </si>
  <si>
    <t xml:space="preserve">Los procesos de información y sensibilización que se desarrollan en las CIOM, desde el reconocimiento de las diferencias y diversidades, se configuran en un espacio de reflexión y apropiación en torno a los derechos de las mujeres, avanzando de esta manera en el empoderamiento y reconocimiento de los derechos de las mujeres de la capital.
Durante el mes de agosto se realizaron10 jornadas logrando vincular a 93 mujeres. Durante el mes de septiembre se realizaron  33 jornadas logrando vincular a 696 mujeres, reconociendo sus diferencias y diversidades, siendo importante destacar que: estas jornadas estuvieron dirigidas a las jóvenes en las localidades de Chapinero, Barrios Unidos, Suba, Kennedy, Puente Aranda, y Usaquén. Por otro lado, en las localdiades de Barrios Unidos, Antonio Nariño, Tunjuelito, La Candelaria y Fontibón estuvieron dirigidas a mujeres adultas, ciudadadoras y madres lactantes. Por su parte en la localidad de Engativá la jornada estuvo dirigida a mujeres Afrodescendientes y en la localidad de Antonio Nariño a mujeres habitantes de calle. En octubre se logró vincular a 791 mujeres a diferentes procesos desde el reconocimiento de la diferencia y la diversidad en gran parte de las localdiades a excepción de: Sumapaz, Usaquén, Teusaquillo, Bosa y Kennedy. Destacando en esta oportunidad que la mayoría estuvieron enfocado a ciudadoras y jovénes. En nov.  se lograron vincular a 416 mujeres, de las cuales en su mayoria,  fueron mujeres jóvenes y cuidadoras, se descata la jornada realizada con mujeres rurales y campesinas en la zona rural de Chapinero, Usme, Cuidad Bolivar y Santa fe. En dic, se lograron vincular a 770 mujeres, reconociendo sus diferencias, se descata en este mes los procesos con las mujeres Rurales y campesinas, y mujeres cuidadoras.
</t>
  </si>
  <si>
    <r>
      <rPr>
        <sz val="10"/>
        <color indexed="8"/>
        <rFont val="Times New Roman"/>
        <family val="1"/>
      </rPr>
      <t xml:space="preserve">En el mes de septiembre se dio inicio a las Jornadas de CIOM en tu barrio, en las Localidades de: Ciudad Bolívar en Arborizadora Baja UPZ 65, Usaquén en Santa Cecilia Alta, Bosa en Porvenir, Usme en Gran Yomasa y en los Mártires en la Sabana. Con la participación de las psicoólogas y abogadas de las CIOM, </t>
    </r>
    <r>
      <rPr>
        <sz val="10"/>
        <rFont val="Times New Roman"/>
        <family val="1"/>
      </rPr>
      <t xml:space="preserve">birndando atención y realizando difusión de servicios de la SDMUJER en cada una de las localidades.
En el mes de octubre, se realizaron 3 jornadas territoriales con apoyo psicosocial en las localidades de San Cristóbal, Antonio Nariño y Puente Aranda.Siendo importante destacar la jornada en torno al reconocimiento y apropiación del derecho a la salud en la localidad de Puente Aranda.En el es de noviembre, se realizaron 12 jornadas territoriales con el apoyo del equipo de psicologas en las siguientes localidades: Antonio Nariño, La Candelaria,Usme, Chapinero, Teusaquillo, Tunjuelito, Engativám Suba, Bosa, Fontibon y Kennedy. Y por último en el mes de diciembre se realizó 4 jornadas, de las cuales 3 se realizaron en la localidad de Barrios Unidos y una en la localidad de Antonio Nariño, ante la demanda del servicio de la ciudadanía y de otros sectores como el Económico, que solicitó realizar esta estrategia en las plazas de mercados. </t>
    </r>
    <r>
      <rPr>
        <sz val="10"/>
        <color indexed="10"/>
        <rFont val="Times New Roman"/>
        <family val="1"/>
      </rPr>
      <t xml:space="preserve">  
           </t>
    </r>
  </si>
  <si>
    <t>La atención socio jurídica, desde el nivel de orientación y asesoría socio jurídica en el marco de la implementación de la Estrategia de Justicia de Género de la entidad, permite avanzar en la garantía y restablecimiento de los derechos de las mujeres, brindándoles herramientas que les permitan acceder a la justicia de una manera informada. Desde Junio de  2020 se han realizado 6398  orientaciones y asesorías.</t>
  </si>
  <si>
    <t xml:space="preserve">En el mes de septiembre se dio inicio a las Jornadas de CIOM en tu barrio, en las Localidades de: Ciudad Bolívar en Arborizadora Baja UPZ 65, Usaquén en Santa Cecilia Alta, Bosa en Porvenir, Usme en Gran Yomasa y en los Mártires en la Sabana. Con la participación de las psicoólogas y abogadas de las CIOM, birndando atención y realizando difusión de servicios de la SDMUJER en cada una de las localidades.
En el mes de octubre, se realizaron 4 jornadas territoriales con apoyo de la  abogada en las localidades de San Cristóbal, Santa fe y Puente Aranda. Siendo importante destacar la jornada en torno al reconocimiento  y apropiación del derecho al a salud. 
En el mes de noviembre se realizó 11 jornadas territoriales con el apoyo de las abogadas, en las localidades de: La candelaria, Antonio Nariño, Usme, sumapaz, Chapinero, Teusaquillo, Tunjuelito, Engativa, Suba, Bosa y Fontibon
En el mes de diciembre se realizaron 3 jornadas con acompañamiento de las abogadas, de las cuales 2 se desarrollaron en la localidad de Barrios Unidos y 1 en la localidad de Antonio Nariño, Lo anterior, dando respuesta a la demanda de la ciudadanía y de otros sectores, como el sector económico, que solicitó la implementación de dicha estrategia en las plazas de mercado. </t>
  </si>
  <si>
    <t xml:space="preserve">La atención socio jurídica especializada en los enfoques de derechos humanos de las mujeres, género y diferencial, que se brinda desde las Casas de Igualdad de Oportunidades para las Mujeres, contribuye de manera progresiva y significativa para que las mujeres ejerzan el derecho al acceso a la administración de justicia con elementos que les permite identificarse como sujetas de derechos, dotándolas de herramientas  que les facilita exigir el restablecimiento y garantía de sus derechos, disminuyendo y afrontando las barreras de acceso al ejercicio pleno de su ciudadanía.
- Junio 2020:  se adelantaron 1.131 orientaciones y asesorías
- Julio 2020: se realizaron 1.173 orientaciones y asesorias socio jurídicas
-Agosto 2020: se realizaron 918 orientacionesy asesorías socio jurídicas.
- Septiembre 2020: se realizaron 1.091 orientaciones y asesorías socio jurídicas. 
- Octubre2020: se realizaron 853 orientaciones y asesorias socio jurídicas 
- Noviembre 2020: serealizaron 648 orientaciones y asesorías socio jurídicas
- diciembre 2020: se realizaron 584 orientaciones y asesorías socio jurídicas
Total 2020: 6398 orientaciones y asesorías .** 
*Teniendo en cuenta que es un servicio constante que se brinda a través del modelo de atención de las CIOM, se suma las atenciones realizadas en el mes de junio, en la implementación del Plan de Desarrollo " Un Nuevo Contrato Social y Abmiental para el siglo XXI" .  
** La unidad de medida está en términos de  número de atenciones, no en número de mujeres atendidas. </t>
  </si>
  <si>
    <t xml:space="preserve">El servicio de orientación psicosocial de las Casas de Igualdad de Oportunidades para las Mujeres se constituye en una estrategia que ha permitido mitigar los efectos de las violencias contra las mujeres, tales como el silenciamiento, la vergüenza, la naturalización o justificación de las violencias y la culpa a la vez que se configuran como una herramienta para promover la independencia, la libertad, la autonomía y la confianza en las personas asistentes al espacio que contribuye a la construcción y obtención de recursos por parte de las ciudadanas, para reconocer y apropiar su derecho a una vida libre de violencias.  En este contexto:
-Junio: 964 orientaciones y seguimientos psicosociales .*
-Julio: 1173 orientaciones y seguimientos psicosociales  
-Agosto: 871 orientaciones y seguimientos psicosociales
- septiembre: 1.012 orientaciones y seguimientos psicosociales
-octubre: 957 orientaciones y seguimientos psicosociales
-noviembre: 786 orientaciones y seguimientos psicosociales 
-diciembre: 697  orientaciones y seguimientos psicosociales 
Total: 6.460 atenciones psicosociales**. 
*teniendo en cuenta que es un servicio constante que se brinda a través del modelo de atención de las CIOM, se suma las atenciones realizadas en el mes de junio, en la implementación del Plan de Desarrollo " Un Nuevo Contrato Social y Abmiental para el siglo XXI" .  
** La unidad de medida está en término de número de atenciones, no en número de mujeres atendidas. </t>
  </si>
  <si>
    <t xml:space="preserve">Para el mejoramiento de la calidad de vida de las mujeres y el empoderamiento de las mujeres el servicio de orientación psicosocial de las Casas de Igualdad de Oportunidades para las Mujeres se constituye en un espacio privado de reflexión sobre las violencias y malestares que afrontan en el que se pretende identificar el impacto emocional y relacional de estas problemáticas, así como las rutas de atención, visibilizando los recursos y las redes de apoyo con las que cuentan las ciudadanas participantes.  En este contexto, desde junio de 2020 se han realizado 6460 atenciones psicosociales a través de las CIOM. </t>
  </si>
  <si>
    <t>En el mes de Agosto se inició el proceso contractual para el personal de apoyo que liderará la implementación de la Estrategia Tejiendo Mundos de Igualdad, NNA, en las 20 localidades. Para su implementación durante el mes de sept, el equipo adelantó diferentes gestiones para la realización de un evento de conmemoración de Día Internacional de las Niñas de nivel distrital y local. Como parte de esto, se generó una articulación y alianza con el programa CREA de IDARTES y se realizó un taller con niñas que asisten a los procesos de formación en artes plásticas el 28 de septiembre y asistieron 50 personas. Teniendo en cuenta lo anterior, en el mes de oct, se desarrollaron los eventos locales y el distrital cuyo objetivo fue " generar reflexiones en torno a los estereotipos de género que marcan la vida y decisiones de las niñas. El evento Distrital “En Bogotá las Niñas Cuentan" se desarrolló el 11 de oct en la Bibli. Virgilio Barco, en articulación SDIS, Biblored, IDARTES, IDIPRON y SDM, asistieron 15 niñas y 11 acompañantes. Y los eventos locales se desarrollaron en 15 localidades a excepción de Sumapaz, La Candelaria, Teusaquillo, Kennedy y Chapinero. En el mes de nov en el marco del 25N se desarrolló el taller el taller Amar no duele, amemos sin violencias, y se realizó en las localidades de Candelaria, Fontibón, Puente Aranda y Bosa, CREA-IDIPRON y se participó en el programa Radio mi mundo de Suba. En dic, se construyó el taller “El mejor regalo, por una navidad feliz libre de sexismo y discriminación” que se desarrolló con la Corporación Cordin, en la CIOM RUU y con los niños y niñas de las servidoras de la SDM. Por otra parte, en el marco del Sist Distrital de Cuidado, en la manzana del barrio Manitas en Ciudad Bolívar, se desarrollaron 6 sesiones y en el marco de los 16 días de activismo se desarrolló una jornada en la CIOM de Teusaquillo. Adicional a ello se construyó el documento final de la Estrategia Tejiendo Mundos de Igualdad con niñas y niños.</t>
  </si>
  <si>
    <t>Las acciones de PIOEG hace parte del quehacer de las CIOM, es por lo anterior que la misma se desarrolla de manera constante. Durante el mes de Julio de 2020, se implementaron 10 acciones, en el marco del (2) derecho a una vida libre de violencias, el (6) derecho a la participación y representación de las mujeres, (1) a la salud plena y (1) a una cultura libre de sexismos. Se destaca, la implementación de la Estrategia para la participación e incidencia de las mujeres en los procesos de planeación local. También se han realizado jornadas  en torno a los derechos sexuales y derechos reproductivos y la conmemoración del día internacional del Trabajo Doméstico No Remunerado, visibilizando una vez mas importancia de los derechos de las mujeres. Agosto: Además de continuar desarrollando las acciones anteriormente nombradas, se implementaron: (1) acción en torno al Derecho a la Paz a través una jornada de sensibilización con la comunidad educativa, (1) acción en torno al Derecho al Trabajo, fortalecimiento las capacidades de las mujeres emprendedoras, (1) acción en el marco del Derecho a un a Cultura libre de sexismo, con la promoción de actividades para el esparcimiento libre de las mujeres, como: Yoga, literatura entre otras. También se destaca, las jornadas de conmemoración que se desarrollaron en Bosa por el Mes Mayor. Sep: se implementaron 2 acciones adicionales 3.3.1 en torno al derecho a la participación y 7.3.1 en torno al derecho a una cultura libre de sexismo. Durante el mes de oct se continuaron implementando las acciones antes descritas y en nov, se destaca el acompañamiento de la entidad para en la formulación de los PDL, además de las conmemoraciones en el marco del 25N.  Y en el mes de dic, se continuaron implementando las acciones anteriormente mencionadas, destacando la acciones en materia de conmemoración en el marco de los 16 días de activismo por los derechos de las mujeres. El  total de las acciones son 17.</t>
  </si>
  <si>
    <t xml:space="preserve">En el marco de la actualización de la web de la entidad, incluirá los elementos necesarios para ser posible la CIOM virtual. Se cuenta con cronograma para la puesta en marcha del CIOM Virtual </t>
  </si>
  <si>
    <t>Durante el mes de Jul, se adelantó una reunión con la Dirección de Eliminación de Violencias Contra las Mujeres y Acceso a la Justicia, a fin de iniciar la revisión del módulo virtual de violencias, como insumo para la construcción de los módulos de formación a las mujeres en torno a los derechos de la PPMYEG en el marco de construcción de la CIOM Virtual. En el mes de Agosto, se realizó la revisión de los módulos de formación para definir cuales se implementarían en las jornadas de sensibilización desde la virtualidad asistida. Por otro lado, se adelantaron los procesos pre-contractuales para contratar a las personas que apoyarían la implementación del a CIOM Virtual y de Ruralidad. En el mes de Oct, se adelantaron reuniones con la OAP para socializar el interés de la CIOM Virtual y se conoció una propuesta del ORACLE y se determinó que en el proceso de acrtualización de la pagina web, se levantará todo el requerimiento incluido la CIOM Virtual. y desde la CIOM rural se generó articulación con procesos organizativos de las localidades de Santa Fe vereda el verjon alto, Chapinero feria de servicios, Ciudad Bolívar vereda Quiba, y Suba chorrillos primero, segundo y tercer sector a fin de ir consolidando esta apuesta institucional. En el mes de nov, se destaca el acercamiento con las ruralidades de Chapinero, Santa Fe, Cuidad Bolivar, Usme y Suba. En dic, en coordinación con la OAP se definieron las fases a implementar a fin de contar con el diseño técnico y conceptual para operación de la CIOM Virtual. Por otro lado, se cuenta con un documento que da cuenta de la especificidad de de la CIOM Itineratente Rural, como otra alternativa para el acercamiento de la oferta de servicio para las mujeres campesinas y rurales de Bogotá, en el marco del modelo de atención de las CIOM. Durante este periodo se desarrollaron jornadas de difusión e información en la ruralidad de: Santa fe, Suba, Ciudad Bolívar y Usaquén, además del proceso ya establecido en la localidad de Sumapaz.</t>
  </si>
  <si>
    <t>La implementación del Modelo de Atención de las CIOM, requiere de dif. Gastos operativos, como vigilancia que permite garantizar el cuidado de los implementos de las CIOM en épocas de cuarentena por las medidas de contingencia por COVID 19, firmó el nuevo Cto 229/2020, el 16 de abril sin embargo dada la contingencia se dio inicio a partir del 13 de mayo, que irá hasta el 15 de enero de 2021. En abril también se firmo el Cto 229/2020 de Aseo y Cafetería, sin embargo, dada la contingencia se dio inicio a partir del 13 de mayo, que irá hasta el 15 enero 2021. Finalmente, el servicio de transporte permite garantizar el apoyo administrativo que necesita para su adecuado funcionamiento las CIOM, por tanto, se satisfacen requerimientos como entrega de insumos de papelería, se traslada a los técnicos del área de Gestión Tecnológica y al personal que apoya con el mantenimiento. En marzo, se adición y prorrogó hasta el 31 de may del presente año, aunque dada la contingencia y la suspensión de los servicios presenciales en CIOM el contrato se suspendió el 25 marzo, y se reanudó el 8 abril, se adicionó y prorrogó hasta el 31 de jul, posterior a ello, se realizó otrosí en Jul, prorrogando el servicio de trans. hasta el mes de sept de 2020. Referente al contrato de transporte. En oct, se dió respuesta a las observaciones presentadas por los posibles proponentes, se ajustaron los documentos que hacen parte del proceso y se elaboró adenda teniendo en cuenta estas observaciones y se inició el proceso de revisión de las 31 propuestas presentadas por los diferentes, la revisión de estos documentos se culmino de realizar en el mes de nov, además se trabajó en el proceso precontractual para la adquisición de los equipos de computo para fortalecer los servicios que se brinda en la CIOM. Y en dic, se suscribió el contrato de transporte luego de la subasta realizada (cto 762/2020), además de se adicionaron 13 contratos de arrendamientos hasta el mes de febrero de 2021.</t>
  </si>
  <si>
    <t>La Planta Temporal que conforma el equipo de la CIOM, estaba hasta el 30 junio, y se prorrogó hasta el 31 de diciembre, despues de la aprobación en el Concejo de Bogotá, garantizando de esta manera, la continuidad en la implementación del modelo de la atención en las 20 localidades de la ciudad. Por otro lado, en el mes de Julio, se iniciaron los  procesos  pre-contractuales para adelantar los contratos de prestación necesaria, proyectados para este año implementar las metas asociadas a este proyecto, además del personal de planta existen actualmente. Teniendo en cuenta lo anterior, en Agosto se adelantaron 13 contratos de prestación de servicio y se adicionó el contrato de la persona que apoyo el seguimiento y revisión de las respuestas de derechos de petición. En el mes de septiembre se realizaron  procesos contractuales de prestación de servicio para el personal de apoyo del proyecto. En el mes de octubre se realizó 1 proceso contractual a fin de avanzar en la implementación del modelo de atención de las CIOM, en el mes de dic, se suscribieron 3 contratos de prestación, orientados a apoyar la implementación del modelo de atención de las CIOM</t>
  </si>
  <si>
    <t>L+Q43 Mayoritariamente entre los meses de Julio a Dic, se ha desarrollado las sesión es ordinarias del COLMYG/CLM, a excepción de dic, donde  Usme no se pudo realizar la sesión por falta de quorum.</t>
  </si>
  <si>
    <t xml:space="preserve">Lograr establecer un documento de lineamiento para el proceso de fortalecimiento en articulación con el IDPAC, permite que el proceoss de fortalecimiento cumpla el objetivo. Así mismo, permite profundizar los procesos en los territorios de la mano de las organizaciones de las mujeres en el proceso de transversalización de los enfoques de l a PPMYEG en los diferentes ambitos, y a la vez, permite incrementar las capacidades de reflexión, análisis, acción, incidencia y gestión de las organizaciones de mujeres del Distrito, como colectivos corresponsables del desarrollo y las transformaciones sociales que reducen la violencia y la discriminación hacia las mujeres </t>
  </si>
  <si>
    <t xml:space="preserve">Durante el periodo reportado, y con el ánimo de hacer un proceso de fortalecimiento y asistencia tecnica que reuna los lineamientos del IDPAC y de la SDMUJER, se  avanzó en la identificación de los procesos en las dos entidades a fin de establecer un solo documento de lineamiento que permita avanzar en este proceso de una manera articulada con el IDPAC desde los enfoques de la PPMYEG. Teniendo en cuenta lo anterior, se logró la construcción de un documento con los lineamientos a tener en cuenta para el proceso de fortalecimiento de las organizaciones, redes y grupos de mujeres en el marco del modelo de atención de las CIOM. En este sentido, se logró con el equipo identificar a 36 organizaciones durante el mes de diciembre,  permitiendo avanzar en la georeferenciación por localidad de estas organizaciones, ademas de actualizar los datos y dar a conocer los servicios de la entidad, a fin de continuar trabajando con dichas organizaciones en el marco de la territorialización de la PPMYEG. </t>
  </si>
  <si>
    <t xml:space="preserve">El 15 y el 20  de octubre se realizó reunión con el Instituto Distrital de Participación y Acción Comunal - IDPAC - Subdirección de Fortalecimiento a la Organización Social a cargo de Ana María Almario Dreszar, con el fin de conocer inicialmente el modelo de fortalecimiento a organizaciones sociales que se desarrolla desde esta entidad y la plataforma creada para recopilar la información referente a las mismas. Sobre el particular y una vez informado por parte de la directora de Territorialización de Derechos y Participación, Rosa Patricia Chaparro Niño, el trabajo adelantado con las organizaciones de mujeres desde la SDMujer, lo anterior con el fin de poder aunar esfuerzos en la identificación, caracterización y fortalecimiento de las organizaciones de mujeres en la ciudad y en conjunto con los profesionales que se designen desde la Subdirección de Fortalecimiento a la Organización Social del IDPAC, se realizará  verificación y confrontación de las bases de datos de organizaciones de mujeres con que cuenta la SDMujer. Durante el periodo de noviembre, se realizó la revisión de los instrumentos de caracterización de la entidad y del IDPAC a fin de poder fortalecer el proceso en armonía con las necesidades distritales. En el mes de diciembre,  a través del equipo de la Dirección, se logró por una parte terminar el documento de lineamiento del proceso de fortalecimiento, teniendo en cuenta las recomendaciones del IDPAC, con el fin de alcanzar mayor eficiencia y efectividad en el procesos correspondientes  y a la vez incrementar las capacidades para su incidencia en el marco de la territorialización de la PPMYEG en las 20 localidades de Bogotá. Por otra parte, se logró actualizar los datos de 36 organizaciones, georeferenciando su actuar por localidad. </t>
  </si>
  <si>
    <r>
      <t>El modelo de atención de las CIOM, contempla diferentes acciones encaminadas a territorializa r la PPMYEG y de esta manera avanzar hacia la garantía, reconocimiento, apropiación y restitución de los derechos de las mujeres, en este sentido durante el período reportado, se continuó garantizando el servicio de</t>
    </r>
    <r>
      <rPr>
        <i/>
        <sz val="11"/>
        <color indexed="8"/>
        <rFont val="Calibri"/>
        <family val="2"/>
      </rPr>
      <t xml:space="preserve"> orientación y asesoría socio jurídica,</t>
    </r>
    <r>
      <rPr>
        <sz val="11"/>
        <color theme="1"/>
        <rFont val="Calibri"/>
        <family val="2"/>
      </rPr>
      <t xml:space="preserve"> </t>
    </r>
    <r>
      <rPr>
        <i/>
        <sz val="11"/>
        <color indexed="8"/>
        <rFont val="Calibri"/>
        <family val="2"/>
      </rPr>
      <t>orientación y acompañamiento psicosocial,</t>
    </r>
    <r>
      <rPr>
        <sz val="11"/>
        <color theme="1"/>
        <rFont val="Calibri"/>
        <family val="2"/>
      </rPr>
      <t xml:space="preserve"> se desarrollaron los </t>
    </r>
    <r>
      <rPr>
        <i/>
        <sz val="11"/>
        <color indexed="8"/>
        <rFont val="Calibri"/>
        <family val="2"/>
      </rPr>
      <t>encuentros de conversación psicosocial</t>
    </r>
    <r>
      <rPr>
        <sz val="11"/>
        <color theme="1"/>
        <rFont val="Calibri"/>
        <family val="2"/>
      </rPr>
      <t xml:space="preserve">, </t>
    </r>
    <r>
      <rPr>
        <i/>
        <sz val="11"/>
        <color indexed="8"/>
        <rFont val="Calibri"/>
        <family val="2"/>
      </rPr>
      <t>procesos de información y sensibilización</t>
    </r>
    <r>
      <rPr>
        <sz val="11"/>
        <color theme="1"/>
        <rFont val="Calibri"/>
        <family val="2"/>
      </rPr>
      <t xml:space="preserve">, además se está implementando la  </t>
    </r>
    <r>
      <rPr>
        <i/>
        <sz val="11"/>
        <color indexed="8"/>
        <rFont val="Calibri"/>
        <family val="2"/>
      </rPr>
      <t>Estrategia para la participación e incidencia de las mujeres en los procesos de planeación local,</t>
    </r>
    <r>
      <rPr>
        <sz val="11"/>
        <color theme="1"/>
        <rFont val="Calibri"/>
        <family val="2"/>
      </rPr>
      <t xml:space="preserve"> permite  consolidar el posisionamiento de la agenda local de las mujeres en las 20 localidades de la ciudad, transversalizando los enfoques de la PPMYEG y las necesidades de las mujeres acorde a las dinámicas de cada una de las localidades, avanzado de esta manera en la transversalización de los enfoques de la PPMYEG en los planes de desarrollo local realizando el acompañamiento técnicos a los FDL, y se continuó con la implementación de las acciones de PIEOG en las 20 localidades. Por otro lado, se han adelantado los procesos contractuales correspondientes para apoyar la implementación del modelo de atención de las CIOM, reforzando la virtualidad y la presencia en la ruralidad, así como la Estrategia de Tejiendo Mundos de Igualdad para Niños y Niñas, que permite avanzar en la territorialización de la PPMYEG en toda población. </t>
    </r>
  </si>
  <si>
    <t xml:space="preserve">Se inició la revisión de los procedimientos asociados a fortalecimiento a organizaciones con los que cuenta la entidad, y se desarrollaron articulaciones con el IDPAC, entidad que lidera estos temas, a fin de poner en diálogo la estrategia de fortalecimiento nuestra con la de IDPAC. Para lo anterior, se esta adelantando un proceso de contratación de una persona que apoyará la revisión y ajuste de la estrategía de fortalecimiendo en armonía con el IDPAC. Esta persona, empezó en el mes de Noviembre y ha iniciado el proceso de revisión de los instrumentos del a entidad y del IDPAC para la  formulación de un instrumento que responda a las necesidades distritales. La fecha de inicio de ejecución del proceso contractual  posterior a la programada se traduce en una ejecución financiera del 27%. Sin embargo, aprovechando las ventajas del trabajo en casa se logró optimizar las actividades del equipo de las profesionales sociales para lograr el cumplimiento fisico de la meta. </t>
  </si>
  <si>
    <t>REGISTRADO</t>
  </si>
  <si>
    <t>ACTIVIDADES</t>
  </si>
  <si>
    <t>Mujeres vinculadas a procesos de las Casas de Igualdad de Oportunidades para el reconocimiento y garantia de sus derechos -PROYECCIÓN VIGENCIA  2020 II</t>
  </si>
  <si>
    <t xml:space="preserve">seguimiento       </t>
  </si>
  <si>
    <t>Localidad</t>
  </si>
  <si>
    <t>VINCULACIONES PROYECTADAS</t>
  </si>
  <si>
    <t>%</t>
  </si>
  <si>
    <t>Jun</t>
  </si>
  <si>
    <t>Jul</t>
  </si>
  <si>
    <t>Ago</t>
  </si>
  <si>
    <t>Sep</t>
  </si>
  <si>
    <t>Oct</t>
  </si>
  <si>
    <t>Nov</t>
  </si>
  <si>
    <t>Dic</t>
  </si>
  <si>
    <t>diferencia</t>
  </si>
  <si>
    <t>PROGRAMADO</t>
  </si>
  <si>
    <t>1. Usaquén</t>
  </si>
  <si>
    <t>2. Chapinero</t>
  </si>
  <si>
    <t>3. Santa Fe</t>
  </si>
  <si>
    <t>4. San Cristóbal</t>
  </si>
  <si>
    <t>5. Usme</t>
  </si>
  <si>
    <t>6. Tunjuelito</t>
  </si>
  <si>
    <t>7. Bosa</t>
  </si>
  <si>
    <t>8. Kennedy</t>
  </si>
  <si>
    <t>9. Fontibón</t>
  </si>
  <si>
    <t>10. Engativá</t>
  </si>
  <si>
    <t>11. Suba</t>
  </si>
  <si>
    <t>12. Barrios Unidos</t>
  </si>
  <si>
    <t>13. Teusaquillo</t>
  </si>
  <si>
    <t>14. Los Mártires</t>
  </si>
  <si>
    <t xml:space="preserve">15. Antonio Nariño </t>
  </si>
  <si>
    <t>16. Puente Aranda</t>
  </si>
  <si>
    <t>17. La Candelaria</t>
  </si>
  <si>
    <t>18. Rafael Uribe Uribe</t>
  </si>
  <si>
    <t>19. Ciudad Bolívar</t>
  </si>
  <si>
    <t>20. Sumapaz</t>
  </si>
  <si>
    <t xml:space="preserve">Total </t>
  </si>
  <si>
    <t>ATENCIONES PSICOSOCIALES -PROYECCIÓN VIGENCIA  2020-II</t>
  </si>
  <si>
    <t>seguimiento</t>
  </si>
  <si>
    <t>ATENCIONES PROYECTADAS</t>
  </si>
  <si>
    <t>ATENCIONES SOCIO JURIDICAS-PROYECCIÓN VIGENCIA  2020-II</t>
  </si>
  <si>
    <t xml:space="preserve">seguimiento </t>
  </si>
</sst>
</file>

<file path=xl/styles.xml><?xml version="1.0" encoding="utf-8"?>
<styleSheet xmlns="http://schemas.openxmlformats.org/spreadsheetml/2006/main">
  <numFmts count="5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quot;$&quot;\ * #,##0.00_ ;_ &quot;$&quot;\ * \-#,##0.00_ ;_ &quot;$&quot;\ * &quot;-&quot;??_ ;_ @_ "/>
    <numFmt numFmtId="179" formatCode="#,##0\ &quot;€&quot;;\-#,##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_(&quot;$&quot;\ * #,##0.00_);_(&quot;$&quot;\ * \(#,##0.00\);_(&quot;$&quot;\ * &quot;-&quot;??_);_(@_)"/>
    <numFmt numFmtId="185" formatCode="#,##0_ ;[Red]\-#,##0\ "/>
    <numFmt numFmtId="186" formatCode="&quot;$&quot;\ #,##0"/>
    <numFmt numFmtId="187" formatCode="0.0%"/>
    <numFmt numFmtId="188" formatCode="[$$-240A]\ #,##0;[Red][$$-240A]\ #,##0"/>
    <numFmt numFmtId="189" formatCode="#,##0;[Red]#,##0"/>
    <numFmt numFmtId="190" formatCode="_-* #,##0.00\ _€_-;\-* #,##0.00\ _€_-;_-* &quot;-&quot;\ _€_-;_-@_-"/>
    <numFmt numFmtId="191" formatCode="_-[$$-240A]\ * #,##0_-;\-[$$-240A]\ * #,##0_-;_-[$$-240A]\ * &quot;-&quot;??_-;_-@_-"/>
    <numFmt numFmtId="192" formatCode="&quot;$&quot;#,##0.00"/>
    <numFmt numFmtId="193" formatCode="_([$$-409]* #,##0.00_);_([$$-409]* \(#,##0.00\);_([$$-409]* &quot;-&quot;??_);_(@_)"/>
    <numFmt numFmtId="194" formatCode="&quot;$&quot;\ #,##0.000"/>
    <numFmt numFmtId="195" formatCode="[$-240A]dddd\,\ d\ &quot;de&quot;\ mmmm\ &quot;de&quot;\ yyyy"/>
    <numFmt numFmtId="196" formatCode="[$-240A]h:mm:ss\ AM/PM"/>
    <numFmt numFmtId="197" formatCode="0.000%"/>
    <numFmt numFmtId="198" formatCode="&quot;Sí&quot;;&quot;Sí&quot;;&quot;No&quot;"/>
    <numFmt numFmtId="199" formatCode="&quot;Verdadero&quot;;&quot;Verdadero&quot;;&quot;Falso&quot;"/>
    <numFmt numFmtId="200" formatCode="&quot;Activado&quot;;&quot;Activado&quot;;&quot;Desactivado&quot;"/>
    <numFmt numFmtId="201" formatCode="[$€-2]\ #,##0.00_);[Red]\([$€-2]\ #,##0.00\)"/>
    <numFmt numFmtId="202" formatCode="_(* #,##0_);_(* \(#,##0\);_(* &quot;-&quot;??_);_(@_)"/>
    <numFmt numFmtId="203" formatCode="&quot;$&quot;\ #,##0.00"/>
    <numFmt numFmtId="204" formatCode="&quot;$&quot;\ #,##0.0"/>
    <numFmt numFmtId="205" formatCode="_-* #,##0.00_-;\-* #,##0.00_-;_-* &quot;-&quot;_-;_-@_-"/>
  </numFmts>
  <fonts count="123">
    <font>
      <sz val="11"/>
      <color theme="1"/>
      <name val="Calibri"/>
      <family val="2"/>
    </font>
    <font>
      <sz val="11"/>
      <color indexed="8"/>
      <name val="Calibri"/>
      <family val="2"/>
    </font>
    <font>
      <sz val="10"/>
      <name val="Arial"/>
      <family val="2"/>
    </font>
    <font>
      <b/>
      <sz val="12"/>
      <name val="Arial Narrow"/>
      <family val="2"/>
    </font>
    <font>
      <sz val="12"/>
      <name val="Times New Roman"/>
      <family val="1"/>
    </font>
    <font>
      <b/>
      <sz val="12"/>
      <name val="Times New Roman"/>
      <family val="1"/>
    </font>
    <font>
      <b/>
      <sz val="10"/>
      <name val="Times New Roman"/>
      <family val="1"/>
    </font>
    <font>
      <sz val="10"/>
      <name val="Times New Roman"/>
      <family val="1"/>
    </font>
    <font>
      <b/>
      <sz val="10"/>
      <color indexed="10"/>
      <name val="Times New Roman"/>
      <family val="1"/>
    </font>
    <font>
      <b/>
      <i/>
      <sz val="10"/>
      <name val="Times New Roman"/>
      <family val="1"/>
    </font>
    <font>
      <b/>
      <sz val="9"/>
      <name val="Tahoma"/>
      <family val="2"/>
    </font>
    <font>
      <sz val="9"/>
      <name val="Tahoma"/>
      <family val="2"/>
    </font>
    <font>
      <sz val="10"/>
      <name val="Arial Narrow"/>
      <family val="2"/>
    </font>
    <font>
      <b/>
      <sz val="9"/>
      <name val="Times New Roman"/>
      <family val="1"/>
    </font>
    <font>
      <sz val="12"/>
      <name val="Arial Narrow"/>
      <family val="2"/>
    </font>
    <font>
      <i/>
      <sz val="10"/>
      <name val="Times New Roman"/>
      <family val="1"/>
    </font>
    <font>
      <sz val="10"/>
      <color indexed="8"/>
      <name val="Times New Roman"/>
      <family val="1"/>
    </font>
    <font>
      <sz val="10"/>
      <color indexed="10"/>
      <name val="Times New Roman"/>
      <family val="1"/>
    </font>
    <font>
      <i/>
      <sz val="11"/>
      <color indexed="8"/>
      <name val="Calibri"/>
      <family val="2"/>
    </font>
    <font>
      <b/>
      <sz val="9"/>
      <color indexed="8"/>
      <name val="Tahoma"/>
      <family val="2"/>
    </font>
    <font>
      <sz val="9"/>
      <color indexed="8"/>
      <name val="Tahoma"/>
      <family val="2"/>
    </font>
    <font>
      <sz val="10"/>
      <color indexed="8"/>
      <name val="Tahoma"/>
      <family val="2"/>
    </font>
    <font>
      <b/>
      <sz val="10"/>
      <color indexed="8"/>
      <name val="Tahoma"/>
      <family val="2"/>
    </font>
    <font>
      <sz val="8"/>
      <name val="Arial Narrow"/>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sz val="17"/>
      <color indexed="9"/>
      <name val="Calibri"/>
      <family val="2"/>
    </font>
    <font>
      <sz val="11"/>
      <color indexed="21"/>
      <name val="Calibri"/>
      <family val="2"/>
    </font>
    <font>
      <b/>
      <sz val="11"/>
      <color indexed="56"/>
      <name val="Calibri"/>
      <family val="2"/>
    </font>
    <font>
      <sz val="11"/>
      <color indexed="62"/>
      <name val="Calibri"/>
      <family val="2"/>
    </font>
    <font>
      <sz val="11"/>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42"/>
      <color indexed="9"/>
      <name val="Segoe UI"/>
      <family val="2"/>
    </font>
    <font>
      <b/>
      <sz val="11"/>
      <color indexed="8"/>
      <name val="Calibri"/>
      <family val="2"/>
    </font>
    <font>
      <sz val="14"/>
      <color indexed="8"/>
      <name val="Calibri"/>
      <family val="2"/>
    </font>
    <font>
      <b/>
      <sz val="14"/>
      <color indexed="8"/>
      <name val="Calibri"/>
      <family val="2"/>
    </font>
    <font>
      <b/>
      <sz val="9"/>
      <color indexed="8"/>
      <name val="Arial Narrow"/>
      <family val="2"/>
    </font>
    <font>
      <sz val="9"/>
      <color indexed="8"/>
      <name val="Arial Narrow"/>
      <family val="2"/>
    </font>
    <font>
      <sz val="11"/>
      <color indexed="8"/>
      <name val="Arial Narrow"/>
      <family val="2"/>
    </font>
    <font>
      <b/>
      <sz val="10"/>
      <color indexed="8"/>
      <name val="Times New Roman"/>
      <family val="1"/>
    </font>
    <font>
      <sz val="10"/>
      <color indexed="8"/>
      <name val="Calibri"/>
      <family val="2"/>
    </font>
    <font>
      <sz val="13"/>
      <color indexed="63"/>
      <name val="Inherit"/>
      <family val="0"/>
    </font>
    <font>
      <b/>
      <sz val="13"/>
      <color indexed="23"/>
      <name val="Inherit"/>
      <family val="0"/>
    </font>
    <font>
      <sz val="13"/>
      <color indexed="23"/>
      <name val="Inherit"/>
      <family val="0"/>
    </font>
    <font>
      <b/>
      <sz val="11"/>
      <name val="Calibri"/>
      <family val="2"/>
    </font>
    <font>
      <sz val="10"/>
      <color indexed="8"/>
      <name val="Timrd"/>
      <family val="0"/>
    </font>
    <font>
      <sz val="12"/>
      <color indexed="8"/>
      <name val="Calibri"/>
      <family val="2"/>
    </font>
    <font>
      <sz val="8"/>
      <color indexed="8"/>
      <name val="Arial Narrow"/>
      <family val="2"/>
    </font>
    <font>
      <b/>
      <sz val="8"/>
      <color indexed="8"/>
      <name val="Arial Narrow"/>
      <family val="2"/>
    </font>
    <font>
      <sz val="10"/>
      <color indexed="10"/>
      <name val="Calibri"/>
      <family val="2"/>
    </font>
    <font>
      <sz val="8"/>
      <color indexed="8"/>
      <name val="Calibri"/>
      <family val="2"/>
    </font>
    <font>
      <b/>
      <sz val="9"/>
      <color indexed="8"/>
      <name val="Times New Roman"/>
      <family val="1"/>
    </font>
    <font>
      <b/>
      <sz val="11"/>
      <color indexed="55"/>
      <name val="Calibri"/>
      <family val="2"/>
    </font>
    <font>
      <b/>
      <sz val="10"/>
      <color indexed="9"/>
      <name val="Calibri"/>
      <family val="2"/>
    </font>
    <font>
      <b/>
      <sz val="10"/>
      <color indexed="8"/>
      <name val="Calibri"/>
      <family val="2"/>
    </font>
    <font>
      <sz val="10"/>
      <name val="Calibr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sz val="17"/>
      <color theme="0"/>
      <name val="Calibri"/>
      <family val="2"/>
    </font>
    <font>
      <sz val="11"/>
      <color rgb="FF0B744D"/>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42"/>
      <color theme="0"/>
      <name val="Segoe UI"/>
      <family val="2"/>
    </font>
    <font>
      <b/>
      <sz val="11"/>
      <color theme="1"/>
      <name val="Calibri"/>
      <family val="2"/>
    </font>
    <font>
      <sz val="10"/>
      <color theme="1"/>
      <name val="Times New Roman"/>
      <family val="1"/>
    </font>
    <font>
      <sz val="14"/>
      <color theme="1"/>
      <name val="Calibri"/>
      <family val="2"/>
    </font>
    <font>
      <b/>
      <sz val="14"/>
      <color theme="1"/>
      <name val="Calibri"/>
      <family val="2"/>
    </font>
    <font>
      <b/>
      <sz val="9"/>
      <color rgb="FF000000"/>
      <name val="Arial Narrow"/>
      <family val="2"/>
    </font>
    <font>
      <sz val="11"/>
      <color rgb="FF000000"/>
      <name val="Calibri"/>
      <family val="2"/>
    </font>
    <font>
      <sz val="9"/>
      <color theme="1"/>
      <name val="Arial Narrow"/>
      <family val="2"/>
    </font>
    <font>
      <b/>
      <sz val="9"/>
      <color theme="1"/>
      <name val="Arial Narrow"/>
      <family val="2"/>
    </font>
    <font>
      <sz val="11"/>
      <color theme="1"/>
      <name val="Arial Narrow"/>
      <family val="2"/>
    </font>
    <font>
      <b/>
      <sz val="10"/>
      <color theme="1"/>
      <name val="Times New Roman"/>
      <family val="1"/>
    </font>
    <font>
      <sz val="10"/>
      <color theme="1"/>
      <name val="Calibri"/>
      <family val="2"/>
    </font>
    <font>
      <b/>
      <sz val="11"/>
      <color rgb="FF000000"/>
      <name val="Calibri"/>
      <family val="2"/>
    </font>
    <font>
      <sz val="13"/>
      <color rgb="FF444444"/>
      <name val="Inherit"/>
      <family val="0"/>
    </font>
    <font>
      <b/>
      <sz val="13"/>
      <color rgb="FF696969"/>
      <name val="Inherit"/>
      <family val="0"/>
    </font>
    <font>
      <sz val="13"/>
      <color rgb="FF696969"/>
      <name val="Inherit"/>
      <family val="0"/>
    </font>
    <font>
      <sz val="10"/>
      <color theme="1"/>
      <name val="Timrd"/>
      <family val="0"/>
    </font>
    <font>
      <b/>
      <sz val="10"/>
      <color rgb="FFFF0000"/>
      <name val="Times New Roman"/>
      <family val="1"/>
    </font>
    <font>
      <sz val="12"/>
      <color theme="1"/>
      <name val="Calibri"/>
      <family val="2"/>
    </font>
    <font>
      <sz val="10"/>
      <color rgb="FF000000"/>
      <name val="Calibri"/>
      <family val="2"/>
    </font>
    <font>
      <sz val="8"/>
      <color rgb="FF000000"/>
      <name val="Arial Narrow"/>
      <family val="2"/>
    </font>
    <font>
      <b/>
      <sz val="8"/>
      <color rgb="FF000000"/>
      <name val="Arial Narrow"/>
      <family val="2"/>
    </font>
    <font>
      <sz val="10"/>
      <color rgb="FFFF0000"/>
      <name val="Calibri"/>
      <family val="2"/>
    </font>
    <font>
      <b/>
      <sz val="10"/>
      <color theme="0"/>
      <name val="Calibri"/>
      <family val="2"/>
    </font>
    <font>
      <sz val="10"/>
      <color rgb="FFFF0000"/>
      <name val="Times New Roman"/>
      <family val="1"/>
    </font>
    <font>
      <sz val="8"/>
      <color theme="1"/>
      <name val="Calibri"/>
      <family val="2"/>
    </font>
    <font>
      <b/>
      <sz val="11"/>
      <color theme="0" tint="-0.3499799966812134"/>
      <name val="Calibri"/>
      <family val="2"/>
    </font>
    <font>
      <b/>
      <sz val="9"/>
      <color theme="1"/>
      <name val="Times New Roman"/>
      <family val="1"/>
    </font>
    <font>
      <sz val="10"/>
      <color rgb="FF000000"/>
      <name val="Times New Roman"/>
      <family val="1"/>
    </font>
    <font>
      <b/>
      <sz val="10"/>
      <color theme="1"/>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21734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3" tint="0.5999900102615356"/>
        <bgColor indexed="64"/>
      </patternFill>
    </fill>
    <fill>
      <patternFill patternType="solid">
        <fgColor rgb="FF92D050"/>
        <bgColor indexed="64"/>
      </patternFill>
    </fill>
    <fill>
      <patternFill patternType="solid">
        <fgColor rgb="FFCCFFFF"/>
        <bgColor indexed="64"/>
      </patternFill>
    </fill>
    <fill>
      <patternFill patternType="solid">
        <fgColor rgb="FFFFFF00"/>
        <bgColor indexed="64"/>
      </patternFill>
    </fill>
    <fill>
      <patternFill patternType="solid">
        <fgColor rgb="FF990099"/>
        <bgColor indexed="64"/>
      </patternFill>
    </fill>
  </fills>
  <borders count="93">
    <border>
      <left/>
      <right/>
      <top/>
      <bottom/>
      <diagonal/>
    </border>
    <border>
      <left/>
      <right/>
      <top style="thin">
        <color theme="9" tint="0.3999499976634979"/>
      </top>
      <bottom style="thin">
        <color theme="9" tint="0.3999499976634979"/>
      </bottom>
    </border>
    <border>
      <left/>
      <right style="thin">
        <color theme="9" tint="0.39991000294685364"/>
      </right>
      <top/>
      <bottom style="thin">
        <color theme="9" tint="0.39991000294685364"/>
      </bottom>
    </border>
    <border>
      <left style="thin">
        <color theme="9" tint="0.3999499976634979"/>
      </left>
      <right/>
      <top/>
      <bottom style="thin">
        <color theme="9" tint="0.3999100029468536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color indexed="63"/>
      </right>
      <top>
        <color indexed="63"/>
      </top>
      <bottom style="medium"/>
    </border>
    <border>
      <left style="thin"/>
      <right>
        <color indexed="63"/>
      </right>
      <top>
        <color indexed="63"/>
      </top>
      <bottom style="thin"/>
    </border>
    <border>
      <left style="medium"/>
      <right style="thin"/>
      <top style="thin"/>
      <bottom style="medium"/>
    </border>
    <border>
      <left style="thin"/>
      <right style="thin"/>
      <top style="thin"/>
      <bottom style="mediu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color theme="0"/>
      </left>
      <right>
        <color indexed="63"/>
      </right>
      <top style="medium"/>
      <bottom style="medium">
        <color theme="0"/>
      </bottom>
    </border>
    <border>
      <left style="medium">
        <color theme="0"/>
      </left>
      <right>
        <color indexed="63"/>
      </right>
      <top style="medium"/>
      <bottom>
        <color indexed="63"/>
      </bottom>
    </border>
    <border>
      <left style="medium"/>
      <right style="medium">
        <color theme="0"/>
      </right>
      <top style="medium"/>
      <bottom style="medium">
        <color theme="0"/>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thin">
        <color theme="0"/>
      </right>
      <top style="thin">
        <color theme="0"/>
      </top>
      <bottom style="thin">
        <color theme="0"/>
      </bottom>
    </border>
    <border>
      <left style="medium">
        <color theme="0"/>
      </left>
      <right>
        <color indexed="63"/>
      </right>
      <top style="medium"/>
      <bottom style="medium"/>
    </border>
    <border>
      <left style="medium"/>
      <right style="thin"/>
      <top>
        <color indexed="63"/>
      </top>
      <bottom style="medium"/>
    </border>
    <border>
      <left style="medium"/>
      <right style="thin"/>
      <top style="medium"/>
      <bottom style="medium"/>
    </border>
    <border>
      <left style="medium">
        <color theme="0"/>
      </left>
      <right style="medium"/>
      <top>
        <color indexed="63"/>
      </top>
      <bottom style="medium"/>
    </border>
    <border>
      <left>
        <color indexed="63"/>
      </left>
      <right style="thin"/>
      <top>
        <color indexed="63"/>
      </top>
      <bottom style="thin"/>
    </border>
    <border>
      <left style="medium"/>
      <right style="medium"/>
      <top style="medium"/>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
      <left style="thin"/>
      <right style="thin"/>
      <top>
        <color indexed="63"/>
      </top>
      <bottom>
        <color indexed="63"/>
      </bottom>
    </border>
    <border>
      <left style="medium"/>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medium"/>
      <right>
        <color indexed="63"/>
      </right>
      <top style="thin"/>
      <bottom style="medium"/>
    </border>
    <border>
      <left style="medium"/>
      <right style="thin"/>
      <top style="medium"/>
      <bottom>
        <color indexed="63"/>
      </bottom>
    </border>
    <border>
      <left style="medium"/>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
      <left style="thin"/>
      <right>
        <color indexed="63"/>
      </right>
      <top style="medium"/>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color indexed="63"/>
      </top>
      <bottom style="medium"/>
    </border>
    <border>
      <left style="medium"/>
      <right style="thin"/>
      <top style="thin"/>
      <bottom>
        <color indexed="63"/>
      </bottom>
    </border>
    <border>
      <left style="thin"/>
      <right style="medium"/>
      <top style="thin"/>
      <bottom>
        <color indexed="63"/>
      </bottom>
    </border>
    <border>
      <left>
        <color indexed="63"/>
      </left>
      <right style="thin"/>
      <top style="medium"/>
      <bottom style="medium"/>
    </border>
    <border>
      <left>
        <color indexed="63"/>
      </left>
      <right style="thin"/>
      <top>
        <color indexed="63"/>
      </top>
      <bottom style="medium"/>
    </border>
    <border>
      <left style="thin"/>
      <right style="medium"/>
      <top>
        <color indexed="63"/>
      </top>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color rgb="FF000000"/>
      </right>
      <top style="thin"/>
      <bottom>
        <color indexed="63"/>
      </bottom>
    </border>
    <border>
      <left>
        <color indexed="63"/>
      </left>
      <right style="medium">
        <color rgb="FF000000"/>
      </right>
      <top>
        <color indexed="63"/>
      </top>
      <bottom>
        <color indexed="63"/>
      </bottom>
    </border>
    <border>
      <left>
        <color indexed="63"/>
      </left>
      <right style="medium">
        <color rgb="FF000000"/>
      </right>
      <top>
        <color indexed="63"/>
      </top>
      <bottom style="thin"/>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1" applyNumberFormat="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49" fontId="71" fillId="0" borderId="0" applyFill="0" applyBorder="0" applyProtection="0">
      <alignment horizontal="left" vertical="center"/>
    </xf>
    <xf numFmtId="0" fontId="0" fillId="20" borderId="2" applyNumberFormat="0" applyFont="0" applyFill="0" applyAlignment="0">
      <protection/>
    </xf>
    <xf numFmtId="0" fontId="0" fillId="20" borderId="3" applyNumberFormat="0" applyFont="0" applyFill="0" applyAlignment="0">
      <protection/>
    </xf>
    <xf numFmtId="0" fontId="72" fillId="21" borderId="0" applyNumberFormat="0" applyBorder="0" applyAlignment="0" applyProtection="0"/>
    <xf numFmtId="0" fontId="73" fillId="22" borderId="4" applyNumberFormat="0" applyAlignment="0" applyProtection="0"/>
    <xf numFmtId="0" fontId="74" fillId="23" borderId="5" applyNumberFormat="0" applyAlignment="0" applyProtection="0"/>
    <xf numFmtId="0" fontId="75" fillId="0" borderId="6" applyNumberFormat="0" applyFill="0" applyAlignment="0" applyProtection="0"/>
    <xf numFmtId="0" fontId="76" fillId="0" borderId="7" applyNumberFormat="0" applyFill="0" applyAlignment="0" applyProtection="0"/>
    <xf numFmtId="0" fontId="77" fillId="24" borderId="0" applyNumberFormat="0" applyProtection="0">
      <alignment horizontal="left" wrapText="1" indent="4"/>
    </xf>
    <xf numFmtId="0" fontId="78" fillId="24" borderId="0" applyNumberFormat="0" applyProtection="0">
      <alignment horizontal="left" wrapText="1" indent="4"/>
    </xf>
    <xf numFmtId="0" fontId="79" fillId="0" borderId="0" applyNumberFormat="0" applyFill="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70" fillId="30" borderId="0" applyNumberFormat="0" applyBorder="0" applyAlignment="0" applyProtection="0"/>
    <xf numFmtId="0" fontId="74" fillId="30" borderId="0" applyNumberFormat="0" applyBorder="0" applyAlignment="0" applyProtection="0"/>
    <xf numFmtId="0" fontId="80" fillId="31" borderId="4" applyNumberFormat="0" applyAlignment="0" applyProtection="0"/>
    <xf numFmtId="16" fontId="35" fillId="0" borderId="0" applyFont="0" applyFill="0" applyBorder="0" applyAlignment="0">
      <protection/>
    </xf>
    <xf numFmtId="0" fontId="81" fillId="32" borderId="0" applyNumberFormat="0" applyBorder="0" applyProtection="0">
      <alignment horizontal="center" vertical="center"/>
    </xf>
    <xf numFmtId="0" fontId="82" fillId="0" borderId="0" applyNumberFormat="0" applyFill="0" applyBorder="0" applyAlignment="0" applyProtection="0"/>
    <xf numFmtId="0" fontId="83" fillId="0" borderId="0" applyNumberFormat="0" applyFill="0" applyBorder="0" applyAlignment="0" applyProtection="0"/>
    <xf numFmtId="0" fontId="84" fillId="33"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41" fontId="0" fillId="0" borderId="0" applyFont="0" applyFill="0" applyBorder="0" applyAlignment="0" applyProtection="0"/>
    <xf numFmtId="183" fontId="12"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77" fontId="0" fillId="0" borderId="0" applyFont="0" applyFill="0" applyBorder="0" applyAlignment="0" applyProtection="0"/>
    <xf numFmtId="178" fontId="2" fillId="0" borderId="0" applyFont="0" applyFill="0" applyBorder="0" applyAlignment="0" applyProtection="0"/>
    <xf numFmtId="184" fontId="0" fillId="0" borderId="0" applyFont="0" applyFill="0" applyBorder="0" applyAlignment="0" applyProtection="0"/>
    <xf numFmtId="177" fontId="1" fillId="0" borderId="0" applyFont="0" applyFill="0" applyBorder="0" applyAlignment="0" applyProtection="0"/>
    <xf numFmtId="179" fontId="0" fillId="0" borderId="0" applyFont="0" applyFill="0" applyBorder="0" applyAlignment="0" applyProtection="0"/>
    <xf numFmtId="0" fontId="85" fillId="34" borderId="0" applyNumberFormat="0" applyBorder="0" applyAlignment="0" applyProtection="0"/>
    <xf numFmtId="0" fontId="86" fillId="3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12" fillId="0" borderId="0">
      <alignment/>
      <protection/>
    </xf>
    <xf numFmtId="0" fontId="12" fillId="0" borderId="0">
      <alignment/>
      <protection/>
    </xf>
    <xf numFmtId="0" fontId="2" fillId="0" borderId="0">
      <alignment/>
      <protection/>
    </xf>
    <xf numFmtId="0" fontId="0" fillId="35" borderId="8" applyNumberFormat="0" applyFont="0" applyAlignment="0" applyProtection="0"/>
    <xf numFmtId="9" fontId="0"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0" fontId="87" fillId="22" borderId="9" applyNumberFormat="0" applyAlignment="0" applyProtection="0"/>
    <xf numFmtId="0" fontId="88" fillId="0" borderId="0" applyNumberFormat="0" applyFill="0" applyBorder="0" applyAlignment="0" applyProtection="0"/>
    <xf numFmtId="0" fontId="78" fillId="0" borderId="0" applyFill="0" applyBorder="0">
      <alignment wrapText="1"/>
      <protection/>
    </xf>
    <xf numFmtId="0" fontId="70" fillId="0" borderId="0">
      <alignment/>
      <protection/>
    </xf>
    <xf numFmtId="0" fontId="89" fillId="0" borderId="0" applyNumberFormat="0" applyFill="0" applyBorder="0" applyAlignment="0" applyProtection="0"/>
    <xf numFmtId="0" fontId="90" fillId="0" borderId="0" applyNumberFormat="0" applyFill="0" applyBorder="0" applyAlignment="0" applyProtection="0"/>
    <xf numFmtId="0" fontId="91" fillId="0" borderId="10" applyNumberFormat="0" applyFill="0" applyAlignment="0" applyProtection="0"/>
    <xf numFmtId="0" fontId="79" fillId="0" borderId="11" applyNumberFormat="0" applyFill="0" applyAlignment="0" applyProtection="0"/>
    <xf numFmtId="0" fontId="92" fillId="24" borderId="0" applyNumberFormat="0" applyBorder="0" applyProtection="0">
      <alignment horizontal="left" indent="1"/>
    </xf>
    <xf numFmtId="0" fontId="93" fillId="0" borderId="12" applyNumberFormat="0" applyFill="0" applyAlignment="0" applyProtection="0"/>
  </cellStyleXfs>
  <cellXfs count="656">
    <xf numFmtId="0" fontId="0" fillId="0" borderId="0" xfId="0" applyFont="1" applyAlignment="1">
      <alignment/>
    </xf>
    <xf numFmtId="0" fontId="3" fillId="36" borderId="0" xfId="71" applyFont="1" applyFill="1" applyBorder="1" applyAlignment="1" applyProtection="1">
      <alignment vertical="center" wrapText="1"/>
      <protection/>
    </xf>
    <xf numFmtId="0" fontId="7" fillId="37" borderId="13" xfId="71" applyFont="1" applyFill="1" applyBorder="1" applyAlignment="1" applyProtection="1">
      <alignment vertical="center" wrapText="1"/>
      <protection/>
    </xf>
    <xf numFmtId="0" fontId="7" fillId="37" borderId="14" xfId="71" applyFont="1" applyFill="1" applyBorder="1" applyAlignment="1" applyProtection="1">
      <alignment vertical="center" wrapText="1"/>
      <protection/>
    </xf>
    <xf numFmtId="0" fontId="7" fillId="37" borderId="0" xfId="71" applyFont="1" applyFill="1" applyBorder="1" applyAlignment="1" applyProtection="1">
      <alignment vertical="center" wrapText="1"/>
      <protection/>
    </xf>
    <xf numFmtId="185" fontId="7" fillId="37" borderId="0" xfId="71" applyNumberFormat="1" applyFont="1" applyFill="1" applyBorder="1" applyAlignment="1" applyProtection="1">
      <alignment vertical="center" wrapText="1"/>
      <protection/>
    </xf>
    <xf numFmtId="0" fontId="7" fillId="37" borderId="15" xfId="71" applyFont="1" applyFill="1" applyBorder="1" applyAlignment="1" applyProtection="1">
      <alignment vertical="center" wrapText="1"/>
      <protection/>
    </xf>
    <xf numFmtId="0" fontId="6" fillId="37" borderId="14" xfId="71" applyFont="1" applyFill="1" applyBorder="1" applyAlignment="1" applyProtection="1">
      <alignment vertical="center" wrapText="1"/>
      <protection/>
    </xf>
    <xf numFmtId="0" fontId="6" fillId="37" borderId="0" xfId="71" applyFont="1" applyFill="1" applyBorder="1" applyAlignment="1" applyProtection="1">
      <alignment vertical="center" wrapText="1"/>
      <protection/>
    </xf>
    <xf numFmtId="0" fontId="8" fillId="37" borderId="0" xfId="71" applyFont="1" applyFill="1" applyBorder="1" applyAlignment="1" applyProtection="1">
      <alignment vertical="center" wrapText="1"/>
      <protection/>
    </xf>
    <xf numFmtId="0" fontId="6" fillId="37" borderId="13" xfId="71" applyFont="1" applyFill="1" applyBorder="1" applyAlignment="1" applyProtection="1">
      <alignment vertical="center" wrapText="1"/>
      <protection/>
    </xf>
    <xf numFmtId="0" fontId="94" fillId="37" borderId="14" xfId="0" applyFont="1" applyFill="1" applyBorder="1" applyAlignment="1">
      <alignment/>
    </xf>
    <xf numFmtId="0" fontId="94" fillId="37" borderId="0" xfId="0" applyFont="1" applyFill="1" applyBorder="1" applyAlignment="1">
      <alignment/>
    </xf>
    <xf numFmtId="0" fontId="6" fillId="37" borderId="0" xfId="71" applyFont="1" applyFill="1" applyBorder="1" applyAlignment="1" applyProtection="1">
      <alignment horizontal="left" vertical="center" wrapText="1"/>
      <protection/>
    </xf>
    <xf numFmtId="0" fontId="9" fillId="37" borderId="0" xfId="71" applyFont="1" applyFill="1" applyBorder="1" applyAlignment="1">
      <alignment horizontal="center" vertical="center" wrapText="1"/>
      <protection/>
    </xf>
    <xf numFmtId="9" fontId="7" fillId="11" borderId="16" xfId="78" applyFont="1" applyFill="1" applyBorder="1" applyAlignment="1" applyProtection="1">
      <alignment horizontal="center" vertical="center" wrapText="1"/>
      <protection locked="0"/>
    </xf>
    <xf numFmtId="9" fontId="0" fillId="0" borderId="0" xfId="78" applyFont="1" applyAlignment="1">
      <alignment/>
    </xf>
    <xf numFmtId="9" fontId="6" fillId="0" borderId="17" xfId="71" applyNumberFormat="1" applyFont="1" applyFill="1" applyBorder="1" applyAlignment="1" applyProtection="1">
      <alignment horizontal="center" vertical="center" wrapText="1"/>
      <protection/>
    </xf>
    <xf numFmtId="189" fontId="0" fillId="0" borderId="0" xfId="0" applyNumberFormat="1" applyBorder="1" applyAlignment="1">
      <alignment vertical="center"/>
    </xf>
    <xf numFmtId="0" fontId="0" fillId="0" borderId="0" xfId="0" applyBorder="1" applyAlignment="1">
      <alignment/>
    </xf>
    <xf numFmtId="189" fontId="0" fillId="0" borderId="0" xfId="62" applyNumberFormat="1" applyFont="1" applyBorder="1" applyAlignment="1">
      <alignment vertical="center"/>
    </xf>
    <xf numFmtId="0" fontId="0" fillId="0" borderId="18" xfId="0" applyBorder="1" applyAlignment="1">
      <alignment horizontal="center"/>
    </xf>
    <xf numFmtId="0" fontId="0" fillId="8" borderId="16" xfId="0" applyFill="1" applyBorder="1" applyAlignment="1">
      <alignment/>
    </xf>
    <xf numFmtId="9" fontId="7" fillId="8" borderId="16" xfId="78" applyFont="1" applyFill="1" applyBorder="1" applyAlignment="1" applyProtection="1">
      <alignment horizontal="center" vertical="center" wrapText="1"/>
      <protection locked="0"/>
    </xf>
    <xf numFmtId="9" fontId="6" fillId="8" borderId="17" xfId="71" applyNumberFormat="1" applyFont="1" applyFill="1" applyBorder="1" applyAlignment="1" applyProtection="1">
      <alignment horizontal="center" vertical="center" wrapText="1"/>
      <protection/>
    </xf>
    <xf numFmtId="0" fontId="0" fillId="18" borderId="16" xfId="0" applyFill="1" applyBorder="1" applyAlignment="1">
      <alignment/>
    </xf>
    <xf numFmtId="0" fontId="0" fillId="13" borderId="16" xfId="0" applyFill="1" applyBorder="1" applyAlignment="1">
      <alignment/>
    </xf>
    <xf numFmtId="9" fontId="7" fillId="13" borderId="16" xfId="78" applyFont="1" applyFill="1" applyBorder="1" applyAlignment="1" applyProtection="1">
      <alignment horizontal="center" vertical="center" wrapText="1"/>
      <protection locked="0"/>
    </xf>
    <xf numFmtId="9" fontId="6" fillId="13" borderId="17" xfId="71" applyNumberFormat="1" applyFont="1" applyFill="1" applyBorder="1" applyAlignment="1" applyProtection="1">
      <alignment horizontal="center" vertical="center" wrapText="1"/>
      <protection/>
    </xf>
    <xf numFmtId="0" fontId="0" fillId="3" borderId="16" xfId="0" applyFill="1" applyBorder="1" applyAlignment="1">
      <alignment/>
    </xf>
    <xf numFmtId="0" fontId="0" fillId="9" borderId="16" xfId="0" applyFill="1" applyBorder="1" applyAlignment="1">
      <alignment/>
    </xf>
    <xf numFmtId="0" fontId="0" fillId="10" borderId="16" xfId="0" applyFill="1" applyBorder="1" applyAlignment="1">
      <alignment/>
    </xf>
    <xf numFmtId="0" fontId="0" fillId="11" borderId="16" xfId="0" applyFill="1" applyBorder="1" applyAlignment="1">
      <alignment/>
    </xf>
    <xf numFmtId="0" fontId="0" fillId="38" borderId="16" xfId="0" applyFill="1" applyBorder="1" applyAlignment="1">
      <alignment/>
    </xf>
    <xf numFmtId="0" fontId="0" fillId="10" borderId="19" xfId="0" applyFill="1" applyBorder="1" applyAlignment="1">
      <alignment/>
    </xf>
    <xf numFmtId="0" fontId="0" fillId="12" borderId="16" xfId="0" applyFill="1" applyBorder="1" applyAlignment="1">
      <alignment/>
    </xf>
    <xf numFmtId="0" fontId="0" fillId="13" borderId="17" xfId="0" applyFill="1" applyBorder="1" applyAlignment="1">
      <alignment/>
    </xf>
    <xf numFmtId="0" fontId="0" fillId="10" borderId="17" xfId="0" applyFill="1" applyBorder="1" applyAlignment="1">
      <alignment/>
    </xf>
    <xf numFmtId="0" fontId="0" fillId="11" borderId="17" xfId="0" applyFill="1" applyBorder="1" applyAlignment="1">
      <alignment/>
    </xf>
    <xf numFmtId="0" fontId="0" fillId="12" borderId="17" xfId="0" applyFill="1" applyBorder="1" applyAlignment="1">
      <alignment/>
    </xf>
    <xf numFmtId="0" fontId="0" fillId="9" borderId="17" xfId="0" applyFill="1" applyBorder="1" applyAlignment="1">
      <alignment/>
    </xf>
    <xf numFmtId="0" fontId="0" fillId="8" borderId="20" xfId="0" applyFill="1" applyBorder="1" applyAlignment="1">
      <alignment/>
    </xf>
    <xf numFmtId="0" fontId="0" fillId="13" borderId="20" xfId="0" applyFill="1" applyBorder="1" applyAlignment="1">
      <alignment/>
    </xf>
    <xf numFmtId="0" fontId="0" fillId="10" borderId="20" xfId="0" applyFill="1" applyBorder="1" applyAlignment="1">
      <alignment/>
    </xf>
    <xf numFmtId="0" fontId="0" fillId="11" borderId="20" xfId="0" applyFill="1" applyBorder="1" applyAlignment="1">
      <alignment/>
    </xf>
    <xf numFmtId="0" fontId="0" fillId="12" borderId="20" xfId="0" applyFill="1" applyBorder="1" applyAlignment="1">
      <alignment/>
    </xf>
    <xf numFmtId="0" fontId="0" fillId="9" borderId="20" xfId="0" applyFill="1" applyBorder="1" applyAlignment="1">
      <alignment/>
    </xf>
    <xf numFmtId="0" fontId="0" fillId="0" borderId="21" xfId="0" applyBorder="1" applyAlignment="1">
      <alignment horizontal="center"/>
    </xf>
    <xf numFmtId="0" fontId="0" fillId="0" borderId="22" xfId="0" applyBorder="1" applyAlignment="1">
      <alignment horizontal="center"/>
    </xf>
    <xf numFmtId="9" fontId="7" fillId="8" borderId="23" xfId="78" applyFont="1" applyFill="1" applyBorder="1" applyAlignment="1" applyProtection="1">
      <alignment horizontal="center" vertical="center" wrapText="1"/>
      <protection locked="0"/>
    </xf>
    <xf numFmtId="9" fontId="6" fillId="8" borderId="24" xfId="71" applyNumberFormat="1" applyFont="1" applyFill="1" applyBorder="1" applyAlignment="1" applyProtection="1">
      <alignment horizontal="center" vertical="center" wrapText="1"/>
      <protection/>
    </xf>
    <xf numFmtId="9" fontId="6" fillId="13" borderId="23" xfId="71" applyNumberFormat="1" applyFont="1" applyFill="1" applyBorder="1" applyAlignment="1" applyProtection="1">
      <alignment horizontal="center" vertical="center" wrapText="1"/>
      <protection/>
    </xf>
    <xf numFmtId="0" fontId="0" fillId="13" borderId="24" xfId="0" applyFill="1" applyBorder="1" applyAlignment="1">
      <alignment/>
    </xf>
    <xf numFmtId="0" fontId="0" fillId="13" borderId="23" xfId="0" applyFill="1" applyBorder="1" applyAlignment="1">
      <alignment/>
    </xf>
    <xf numFmtId="0" fontId="0" fillId="10" borderId="23" xfId="0" applyFill="1" applyBorder="1" applyAlignment="1">
      <alignment/>
    </xf>
    <xf numFmtId="0" fontId="0" fillId="10" borderId="24" xfId="0" applyFill="1" applyBorder="1" applyAlignment="1">
      <alignment/>
    </xf>
    <xf numFmtId="0" fontId="0" fillId="11" borderId="23" xfId="0" applyFill="1" applyBorder="1" applyAlignment="1">
      <alignment/>
    </xf>
    <xf numFmtId="0" fontId="0" fillId="11" borderId="24" xfId="0" applyFill="1" applyBorder="1" applyAlignment="1">
      <alignment/>
    </xf>
    <xf numFmtId="0" fontId="0" fillId="12" borderId="23" xfId="0" applyFill="1" applyBorder="1" applyAlignment="1">
      <alignment/>
    </xf>
    <xf numFmtId="0" fontId="0" fillId="12" borderId="24" xfId="0" applyFill="1" applyBorder="1" applyAlignment="1">
      <alignment/>
    </xf>
    <xf numFmtId="0" fontId="0" fillId="9" borderId="23" xfId="0" applyFill="1" applyBorder="1" applyAlignment="1">
      <alignment/>
    </xf>
    <xf numFmtId="0" fontId="0" fillId="9" borderId="24" xfId="0" applyFill="1" applyBorder="1" applyAlignment="1">
      <alignment/>
    </xf>
    <xf numFmtId="0" fontId="0" fillId="10" borderId="25" xfId="0" applyFill="1" applyBorder="1" applyAlignment="1">
      <alignment/>
    </xf>
    <xf numFmtId="0" fontId="0" fillId="39" borderId="19" xfId="0" applyFill="1" applyBorder="1" applyAlignment="1">
      <alignment/>
    </xf>
    <xf numFmtId="0" fontId="0" fillId="39" borderId="16" xfId="0" applyFill="1" applyBorder="1" applyAlignment="1">
      <alignment/>
    </xf>
    <xf numFmtId="0" fontId="0" fillId="39" borderId="25" xfId="0" applyFill="1" applyBorder="1" applyAlignment="1">
      <alignment/>
    </xf>
    <xf numFmtId="9" fontId="6" fillId="0" borderId="0" xfId="71" applyNumberFormat="1" applyFont="1" applyFill="1" applyBorder="1" applyAlignment="1" applyProtection="1">
      <alignment vertical="center" wrapText="1"/>
      <protection/>
    </xf>
    <xf numFmtId="0" fontId="0" fillId="37" borderId="0" xfId="0" applyFill="1" applyBorder="1" applyAlignment="1">
      <alignment/>
    </xf>
    <xf numFmtId="0" fontId="0" fillId="0" borderId="0" xfId="0" applyBorder="1" applyAlignment="1">
      <alignment horizontal="center" vertical="center" wrapText="1"/>
    </xf>
    <xf numFmtId="9" fontId="7" fillId="11" borderId="17" xfId="78" applyFont="1" applyFill="1" applyBorder="1" applyAlignment="1" applyProtection="1">
      <alignment horizontal="center" vertical="center" wrapText="1"/>
      <protection locked="0"/>
    </xf>
    <xf numFmtId="0" fontId="6" fillId="0" borderId="16" xfId="71" applyFont="1" applyFill="1" applyBorder="1" applyAlignment="1" applyProtection="1">
      <alignment horizontal="left" vertical="center" wrapText="1"/>
      <protection/>
    </xf>
    <xf numFmtId="0" fontId="6" fillId="11" borderId="16" xfId="71" applyFont="1" applyFill="1" applyBorder="1" applyAlignment="1" applyProtection="1">
      <alignment horizontal="left" vertical="center" wrapText="1"/>
      <protection/>
    </xf>
    <xf numFmtId="9" fontId="7" fillId="0" borderId="16" xfId="79" applyFont="1" applyFill="1" applyBorder="1" applyAlignment="1" applyProtection="1">
      <alignment horizontal="center" vertical="center" wrapText="1"/>
      <protection locked="0"/>
    </xf>
    <xf numFmtId="181" fontId="7" fillId="40" borderId="16" xfId="59" applyFont="1" applyFill="1" applyBorder="1" applyAlignment="1" applyProtection="1">
      <alignment vertical="center" wrapText="1"/>
      <protection/>
    </xf>
    <xf numFmtId="188" fontId="0" fillId="37" borderId="0" xfId="0" applyNumberFormat="1" applyFill="1" applyBorder="1" applyAlignment="1">
      <alignment vertical="center"/>
    </xf>
    <xf numFmtId="0" fontId="6" fillId="37" borderId="26" xfId="71" applyFont="1" applyFill="1" applyBorder="1" applyAlignment="1" applyProtection="1">
      <alignment vertical="center" wrapText="1"/>
      <protection/>
    </xf>
    <xf numFmtId="0" fontId="6" fillId="0" borderId="19" xfId="71" applyFont="1" applyFill="1" applyBorder="1" applyAlignment="1" applyProtection="1">
      <alignment horizontal="left" vertical="center" wrapText="1"/>
      <protection/>
    </xf>
    <xf numFmtId="9" fontId="7" fillId="0" borderId="19" xfId="79" applyFont="1" applyFill="1" applyBorder="1" applyAlignment="1" applyProtection="1">
      <alignment horizontal="center" vertical="center" wrapText="1"/>
      <protection locked="0"/>
    </xf>
    <xf numFmtId="9" fontId="6" fillId="0" borderId="27" xfId="71" applyNumberFormat="1" applyFont="1" applyFill="1" applyBorder="1" applyAlignment="1" applyProtection="1">
      <alignment horizontal="center" vertical="center" wrapText="1"/>
      <protection/>
    </xf>
    <xf numFmtId="181" fontId="0" fillId="40" borderId="16" xfId="0" applyNumberFormat="1" applyFill="1" applyBorder="1" applyAlignment="1">
      <alignment horizontal="center" vertical="center" wrapText="1"/>
    </xf>
    <xf numFmtId="9" fontId="0" fillId="0" borderId="0" xfId="0" applyNumberFormat="1" applyAlignment="1">
      <alignment/>
    </xf>
    <xf numFmtId="9" fontId="7" fillId="11" borderId="16" xfId="78" applyNumberFormat="1" applyFont="1" applyFill="1" applyBorder="1" applyAlignment="1" applyProtection="1">
      <alignment horizontal="center" vertical="center" wrapText="1"/>
      <protection locked="0"/>
    </xf>
    <xf numFmtId="10" fontId="0" fillId="0" borderId="0" xfId="78" applyNumberFormat="1" applyFont="1" applyAlignment="1">
      <alignment/>
    </xf>
    <xf numFmtId="190" fontId="7" fillId="40" borderId="16" xfId="59" applyNumberFormat="1" applyFont="1" applyFill="1" applyBorder="1" applyAlignment="1" applyProtection="1">
      <alignment vertical="center" wrapText="1"/>
      <protection/>
    </xf>
    <xf numFmtId="0" fontId="0" fillId="0" borderId="0" xfId="0" applyAlignment="1">
      <alignment/>
    </xf>
    <xf numFmtId="190" fontId="0" fillId="0" borderId="0" xfId="59" applyNumberFormat="1" applyFont="1" applyAlignment="1">
      <alignment/>
    </xf>
    <xf numFmtId="190" fontId="0" fillId="40" borderId="16" xfId="0" applyNumberFormat="1" applyFill="1" applyBorder="1" applyAlignment="1">
      <alignment vertical="center" wrapText="1"/>
    </xf>
    <xf numFmtId="9" fontId="93" fillId="0" borderId="0" xfId="78" applyFont="1" applyBorder="1" applyAlignment="1">
      <alignment horizontal="center" vertical="center"/>
    </xf>
    <xf numFmtId="0" fontId="7" fillId="0" borderId="28" xfId="71" applyFont="1" applyFill="1" applyBorder="1" applyAlignment="1" applyProtection="1">
      <alignment horizontal="left" vertical="center" wrapText="1"/>
      <protection/>
    </xf>
    <xf numFmtId="9" fontId="6" fillId="0" borderId="29" xfId="71" applyNumberFormat="1" applyFont="1" applyFill="1" applyBorder="1" applyAlignment="1" applyProtection="1">
      <alignment horizontal="center" vertical="center" wrapText="1"/>
      <protection/>
    </xf>
    <xf numFmtId="9" fontId="6" fillId="0" borderId="29" xfId="78" applyFont="1" applyFill="1" applyBorder="1" applyAlignment="1" applyProtection="1">
      <alignment horizontal="center" vertical="center" wrapText="1"/>
      <protection/>
    </xf>
    <xf numFmtId="187" fontId="6" fillId="0" borderId="29" xfId="78" applyNumberFormat="1" applyFont="1" applyFill="1" applyBorder="1" applyAlignment="1" applyProtection="1">
      <alignment vertical="center" wrapText="1"/>
      <protection/>
    </xf>
    <xf numFmtId="0" fontId="95" fillId="0" borderId="0" xfId="0" applyFont="1" applyAlignment="1">
      <alignment/>
    </xf>
    <xf numFmtId="180" fontId="95" fillId="0" borderId="0" xfId="63" applyFont="1" applyAlignment="1">
      <alignment/>
    </xf>
    <xf numFmtId="180" fontId="96" fillId="0" borderId="0" xfId="63" applyFont="1" applyAlignment="1">
      <alignment/>
    </xf>
    <xf numFmtId="0" fontId="96" fillId="0" borderId="0" xfId="0" applyFont="1" applyAlignment="1">
      <alignment/>
    </xf>
    <xf numFmtId="0" fontId="6" fillId="37" borderId="0" xfId="71" applyFont="1" applyFill="1" applyBorder="1" applyAlignment="1" applyProtection="1">
      <alignment horizontal="center" vertical="center" wrapText="1"/>
      <protection/>
    </xf>
    <xf numFmtId="0" fontId="6" fillId="37" borderId="0" xfId="71" applyFont="1" applyFill="1" applyBorder="1" applyAlignment="1">
      <alignment horizontal="center" vertical="center" wrapText="1"/>
      <protection/>
    </xf>
    <xf numFmtId="0" fontId="0" fillId="0" borderId="30" xfId="0" applyBorder="1" applyAlignment="1">
      <alignment/>
    </xf>
    <xf numFmtId="0" fontId="6" fillId="37" borderId="14" xfId="71" applyFont="1" applyFill="1" applyBorder="1" applyAlignment="1">
      <alignment horizontal="center" vertical="center" wrapText="1"/>
      <protection/>
    </xf>
    <xf numFmtId="0" fontId="0" fillId="0" borderId="31" xfId="0" applyBorder="1" applyAlignment="1">
      <alignment/>
    </xf>
    <xf numFmtId="0" fontId="6" fillId="37" borderId="14" xfId="71" applyFont="1" applyFill="1" applyBorder="1" applyAlignment="1">
      <alignment horizontal="center" vertical="center" wrapText="1"/>
      <protection/>
    </xf>
    <xf numFmtId="0" fontId="6" fillId="37" borderId="32" xfId="71" applyFont="1" applyFill="1" applyBorder="1" applyAlignment="1" applyProtection="1">
      <alignment vertical="center" wrapText="1"/>
      <protection/>
    </xf>
    <xf numFmtId="0" fontId="6" fillId="37" borderId="33" xfId="71" applyFont="1" applyFill="1" applyBorder="1" applyAlignment="1" applyProtection="1">
      <alignment vertical="center" wrapText="1"/>
      <protection/>
    </xf>
    <xf numFmtId="0" fontId="6" fillId="37" borderId="34" xfId="71" applyFont="1" applyFill="1" applyBorder="1" applyAlignment="1" applyProtection="1">
      <alignment vertical="center" wrapText="1"/>
      <protection/>
    </xf>
    <xf numFmtId="0" fontId="7" fillId="37" borderId="35" xfId="71" applyFont="1" applyFill="1" applyBorder="1" applyAlignment="1" applyProtection="1">
      <alignment vertical="center" wrapText="1"/>
      <protection/>
    </xf>
    <xf numFmtId="0" fontId="7" fillId="37" borderId="36" xfId="71" applyFont="1" applyFill="1" applyBorder="1" applyAlignment="1" applyProtection="1">
      <alignment vertical="center" wrapText="1"/>
      <protection/>
    </xf>
    <xf numFmtId="0" fontId="7" fillId="37" borderId="37" xfId="71" applyFont="1" applyFill="1" applyBorder="1" applyAlignment="1" applyProtection="1">
      <alignment vertical="center" wrapText="1"/>
      <protection/>
    </xf>
    <xf numFmtId="0" fontId="94" fillId="37" borderId="36" xfId="0" applyFont="1" applyFill="1" applyBorder="1" applyAlignment="1">
      <alignment/>
    </xf>
    <xf numFmtId="0" fontId="0" fillId="0" borderId="38" xfId="0" applyBorder="1" applyAlignment="1">
      <alignment/>
    </xf>
    <xf numFmtId="0" fontId="6" fillId="37" borderId="39" xfId="71" applyFont="1" applyFill="1" applyBorder="1" applyAlignment="1">
      <alignment horizontal="center" vertical="center" wrapText="1"/>
      <protection/>
    </xf>
    <xf numFmtId="0" fontId="6" fillId="37" borderId="40" xfId="71" applyFont="1" applyFill="1" applyBorder="1" applyAlignment="1" applyProtection="1">
      <alignment horizontal="center" vertical="center" wrapText="1"/>
      <protection/>
    </xf>
    <xf numFmtId="0" fontId="6" fillId="5" borderId="41" xfId="71" applyFont="1" applyFill="1" applyBorder="1" applyAlignment="1" applyProtection="1">
      <alignment horizontal="center" vertical="center" wrapText="1"/>
      <protection/>
    </xf>
    <xf numFmtId="0" fontId="6" fillId="5" borderId="16" xfId="71" applyFont="1" applyFill="1" applyBorder="1" applyAlignment="1" applyProtection="1">
      <alignment horizontal="center" vertical="center" wrapText="1"/>
      <protection/>
    </xf>
    <xf numFmtId="0" fontId="6" fillId="0" borderId="0" xfId="71" applyFont="1" applyFill="1" applyBorder="1" applyAlignment="1">
      <alignment horizontal="center" vertical="center" wrapText="1"/>
      <protection/>
    </xf>
    <xf numFmtId="0" fontId="6" fillId="0" borderId="36" xfId="71" applyFont="1" applyFill="1" applyBorder="1" applyAlignment="1">
      <alignment horizontal="center" vertical="center" wrapText="1"/>
      <protection/>
    </xf>
    <xf numFmtId="0" fontId="6" fillId="37" borderId="42" xfId="71" applyFont="1" applyFill="1" applyBorder="1" applyAlignment="1" applyProtection="1">
      <alignment vertical="center" wrapText="1"/>
      <protection/>
    </xf>
    <xf numFmtId="0" fontId="9" fillId="0" borderId="0" xfId="71" applyFont="1" applyFill="1" applyBorder="1" applyAlignment="1">
      <alignment horizontal="center" vertical="center" wrapText="1"/>
      <protection/>
    </xf>
    <xf numFmtId="0" fontId="6" fillId="5" borderId="16" xfId="71" applyFont="1" applyFill="1" applyBorder="1" applyAlignment="1" applyProtection="1">
      <alignment horizontal="center" vertical="center" wrapText="1"/>
      <protection/>
    </xf>
    <xf numFmtId="0" fontId="6" fillId="37" borderId="0" xfId="71" applyFont="1" applyFill="1" applyBorder="1" applyAlignment="1" applyProtection="1">
      <alignment horizontal="center" vertical="center" wrapText="1"/>
      <protection/>
    </xf>
    <xf numFmtId="0" fontId="6" fillId="5" borderId="41" xfId="71" applyFont="1" applyFill="1" applyBorder="1" applyAlignment="1" applyProtection="1">
      <alignment horizontal="center" vertical="center" wrapText="1"/>
      <protection/>
    </xf>
    <xf numFmtId="0" fontId="6" fillId="37" borderId="0" xfId="71" applyFont="1" applyFill="1" applyBorder="1" applyAlignment="1">
      <alignment horizontal="center" vertical="center" wrapText="1"/>
      <protection/>
    </xf>
    <xf numFmtId="1" fontId="6" fillId="0" borderId="29" xfId="78" applyNumberFormat="1" applyFont="1" applyFill="1" applyBorder="1" applyAlignment="1" applyProtection="1">
      <alignment horizontal="center" vertical="center" wrapText="1"/>
      <protection/>
    </xf>
    <xf numFmtId="9" fontId="7" fillId="0" borderId="19" xfId="0" applyNumberFormat="1" applyFont="1" applyBorder="1" applyAlignment="1" applyProtection="1">
      <alignment horizontal="center" vertical="center" wrapText="1"/>
      <protection locked="0"/>
    </xf>
    <xf numFmtId="9" fontId="7" fillId="0" borderId="43" xfId="0" applyNumberFormat="1" applyFont="1" applyBorder="1" applyAlignment="1" applyProtection="1">
      <alignment horizontal="center" vertical="center" wrapText="1"/>
      <protection locked="0"/>
    </xf>
    <xf numFmtId="0" fontId="93" fillId="11" borderId="16" xfId="0" applyFont="1" applyFill="1" applyBorder="1" applyAlignment="1">
      <alignment horizontal="center" vertical="center" wrapText="1"/>
    </xf>
    <xf numFmtId="9" fontId="0" fillId="0" borderId="16" xfId="0" applyNumberFormat="1" applyBorder="1" applyAlignment="1">
      <alignment horizontal="center" vertical="center" wrapText="1"/>
    </xf>
    <xf numFmtId="181" fontId="0" fillId="0" borderId="16" xfId="59" applyFont="1" applyBorder="1" applyAlignment="1">
      <alignment horizontal="center" vertical="center" wrapText="1"/>
    </xf>
    <xf numFmtId="9" fontId="0" fillId="0" borderId="16" xfId="78" applyFont="1" applyBorder="1" applyAlignment="1">
      <alignment horizontal="center" vertical="center"/>
    </xf>
    <xf numFmtId="0" fontId="97" fillId="17" borderId="16" xfId="71" applyFont="1" applyFill="1" applyBorder="1" applyAlignment="1">
      <alignment horizontal="center" vertical="center" wrapText="1"/>
      <protection/>
    </xf>
    <xf numFmtId="0" fontId="0" fillId="37" borderId="16" xfId="0" applyFill="1" applyBorder="1" applyAlignment="1">
      <alignment horizontal="left" vertical="center" wrapText="1"/>
    </xf>
    <xf numFmtId="0" fontId="98" fillId="37" borderId="16" xfId="0" applyFont="1" applyFill="1" applyBorder="1" applyAlignment="1">
      <alignment horizontal="center" vertical="center" wrapText="1"/>
    </xf>
    <xf numFmtId="0" fontId="98" fillId="37" borderId="16" xfId="0" applyFont="1" applyFill="1" applyBorder="1" applyAlignment="1">
      <alignment horizontal="left" vertical="center" wrapText="1"/>
    </xf>
    <xf numFmtId="186" fontId="98" fillId="37" borderId="16" xfId="0" applyNumberFormat="1" applyFont="1" applyFill="1" applyBorder="1" applyAlignment="1">
      <alignment horizontal="center" vertical="center" wrapText="1"/>
    </xf>
    <xf numFmtId="0" fontId="99" fillId="0" borderId="0" xfId="71" applyFont="1" applyAlignment="1">
      <alignment horizontal="center" vertical="center"/>
      <protection/>
    </xf>
    <xf numFmtId="191" fontId="100" fillId="17" borderId="16" xfId="71" applyNumberFormat="1" applyFont="1" applyFill="1" applyBorder="1" applyAlignment="1">
      <alignment vertical="center"/>
      <protection/>
    </xf>
    <xf numFmtId="191" fontId="100" fillId="0" borderId="0" xfId="71" applyNumberFormat="1" applyFont="1" applyAlignment="1">
      <alignment vertical="center"/>
      <protection/>
    </xf>
    <xf numFmtId="0" fontId="99" fillId="0" borderId="0" xfId="71" applyFont="1" applyAlignment="1">
      <alignment vertical="center"/>
      <protection/>
    </xf>
    <xf numFmtId="186" fontId="98" fillId="37" borderId="16" xfId="0" applyNumberFormat="1" applyFont="1" applyFill="1" applyBorder="1" applyAlignment="1">
      <alignment vertical="center" wrapText="1"/>
    </xf>
    <xf numFmtId="0" fontId="101" fillId="0" borderId="0" xfId="71" applyFont="1" applyAlignment="1">
      <alignment vertical="center"/>
      <protection/>
    </xf>
    <xf numFmtId="186" fontId="35" fillId="37" borderId="16" xfId="0" applyNumberFormat="1" applyFont="1" applyFill="1" applyBorder="1" applyAlignment="1">
      <alignment vertical="center" wrapText="1"/>
    </xf>
    <xf numFmtId="181" fontId="6" fillId="0" borderId="44" xfId="59" applyFont="1" applyFill="1" applyBorder="1" applyAlignment="1" applyProtection="1">
      <alignment horizontal="center" vertical="center" wrapText="1"/>
      <protection/>
    </xf>
    <xf numFmtId="0" fontId="7" fillId="37" borderId="45" xfId="71" applyFont="1" applyFill="1" applyBorder="1" applyAlignment="1" applyProtection="1">
      <alignment vertical="center" wrapText="1"/>
      <protection/>
    </xf>
    <xf numFmtId="0" fontId="7" fillId="37" borderId="46" xfId="71" applyFont="1" applyFill="1" applyBorder="1" applyAlignment="1" applyProtection="1">
      <alignment vertical="center" wrapText="1"/>
      <protection/>
    </xf>
    <xf numFmtId="185" fontId="7" fillId="37" borderId="46" xfId="71" applyNumberFormat="1" applyFont="1" applyFill="1" applyBorder="1" applyAlignment="1" applyProtection="1">
      <alignment vertical="center" wrapText="1"/>
      <protection/>
    </xf>
    <xf numFmtId="0" fontId="7" fillId="37" borderId="47" xfId="71" applyFont="1" applyFill="1" applyBorder="1" applyAlignment="1" applyProtection="1">
      <alignment vertical="center" wrapText="1"/>
      <protection/>
    </xf>
    <xf numFmtId="0" fontId="6" fillId="11" borderId="25" xfId="71" applyFont="1" applyFill="1" applyBorder="1" applyAlignment="1" applyProtection="1">
      <alignment horizontal="left" vertical="center" wrapText="1"/>
      <protection/>
    </xf>
    <xf numFmtId="9" fontId="7" fillId="11" borderId="25" xfId="78" applyFont="1" applyFill="1" applyBorder="1" applyAlignment="1" applyProtection="1">
      <alignment horizontal="center" vertical="center" wrapText="1"/>
      <protection locked="0"/>
    </xf>
    <xf numFmtId="9" fontId="7" fillId="11" borderId="48" xfId="78" applyFont="1" applyFill="1" applyBorder="1" applyAlignment="1" applyProtection="1">
      <alignment horizontal="center" vertical="center" wrapText="1"/>
      <protection locked="0"/>
    </xf>
    <xf numFmtId="9" fontId="6" fillId="0" borderId="48" xfId="71" applyNumberFormat="1" applyFont="1" applyFill="1" applyBorder="1" applyAlignment="1" applyProtection="1">
      <alignment horizontal="center" vertical="center" wrapText="1"/>
      <protection/>
    </xf>
    <xf numFmtId="0" fontId="7" fillId="37" borderId="17" xfId="71" applyFont="1" applyFill="1" applyBorder="1" applyAlignment="1" applyProtection="1">
      <alignment vertical="center" wrapText="1"/>
      <protection/>
    </xf>
    <xf numFmtId="0" fontId="7" fillId="37" borderId="20" xfId="71" applyFont="1" applyFill="1" applyBorder="1" applyAlignment="1" applyProtection="1">
      <alignment vertical="center" wrapText="1"/>
      <protection/>
    </xf>
    <xf numFmtId="0" fontId="35" fillId="0" borderId="16" xfId="0" applyFont="1" applyBorder="1" applyAlignment="1">
      <alignment horizontal="left" vertical="center"/>
    </xf>
    <xf numFmtId="0" fontId="0" fillId="0" borderId="16" xfId="0" applyBorder="1" applyAlignment="1">
      <alignment horizontal="left" vertical="center" wrapText="1"/>
    </xf>
    <xf numFmtId="0" fontId="0" fillId="0" borderId="20" xfId="0" applyBorder="1" applyAlignment="1">
      <alignment horizontal="left" vertical="center" wrapText="1"/>
    </xf>
    <xf numFmtId="0" fontId="0" fillId="0" borderId="0" xfId="0" applyFill="1" applyAlignment="1">
      <alignment/>
    </xf>
    <xf numFmtId="0" fontId="14" fillId="0" borderId="0" xfId="71" applyFont="1" applyFill="1" applyBorder="1" applyAlignment="1" applyProtection="1">
      <alignment vertical="center" wrapText="1"/>
      <protection/>
    </xf>
    <xf numFmtId="9" fontId="6" fillId="0" borderId="29" xfId="78" applyFont="1" applyFill="1" applyBorder="1" applyAlignment="1" applyProtection="1">
      <alignment vertical="center" wrapText="1"/>
      <protection/>
    </xf>
    <xf numFmtId="1" fontId="0" fillId="0" borderId="16" xfId="78" applyNumberFormat="1" applyFont="1" applyBorder="1" applyAlignment="1">
      <alignment horizontal="center" vertical="center"/>
    </xf>
    <xf numFmtId="0" fontId="70" fillId="0" borderId="0" xfId="0" applyFont="1" applyAlignment="1">
      <alignment/>
    </xf>
    <xf numFmtId="1" fontId="6" fillId="0" borderId="29" xfId="78" applyNumberFormat="1" applyFont="1" applyFill="1" applyBorder="1" applyAlignment="1" applyProtection="1">
      <alignment vertical="center" wrapText="1"/>
      <protection/>
    </xf>
    <xf numFmtId="0" fontId="0" fillId="0" borderId="0" xfId="0" applyFill="1" applyAlignment="1">
      <alignment wrapText="1"/>
    </xf>
    <xf numFmtId="181" fontId="0" fillId="40" borderId="16" xfId="0" applyNumberFormat="1" applyFill="1" applyBorder="1" applyAlignment="1">
      <alignment vertical="center" wrapText="1"/>
    </xf>
    <xf numFmtId="1" fontId="102" fillId="0" borderId="29" xfId="78" applyNumberFormat="1" applyFont="1" applyFill="1" applyBorder="1" applyAlignment="1" applyProtection="1">
      <alignment vertical="center" wrapText="1"/>
      <protection/>
    </xf>
    <xf numFmtId="0" fontId="88" fillId="0" borderId="0" xfId="0" applyFont="1" applyAlignment="1">
      <alignment/>
    </xf>
    <xf numFmtId="0" fontId="88" fillId="0" borderId="0" xfId="0" applyFont="1" applyFill="1" applyAlignment="1">
      <alignment/>
    </xf>
    <xf numFmtId="9" fontId="0" fillId="0" borderId="16" xfId="78" applyFont="1" applyFill="1" applyBorder="1" applyAlignment="1">
      <alignment horizontal="center" vertical="center" wrapText="1"/>
    </xf>
    <xf numFmtId="181" fontId="0" fillId="0" borderId="16" xfId="59" applyFont="1" applyFill="1" applyBorder="1" applyAlignment="1">
      <alignment horizontal="center" vertical="center"/>
    </xf>
    <xf numFmtId="9" fontId="0" fillId="0" borderId="0" xfId="78" applyFont="1" applyAlignment="1">
      <alignment/>
    </xf>
    <xf numFmtId="0" fontId="103" fillId="0" borderId="0" xfId="0" applyFont="1" applyFill="1" applyAlignment="1">
      <alignment/>
    </xf>
    <xf numFmtId="0" fontId="95" fillId="0" borderId="0" xfId="0" applyFont="1" applyFill="1" applyAlignment="1">
      <alignment/>
    </xf>
    <xf numFmtId="0" fontId="103" fillId="0" borderId="0" xfId="0" applyFont="1" applyFill="1" applyAlignment="1">
      <alignment horizontal="center"/>
    </xf>
    <xf numFmtId="9" fontId="0" fillId="0" borderId="0" xfId="78" applyFont="1" applyAlignment="1">
      <alignment/>
    </xf>
    <xf numFmtId="193" fontId="0" fillId="0" borderId="16" xfId="62" applyNumberFormat="1" applyFont="1" applyBorder="1" applyAlignment="1">
      <alignment/>
    </xf>
    <xf numFmtId="0" fontId="98" fillId="0" borderId="16" xfId="0" applyFont="1" applyFill="1" applyBorder="1" applyAlignment="1">
      <alignment horizontal="left" vertical="center" wrapText="1"/>
    </xf>
    <xf numFmtId="0" fontId="104" fillId="37" borderId="16" xfId="0" applyFont="1" applyFill="1" applyBorder="1" applyAlignment="1">
      <alignment horizontal="left" vertical="center" wrapText="1"/>
    </xf>
    <xf numFmtId="192" fontId="93" fillId="0" borderId="16" xfId="0" applyNumberFormat="1" applyFont="1" applyBorder="1" applyAlignment="1">
      <alignment/>
    </xf>
    <xf numFmtId="0" fontId="93" fillId="10" borderId="0" xfId="0" applyFont="1" applyFill="1" applyAlignment="1">
      <alignment/>
    </xf>
    <xf numFmtId="9" fontId="0" fillId="0" borderId="0" xfId="78" applyFont="1" applyAlignment="1">
      <alignment/>
    </xf>
    <xf numFmtId="1" fontId="95" fillId="0" borderId="0" xfId="63" applyNumberFormat="1" applyFont="1" applyAlignment="1">
      <alignment/>
    </xf>
    <xf numFmtId="9" fontId="96" fillId="0" borderId="0" xfId="78" applyFont="1" applyAlignment="1">
      <alignment/>
    </xf>
    <xf numFmtId="0" fontId="105" fillId="0" borderId="0" xfId="0" applyFont="1" applyAlignment="1">
      <alignment/>
    </xf>
    <xf numFmtId="0" fontId="106" fillId="0" borderId="0" xfId="0" applyFont="1" applyAlignment="1">
      <alignment/>
    </xf>
    <xf numFmtId="0" fontId="107" fillId="0" borderId="0" xfId="0" applyFont="1" applyAlignment="1">
      <alignment/>
    </xf>
    <xf numFmtId="9" fontId="0" fillId="0" borderId="0" xfId="78" applyFont="1" applyAlignment="1">
      <alignment wrapText="1"/>
    </xf>
    <xf numFmtId="0" fontId="0" fillId="0" borderId="0" xfId="0" applyAlignment="1">
      <alignment wrapText="1"/>
    </xf>
    <xf numFmtId="189" fontId="0" fillId="0" borderId="0" xfId="0" applyNumberFormat="1" applyFill="1" applyBorder="1" applyAlignment="1">
      <alignment vertical="center"/>
    </xf>
    <xf numFmtId="189" fontId="0" fillId="0" borderId="0" xfId="62" applyNumberFormat="1" applyFont="1" applyFill="1" applyBorder="1" applyAlignment="1">
      <alignment vertical="center"/>
    </xf>
    <xf numFmtId="0" fontId="0" fillId="0" borderId="16" xfId="0" applyFill="1" applyBorder="1" applyAlignment="1">
      <alignment horizontal="left" vertical="center" wrapText="1"/>
    </xf>
    <xf numFmtId="9" fontId="0" fillId="0" borderId="0" xfId="78" applyFont="1" applyAlignment="1">
      <alignment/>
    </xf>
    <xf numFmtId="186" fontId="98" fillId="0" borderId="16" xfId="0" applyNumberFormat="1" applyFont="1" applyFill="1" applyBorder="1" applyAlignment="1">
      <alignment vertical="center" wrapText="1"/>
    </xf>
    <xf numFmtId="0" fontId="58" fillId="0" borderId="16" xfId="0" applyFont="1" applyFill="1" applyBorder="1" applyAlignment="1">
      <alignment horizontal="center" vertical="center" wrapText="1"/>
    </xf>
    <xf numFmtId="181" fontId="108" fillId="0" borderId="0" xfId="78" applyNumberFormat="1" applyFont="1" applyFill="1" applyAlignment="1">
      <alignment wrapText="1"/>
    </xf>
    <xf numFmtId="1" fontId="0" fillId="0" borderId="0" xfId="0" applyNumberFormat="1" applyAlignment="1">
      <alignment/>
    </xf>
    <xf numFmtId="9" fontId="95" fillId="0" borderId="0" xfId="78" applyFont="1" applyAlignment="1">
      <alignment/>
    </xf>
    <xf numFmtId="1" fontId="0" fillId="40" borderId="16" xfId="0" applyNumberFormat="1" applyFill="1" applyBorder="1" applyAlignment="1">
      <alignment vertical="center" wrapText="1"/>
    </xf>
    <xf numFmtId="9" fontId="0" fillId="0" borderId="0" xfId="78" applyFont="1" applyFill="1" applyAlignment="1">
      <alignment wrapText="1"/>
    </xf>
    <xf numFmtId="9" fontId="0" fillId="0" borderId="0" xfId="78" applyFont="1" applyAlignment="1">
      <alignment/>
    </xf>
    <xf numFmtId="9" fontId="0" fillId="0" borderId="0" xfId="78" applyFont="1" applyFill="1" applyAlignment="1">
      <alignment wrapText="1"/>
    </xf>
    <xf numFmtId="181" fontId="109" fillId="0" borderId="44" xfId="59" applyFont="1" applyFill="1" applyBorder="1" applyAlignment="1" applyProtection="1">
      <alignment horizontal="center" vertical="center" wrapText="1"/>
      <protection/>
    </xf>
    <xf numFmtId="9" fontId="0" fillId="0" borderId="0" xfId="78" applyFont="1" applyAlignment="1">
      <alignment/>
    </xf>
    <xf numFmtId="1" fontId="110" fillId="0" borderId="0" xfId="0" applyNumberFormat="1" applyFont="1" applyAlignment="1">
      <alignment/>
    </xf>
    <xf numFmtId="0" fontId="104" fillId="37" borderId="16" xfId="0" applyFont="1" applyFill="1" applyBorder="1" applyAlignment="1">
      <alignment horizontal="center" vertical="center" wrapText="1"/>
    </xf>
    <xf numFmtId="0" fontId="93" fillId="11" borderId="16" xfId="0" applyFont="1" applyFill="1" applyBorder="1" applyAlignment="1">
      <alignment horizontal="center" vertical="center" wrapText="1"/>
    </xf>
    <xf numFmtId="9" fontId="0" fillId="0" borderId="0" xfId="78" applyFont="1" applyAlignment="1">
      <alignment/>
    </xf>
    <xf numFmtId="181" fontId="0" fillId="0" borderId="0" xfId="78" applyNumberFormat="1" applyFont="1" applyAlignment="1">
      <alignment/>
    </xf>
    <xf numFmtId="181" fontId="0" fillId="0" borderId="0" xfId="0" applyNumberFormat="1" applyAlignment="1">
      <alignment/>
    </xf>
    <xf numFmtId="181" fontId="0" fillId="0" borderId="0" xfId="0" applyNumberFormat="1" applyFill="1" applyAlignment="1">
      <alignment/>
    </xf>
    <xf numFmtId="0" fontId="35" fillId="0" borderId="16" xfId="0" applyFont="1" applyBorder="1" applyAlignment="1">
      <alignment horizontal="left" vertical="center" wrapText="1"/>
    </xf>
    <xf numFmtId="9" fontId="0" fillId="0" borderId="16" xfId="78" applyFont="1" applyBorder="1" applyAlignment="1">
      <alignment horizontal="center" vertical="center" wrapText="1"/>
    </xf>
    <xf numFmtId="181" fontId="0" fillId="0" borderId="16" xfId="59" applyFont="1" applyFill="1" applyBorder="1" applyAlignment="1">
      <alignment horizontal="center" vertical="center" wrapText="1"/>
    </xf>
    <xf numFmtId="1" fontId="0" fillId="0" borderId="16" xfId="78" applyNumberFormat="1" applyFont="1" applyBorder="1" applyAlignment="1">
      <alignment horizontal="center" vertical="center" wrapText="1"/>
    </xf>
    <xf numFmtId="0" fontId="97" fillId="0" borderId="16" xfId="0" applyFont="1" applyBorder="1" applyAlignment="1">
      <alignment horizontal="center" vertical="center" wrapText="1"/>
    </xf>
    <xf numFmtId="0" fontId="97" fillId="0" borderId="49" xfId="0" applyFont="1" applyBorder="1" applyAlignment="1">
      <alignment horizontal="center" vertical="center" wrapText="1"/>
    </xf>
    <xf numFmtId="0" fontId="103" fillId="0" borderId="16" xfId="71" applyFont="1" applyBorder="1" applyAlignment="1">
      <alignment horizontal="center" vertical="center" wrapText="1"/>
      <protection/>
    </xf>
    <xf numFmtId="183" fontId="111" fillId="0" borderId="16" xfId="61" applyFont="1" applyFill="1" applyBorder="1" applyAlignment="1">
      <alignment horizontal="center" vertical="center" wrapText="1"/>
    </xf>
    <xf numFmtId="181" fontId="112" fillId="0" borderId="16" xfId="59" applyFont="1" applyFill="1" applyBorder="1" applyAlignment="1">
      <alignment horizontal="center" vertical="center" wrapText="1"/>
    </xf>
    <xf numFmtId="187" fontId="0" fillId="0" borderId="0" xfId="78" applyNumberFormat="1" applyFont="1" applyAlignment="1">
      <alignment/>
    </xf>
    <xf numFmtId="0" fontId="111" fillId="0" borderId="16" xfId="71" applyFont="1" applyBorder="1" applyAlignment="1">
      <alignment horizontal="center" vertical="center" wrapText="1"/>
      <protection/>
    </xf>
    <xf numFmtId="202" fontId="111" fillId="0" borderId="16" xfId="61" applyNumberFormat="1" applyFont="1" applyFill="1" applyBorder="1" applyAlignment="1">
      <alignment horizontal="center" vertical="center" wrapText="1"/>
    </xf>
    <xf numFmtId="9" fontId="112" fillId="0" borderId="16" xfId="78" applyFont="1" applyFill="1" applyBorder="1" applyAlignment="1">
      <alignment horizontal="center" vertical="center" wrapText="1"/>
    </xf>
    <xf numFmtId="183" fontId="112" fillId="0" borderId="16" xfId="58" applyFont="1" applyFill="1" applyBorder="1" applyAlignment="1">
      <alignment horizontal="center" vertical="center" wrapText="1"/>
    </xf>
    <xf numFmtId="9" fontId="23" fillId="0" borderId="16" xfId="78" applyFont="1" applyFill="1" applyBorder="1" applyAlignment="1">
      <alignment horizontal="center" vertical="center" wrapText="1"/>
    </xf>
    <xf numFmtId="9" fontId="23" fillId="0" borderId="16" xfId="78" applyFont="1" applyBorder="1" applyAlignment="1">
      <alignment horizontal="center" vertical="center" wrapText="1"/>
    </xf>
    <xf numFmtId="0" fontId="97" fillId="0" borderId="19" xfId="0" applyFont="1" applyBorder="1" applyAlignment="1">
      <alignment horizontal="center" vertical="center" wrapText="1"/>
    </xf>
    <xf numFmtId="181" fontId="113" fillId="0" borderId="19" xfId="59" applyFont="1" applyFill="1" applyBorder="1" applyAlignment="1">
      <alignment horizontal="center" vertical="center" wrapText="1"/>
    </xf>
    <xf numFmtId="9" fontId="113" fillId="0" borderId="19" xfId="78" applyFont="1" applyFill="1" applyBorder="1" applyAlignment="1">
      <alignment horizontal="center" vertical="center" wrapText="1"/>
    </xf>
    <xf numFmtId="9" fontId="0" fillId="0" borderId="0" xfId="78" applyFont="1" applyAlignment="1">
      <alignment/>
    </xf>
    <xf numFmtId="181" fontId="6" fillId="0" borderId="29" xfId="59" applyFont="1" applyFill="1" applyBorder="1" applyAlignment="1" applyProtection="1">
      <alignment horizontal="center" vertical="center" wrapText="1"/>
      <protection/>
    </xf>
    <xf numFmtId="183" fontId="114" fillId="0" borderId="16" xfId="61" applyFont="1" applyFill="1" applyBorder="1" applyAlignment="1">
      <alignment horizontal="center" vertical="center" wrapText="1"/>
    </xf>
    <xf numFmtId="9" fontId="0" fillId="0" borderId="0" xfId="78" applyFont="1" applyBorder="1" applyAlignment="1">
      <alignment vertical="center"/>
    </xf>
    <xf numFmtId="190" fontId="112" fillId="0" borderId="16" xfId="59" applyNumberFormat="1" applyFont="1" applyFill="1" applyBorder="1" applyAlignment="1">
      <alignment horizontal="center" vertical="center" wrapText="1"/>
    </xf>
    <xf numFmtId="0" fontId="6" fillId="5" borderId="16" xfId="71" applyFont="1" applyFill="1" applyBorder="1" applyAlignment="1">
      <alignment horizontal="center" vertical="center" wrapText="1"/>
      <protection/>
    </xf>
    <xf numFmtId="0" fontId="6" fillId="9" borderId="16" xfId="71" applyFont="1" applyFill="1" applyBorder="1" applyAlignment="1">
      <alignment horizontal="center" vertical="center" wrapText="1"/>
      <protection/>
    </xf>
    <xf numFmtId="0" fontId="6" fillId="0" borderId="19" xfId="71" applyFont="1" applyBorder="1" applyAlignment="1">
      <alignment horizontal="left" vertical="center" wrapText="1"/>
      <protection/>
    </xf>
    <xf numFmtId="0" fontId="6" fillId="11" borderId="16" xfId="71" applyFont="1" applyFill="1" applyBorder="1" applyAlignment="1">
      <alignment horizontal="left" vertical="center" wrapText="1"/>
      <protection/>
    </xf>
    <xf numFmtId="9" fontId="0" fillId="41" borderId="0" xfId="0" applyNumberFormat="1" applyFill="1" applyAlignment="1">
      <alignment/>
    </xf>
    <xf numFmtId="0" fontId="6" fillId="9" borderId="19" xfId="71" applyFont="1" applyFill="1" applyBorder="1" applyAlignment="1">
      <alignment horizontal="left" vertical="center" wrapText="1"/>
      <protection/>
    </xf>
    <xf numFmtId="9" fontId="0" fillId="9" borderId="0" xfId="0" applyNumberFormat="1" applyFill="1" applyAlignment="1">
      <alignment/>
    </xf>
    <xf numFmtId="9" fontId="0" fillId="9" borderId="0" xfId="78" applyFont="1" applyFill="1" applyAlignment="1">
      <alignment/>
    </xf>
    <xf numFmtId="0" fontId="6" fillId="9" borderId="16" xfId="71" applyFont="1" applyFill="1" applyBorder="1" applyAlignment="1">
      <alignment horizontal="left" vertical="center" wrapText="1"/>
      <protection/>
    </xf>
    <xf numFmtId="2" fontId="0" fillId="0" borderId="0" xfId="0" applyNumberFormat="1" applyAlignment="1">
      <alignment/>
    </xf>
    <xf numFmtId="0" fontId="115" fillId="42" borderId="16" xfId="0" applyFont="1" applyFill="1" applyBorder="1" applyAlignment="1">
      <alignment horizontal="center" vertical="center" wrapText="1"/>
    </xf>
    <xf numFmtId="187" fontId="115" fillId="42" borderId="16" xfId="0" applyNumberFormat="1" applyFont="1" applyFill="1" applyBorder="1" applyAlignment="1">
      <alignment horizontal="center" vertical="center" wrapText="1"/>
    </xf>
    <xf numFmtId="0" fontId="115" fillId="42" borderId="0" xfId="0" applyFont="1" applyFill="1" applyAlignment="1">
      <alignment horizontal="center" vertical="center" wrapText="1"/>
    </xf>
    <xf numFmtId="0" fontId="103" fillId="0" borderId="16" xfId="0" applyFont="1" applyBorder="1" applyAlignment="1">
      <alignment vertical="center"/>
    </xf>
    <xf numFmtId="41" fontId="69" fillId="0" borderId="16" xfId="79" applyNumberFormat="1" applyFont="1" applyBorder="1" applyAlignment="1">
      <alignment horizontal="center" vertical="center"/>
    </xf>
    <xf numFmtId="9" fontId="69" fillId="0" borderId="16" xfId="0" applyNumberFormat="1" applyFont="1" applyBorder="1" applyAlignment="1">
      <alignment horizontal="center" vertical="center"/>
    </xf>
    <xf numFmtId="3" fontId="0" fillId="0" borderId="50" xfId="0" applyNumberFormat="1" applyBorder="1" applyAlignment="1">
      <alignment horizontal="center" vertical="center"/>
    </xf>
    <xf numFmtId="3" fontId="103" fillId="0" borderId="16" xfId="0" applyNumberFormat="1" applyFont="1" applyBorder="1" applyAlignment="1">
      <alignment horizontal="center" vertical="center"/>
    </xf>
    <xf numFmtId="1" fontId="103" fillId="0" borderId="16" xfId="0" applyNumberFormat="1" applyFont="1" applyBorder="1" applyAlignment="1">
      <alignment horizontal="center" vertical="center"/>
    </xf>
    <xf numFmtId="3" fontId="0" fillId="0" borderId="0" xfId="0" applyNumberFormat="1" applyAlignment="1">
      <alignment/>
    </xf>
    <xf numFmtId="1" fontId="0" fillId="0" borderId="16" xfId="78" applyNumberFormat="1" applyFont="1" applyBorder="1" applyAlignment="1">
      <alignment/>
    </xf>
    <xf numFmtId="4" fontId="0" fillId="0" borderId="0" xfId="0" applyNumberFormat="1" applyAlignment="1">
      <alignment/>
    </xf>
    <xf numFmtId="0" fontId="103" fillId="41" borderId="16" xfId="0" applyFont="1" applyFill="1" applyBorder="1" applyAlignment="1">
      <alignment vertical="center"/>
    </xf>
    <xf numFmtId="41" fontId="69" fillId="41" borderId="16" xfId="79" applyNumberFormat="1" applyFont="1" applyFill="1" applyBorder="1" applyAlignment="1">
      <alignment horizontal="center" vertical="center"/>
    </xf>
    <xf numFmtId="9" fontId="69" fillId="41" borderId="16" xfId="0" applyNumberFormat="1" applyFont="1" applyFill="1" applyBorder="1" applyAlignment="1">
      <alignment horizontal="center" vertical="center"/>
    </xf>
    <xf numFmtId="3" fontId="0" fillId="41" borderId="23" xfId="0" applyNumberFormat="1" applyFill="1" applyBorder="1" applyAlignment="1">
      <alignment horizontal="center" vertical="center"/>
    </xf>
    <xf numFmtId="3" fontId="103" fillId="41" borderId="16" xfId="0" applyNumberFormat="1" applyFont="1" applyFill="1" applyBorder="1" applyAlignment="1">
      <alignment horizontal="center" vertical="center"/>
    </xf>
    <xf numFmtId="1" fontId="103" fillId="41" borderId="16" xfId="0" applyNumberFormat="1" applyFont="1" applyFill="1" applyBorder="1" applyAlignment="1">
      <alignment horizontal="center" vertical="center"/>
    </xf>
    <xf numFmtId="1" fontId="0" fillId="41" borderId="0" xfId="0" applyNumberFormat="1" applyFill="1" applyAlignment="1">
      <alignment/>
    </xf>
    <xf numFmtId="3" fontId="0" fillId="41" borderId="0" xfId="0" applyNumberFormat="1" applyFill="1" applyAlignment="1">
      <alignment/>
    </xf>
    <xf numFmtId="3" fontId="0" fillId="0" borderId="23" xfId="0" applyNumberFormat="1" applyBorder="1" applyAlignment="1">
      <alignment horizontal="center" vertical="center"/>
    </xf>
    <xf numFmtId="0" fontId="115" fillId="42" borderId="16" xfId="0" applyFont="1" applyFill="1" applyBorder="1" applyAlignment="1">
      <alignment horizontal="center" vertical="center"/>
    </xf>
    <xf numFmtId="41" fontId="115" fillId="42" borderId="16" xfId="0" applyNumberFormat="1" applyFont="1" applyFill="1" applyBorder="1" applyAlignment="1">
      <alignment horizontal="center" vertical="center"/>
    </xf>
    <xf numFmtId="187" fontId="115" fillId="42" borderId="16" xfId="0" applyNumberFormat="1" applyFont="1" applyFill="1" applyBorder="1" applyAlignment="1">
      <alignment horizontal="center" vertical="center"/>
    </xf>
    <xf numFmtId="3" fontId="115" fillId="42" borderId="16" xfId="0" applyNumberFormat="1" applyFont="1" applyFill="1" applyBorder="1" applyAlignment="1">
      <alignment horizontal="center" vertical="center"/>
    </xf>
    <xf numFmtId="1" fontId="0" fillId="0" borderId="16" xfId="0" applyNumberFormat="1" applyBorder="1" applyAlignment="1">
      <alignment/>
    </xf>
    <xf numFmtId="205" fontId="0" fillId="0" borderId="0" xfId="0" applyNumberFormat="1" applyAlignment="1">
      <alignment/>
    </xf>
    <xf numFmtId="187" fontId="103" fillId="0" borderId="16" xfId="0" applyNumberFormat="1" applyFont="1" applyBorder="1" applyAlignment="1">
      <alignment horizontal="center" vertical="center"/>
    </xf>
    <xf numFmtId="0" fontId="103" fillId="0" borderId="16" xfId="0" applyFont="1" applyBorder="1" applyAlignment="1">
      <alignment horizontal="center" vertical="center"/>
    </xf>
    <xf numFmtId="187" fontId="69" fillId="0" borderId="16" xfId="0" applyNumberFormat="1" applyFont="1" applyBorder="1" applyAlignment="1">
      <alignment horizontal="center" vertical="center"/>
    </xf>
    <xf numFmtId="181" fontId="115" fillId="42" borderId="16" xfId="59" applyFont="1" applyFill="1" applyBorder="1" applyAlignment="1">
      <alignment horizontal="center" vertical="center"/>
    </xf>
    <xf numFmtId="1" fontId="115" fillId="42" borderId="16" xfId="0" applyNumberFormat="1" applyFont="1" applyFill="1" applyBorder="1" applyAlignment="1">
      <alignment horizontal="center" vertical="center"/>
    </xf>
    <xf numFmtId="0" fontId="103" fillId="0" borderId="0" xfId="0" applyFont="1" applyAlignment="1">
      <alignment/>
    </xf>
    <xf numFmtId="187" fontId="103" fillId="0" borderId="0" xfId="0" applyNumberFormat="1" applyFont="1" applyAlignment="1">
      <alignment/>
    </xf>
    <xf numFmtId="205" fontId="69" fillId="0" borderId="16" xfId="79" applyNumberFormat="1" applyFont="1" applyBorder="1" applyAlignment="1">
      <alignment horizontal="center" vertical="center"/>
    </xf>
    <xf numFmtId="10" fontId="69" fillId="0" borderId="16" xfId="0" applyNumberFormat="1" applyFont="1" applyBorder="1" applyAlignment="1">
      <alignment horizontal="center" vertical="center"/>
    </xf>
    <xf numFmtId="0" fontId="114" fillId="41" borderId="16" xfId="0" applyFont="1" applyFill="1" applyBorder="1" applyAlignment="1">
      <alignment vertical="center"/>
    </xf>
    <xf numFmtId="205" fontId="114" fillId="41" borderId="16" xfId="79" applyNumberFormat="1" applyFont="1" applyFill="1" applyBorder="1" applyAlignment="1">
      <alignment horizontal="center" vertical="center"/>
    </xf>
    <xf numFmtId="10" fontId="114" fillId="41" borderId="16" xfId="0" applyNumberFormat="1" applyFont="1" applyFill="1" applyBorder="1" applyAlignment="1">
      <alignment horizontal="center" vertical="center"/>
    </xf>
    <xf numFmtId="1" fontId="114" fillId="41" borderId="16" xfId="0" applyNumberFormat="1" applyFont="1" applyFill="1" applyBorder="1" applyAlignment="1">
      <alignment horizontal="center" vertical="center"/>
    </xf>
    <xf numFmtId="0" fontId="114" fillId="41" borderId="16" xfId="0" applyFont="1" applyFill="1" applyBorder="1" applyAlignment="1">
      <alignment horizontal="center" vertical="center"/>
    </xf>
    <xf numFmtId="1" fontId="88" fillId="41" borderId="0" xfId="0" applyNumberFormat="1" applyFont="1" applyFill="1" applyAlignment="1">
      <alignment/>
    </xf>
    <xf numFmtId="3" fontId="88" fillId="41" borderId="0" xfId="0" applyNumberFormat="1" applyFont="1" applyFill="1" applyAlignment="1">
      <alignment/>
    </xf>
    <xf numFmtId="1" fontId="88" fillId="41" borderId="16" xfId="78" applyNumberFormat="1" applyFont="1" applyFill="1" applyBorder="1" applyAlignment="1">
      <alignment/>
    </xf>
    <xf numFmtId="205" fontId="69" fillId="41" borderId="16" xfId="79" applyNumberFormat="1" applyFont="1" applyFill="1" applyBorder="1" applyAlignment="1">
      <alignment horizontal="center" vertical="center"/>
    </xf>
    <xf numFmtId="10" fontId="69" fillId="41" borderId="16" xfId="0" applyNumberFormat="1" applyFont="1" applyFill="1" applyBorder="1" applyAlignment="1">
      <alignment horizontal="center" vertical="center"/>
    </xf>
    <xf numFmtId="0" fontId="103" fillId="41" borderId="16" xfId="0" applyFont="1" applyFill="1" applyBorder="1" applyAlignment="1">
      <alignment horizontal="center" vertical="center"/>
    </xf>
    <xf numFmtId="205" fontId="115" fillId="42" borderId="16" xfId="0" applyNumberFormat="1" applyFont="1" applyFill="1" applyBorder="1" applyAlignment="1">
      <alignment horizontal="center" vertical="center"/>
    </xf>
    <xf numFmtId="0" fontId="69" fillId="0" borderId="0" xfId="0" applyFont="1" applyAlignment="1">
      <alignment/>
    </xf>
    <xf numFmtId="187" fontId="69" fillId="0" borderId="0" xfId="0" applyNumberFormat="1" applyFont="1" applyAlignment="1">
      <alignment/>
    </xf>
    <xf numFmtId="0" fontId="111" fillId="0" borderId="16" xfId="71" applyFont="1" applyBorder="1" applyAlignment="1">
      <alignment horizontal="left" vertical="center" wrapText="1"/>
      <protection/>
    </xf>
    <xf numFmtId="0" fontId="111" fillId="0" borderId="25" xfId="71" applyFont="1" applyBorder="1" applyAlignment="1">
      <alignment horizontal="left" vertical="center" wrapText="1"/>
      <protection/>
    </xf>
    <xf numFmtId="0" fontId="111" fillId="0" borderId="19" xfId="71" applyFont="1" applyBorder="1" applyAlignment="1">
      <alignment horizontal="left" vertical="center" wrapText="1"/>
      <protection/>
    </xf>
    <xf numFmtId="0" fontId="6" fillId="5" borderId="25" xfId="71" applyFont="1" applyFill="1" applyBorder="1" applyAlignment="1">
      <alignment horizontal="center" vertical="center" wrapText="1"/>
      <protection/>
    </xf>
    <xf numFmtId="0" fontId="6" fillId="5" borderId="19" xfId="71" applyFont="1" applyFill="1" applyBorder="1" applyAlignment="1">
      <alignment horizontal="center" vertical="center" wrapText="1"/>
      <protection/>
    </xf>
    <xf numFmtId="0" fontId="6" fillId="5" borderId="17" xfId="71" applyFont="1" applyFill="1" applyBorder="1" applyAlignment="1">
      <alignment horizontal="center" vertical="center" wrapText="1"/>
      <protection/>
    </xf>
    <xf numFmtId="0" fontId="6" fillId="5" borderId="46" xfId="71" applyFont="1" applyFill="1" applyBorder="1" applyAlignment="1">
      <alignment horizontal="center" vertical="center" wrapText="1"/>
      <protection/>
    </xf>
    <xf numFmtId="0" fontId="6" fillId="5" borderId="20" xfId="71" applyFont="1" applyFill="1" applyBorder="1" applyAlignment="1">
      <alignment horizontal="center" vertical="center" wrapText="1"/>
      <protection/>
    </xf>
    <xf numFmtId="0" fontId="0" fillId="9" borderId="51" xfId="0" applyFill="1" applyBorder="1" applyAlignment="1">
      <alignment horizontal="center"/>
    </xf>
    <xf numFmtId="0" fontId="0" fillId="9" borderId="0" xfId="0" applyFill="1" applyAlignment="1">
      <alignment horizontal="center"/>
    </xf>
    <xf numFmtId="1" fontId="0" fillId="0" borderId="0" xfId="0" applyNumberFormat="1" applyAlignment="1">
      <alignment horizontal="left" wrapText="1"/>
    </xf>
    <xf numFmtId="2" fontId="0" fillId="0" borderId="0" xfId="0" applyNumberFormat="1" applyAlignment="1">
      <alignment horizontal="left" wrapText="1"/>
    </xf>
    <xf numFmtId="2" fontId="0" fillId="0" borderId="52" xfId="0" applyNumberFormat="1" applyBorder="1" applyAlignment="1">
      <alignment horizontal="center" vertical="center"/>
    </xf>
    <xf numFmtId="2" fontId="0" fillId="0" borderId="53" xfId="0" applyNumberFormat="1" applyBorder="1" applyAlignment="1">
      <alignment horizontal="center" vertical="center"/>
    </xf>
    <xf numFmtId="1" fontId="0" fillId="9" borderId="0" xfId="0" applyNumberFormat="1" applyFill="1" applyAlignment="1">
      <alignment horizontal="left" wrapText="1"/>
    </xf>
    <xf numFmtId="2" fontId="0" fillId="9" borderId="0" xfId="0" applyNumberFormat="1" applyFill="1" applyAlignment="1">
      <alignment horizontal="left" wrapText="1"/>
    </xf>
    <xf numFmtId="2" fontId="0" fillId="9" borderId="52" xfId="0" applyNumberFormat="1" applyFill="1" applyBorder="1" applyAlignment="1">
      <alignment horizontal="center" vertical="center"/>
    </xf>
    <xf numFmtId="2" fontId="0" fillId="9" borderId="53" xfId="0" applyNumberFormat="1" applyFill="1" applyBorder="1" applyAlignment="1">
      <alignment horizontal="center" vertical="center"/>
    </xf>
    <xf numFmtId="0" fontId="6" fillId="37" borderId="17" xfId="71" applyFont="1" applyFill="1" applyBorder="1" applyAlignment="1">
      <alignment horizontal="left" vertical="center" wrapText="1"/>
      <protection/>
    </xf>
    <xf numFmtId="0" fontId="6" fillId="37" borderId="46" xfId="71" applyFont="1" applyFill="1" applyBorder="1" applyAlignment="1">
      <alignment horizontal="left" vertical="center" wrapText="1"/>
      <protection/>
    </xf>
    <xf numFmtId="0" fontId="6" fillId="37" borderId="20" xfId="71" applyFont="1" applyFill="1" applyBorder="1" applyAlignment="1">
      <alignment horizontal="left" vertical="center" wrapText="1"/>
      <protection/>
    </xf>
    <xf numFmtId="0" fontId="6" fillId="5" borderId="17" xfId="71" applyFont="1" applyFill="1" applyBorder="1" applyAlignment="1" applyProtection="1">
      <alignment horizontal="center" vertical="center" wrapText="1"/>
      <protection/>
    </xf>
    <xf numFmtId="0" fontId="6" fillId="5" borderId="46" xfId="71" applyFont="1" applyFill="1" applyBorder="1" applyAlignment="1" applyProtection="1">
      <alignment horizontal="center" vertical="center" wrapText="1"/>
      <protection/>
    </xf>
    <xf numFmtId="0" fontId="6" fillId="5" borderId="20" xfId="71" applyFont="1" applyFill="1" applyBorder="1" applyAlignment="1" applyProtection="1">
      <alignment horizontal="center" vertical="center" wrapText="1"/>
      <protection/>
    </xf>
    <xf numFmtId="0" fontId="6" fillId="5" borderId="54" xfId="71" applyFont="1" applyFill="1" applyBorder="1" applyAlignment="1">
      <alignment horizontal="left" vertical="center" wrapText="1"/>
      <protection/>
    </xf>
    <xf numFmtId="0" fontId="6" fillId="5" borderId="35" xfId="71" applyFont="1" applyFill="1" applyBorder="1" applyAlignment="1">
      <alignment horizontal="left" vertical="center" wrapText="1"/>
      <protection/>
    </xf>
    <xf numFmtId="9" fontId="94" fillId="0" borderId="48" xfId="71" applyNumberFormat="1" applyFont="1" applyFill="1" applyBorder="1" applyAlignment="1" applyProtection="1">
      <alignment horizontal="left" vertical="center" wrapText="1"/>
      <protection/>
    </xf>
    <xf numFmtId="9" fontId="94" fillId="0" borderId="55" xfId="71" applyNumberFormat="1" applyFont="1" applyFill="1" applyBorder="1" applyAlignment="1" applyProtection="1">
      <alignment horizontal="left" vertical="center" wrapText="1"/>
      <protection/>
    </xf>
    <xf numFmtId="9" fontId="94" fillId="0" borderId="56" xfId="71" applyNumberFormat="1" applyFont="1" applyFill="1" applyBorder="1" applyAlignment="1" applyProtection="1">
      <alignment horizontal="left" vertical="center" wrapText="1"/>
      <protection/>
    </xf>
    <xf numFmtId="9" fontId="94" fillId="0" borderId="51" xfId="71" applyNumberFormat="1" applyFont="1" applyFill="1" applyBorder="1" applyAlignment="1" applyProtection="1">
      <alignment horizontal="left" vertical="center" wrapText="1"/>
      <protection/>
    </xf>
    <xf numFmtId="9" fontId="94" fillId="0" borderId="0" xfId="71" applyNumberFormat="1" applyFont="1" applyFill="1" applyBorder="1" applyAlignment="1" applyProtection="1">
      <alignment horizontal="left" vertical="center" wrapText="1"/>
      <protection/>
    </xf>
    <xf numFmtId="9" fontId="94" fillId="0" borderId="36" xfId="71" applyNumberFormat="1" applyFont="1" applyFill="1" applyBorder="1" applyAlignment="1" applyProtection="1">
      <alignment horizontal="left" vertical="center" wrapText="1"/>
      <protection/>
    </xf>
    <xf numFmtId="9" fontId="94" fillId="0" borderId="27" xfId="71" applyNumberFormat="1" applyFont="1" applyFill="1" applyBorder="1" applyAlignment="1" applyProtection="1">
      <alignment horizontal="left" vertical="center" wrapText="1"/>
      <protection/>
    </xf>
    <xf numFmtId="9" fontId="94" fillId="0" borderId="18" xfId="71" applyNumberFormat="1" applyFont="1" applyFill="1" applyBorder="1" applyAlignment="1" applyProtection="1">
      <alignment horizontal="left" vertical="center" wrapText="1"/>
      <protection/>
    </xf>
    <xf numFmtId="9" fontId="94" fillId="0" borderId="22" xfId="71" applyNumberFormat="1" applyFont="1" applyFill="1" applyBorder="1" applyAlignment="1" applyProtection="1">
      <alignment horizontal="left" vertical="center" wrapText="1"/>
      <protection/>
    </xf>
    <xf numFmtId="0" fontId="6" fillId="5" borderId="27" xfId="71" applyFont="1" applyFill="1" applyBorder="1" applyAlignment="1" applyProtection="1">
      <alignment horizontal="center" vertical="center" wrapText="1"/>
      <protection/>
    </xf>
    <xf numFmtId="0" fontId="6" fillId="5" borderId="18" xfId="71" applyFont="1" applyFill="1" applyBorder="1" applyAlignment="1" applyProtection="1">
      <alignment horizontal="center" vertical="center" wrapText="1"/>
      <protection/>
    </xf>
    <xf numFmtId="0" fontId="6" fillId="5" borderId="43" xfId="71" applyFont="1" applyFill="1" applyBorder="1" applyAlignment="1" applyProtection="1">
      <alignment horizontal="center" vertical="center" wrapText="1"/>
      <protection/>
    </xf>
    <xf numFmtId="0" fontId="6" fillId="5" borderId="22" xfId="71" applyFont="1" applyFill="1" applyBorder="1" applyAlignment="1" applyProtection="1">
      <alignment horizontal="center" vertical="center" wrapText="1"/>
      <protection/>
    </xf>
    <xf numFmtId="0" fontId="6" fillId="5" borderId="47" xfId="71" applyFont="1" applyFill="1" applyBorder="1" applyAlignment="1" applyProtection="1">
      <alignment horizontal="center" vertical="center" wrapText="1"/>
      <protection/>
    </xf>
    <xf numFmtId="9" fontId="7" fillId="0" borderId="48" xfId="71" applyNumberFormat="1" applyFont="1" applyFill="1" applyBorder="1" applyAlignment="1" applyProtection="1">
      <alignment horizontal="left" vertical="center" wrapText="1"/>
      <protection/>
    </xf>
    <xf numFmtId="9" fontId="7" fillId="0" borderId="55" xfId="71" applyNumberFormat="1" applyFont="1" applyFill="1" applyBorder="1" applyAlignment="1" applyProtection="1">
      <alignment horizontal="left" vertical="center" wrapText="1"/>
      <protection/>
    </xf>
    <xf numFmtId="9" fontId="7" fillId="0" borderId="56" xfId="71" applyNumberFormat="1" applyFont="1" applyFill="1" applyBorder="1" applyAlignment="1" applyProtection="1">
      <alignment horizontal="left" vertical="center" wrapText="1"/>
      <protection/>
    </xf>
    <xf numFmtId="9" fontId="7" fillId="0" borderId="51" xfId="71" applyNumberFormat="1" applyFont="1" applyFill="1" applyBorder="1" applyAlignment="1" applyProtection="1">
      <alignment horizontal="left" vertical="center" wrapText="1"/>
      <protection/>
    </xf>
    <xf numFmtId="9" fontId="7" fillId="0" borderId="0" xfId="71" applyNumberFormat="1" applyFont="1" applyFill="1" applyBorder="1" applyAlignment="1" applyProtection="1">
      <alignment horizontal="left" vertical="center" wrapText="1"/>
      <protection/>
    </xf>
    <xf numFmtId="9" fontId="7" fillId="0" borderId="36" xfId="71" applyNumberFormat="1" applyFont="1" applyFill="1" applyBorder="1" applyAlignment="1" applyProtection="1">
      <alignment horizontal="left" vertical="center" wrapText="1"/>
      <protection/>
    </xf>
    <xf numFmtId="9" fontId="7" fillId="0" borderId="27" xfId="71" applyNumberFormat="1" applyFont="1" applyFill="1" applyBorder="1" applyAlignment="1" applyProtection="1">
      <alignment horizontal="left" vertical="center" wrapText="1"/>
      <protection/>
    </xf>
    <xf numFmtId="9" fontId="7" fillId="0" borderId="18" xfId="71" applyNumberFormat="1" applyFont="1" applyFill="1" applyBorder="1" applyAlignment="1" applyProtection="1">
      <alignment horizontal="left" vertical="center" wrapText="1"/>
      <protection/>
    </xf>
    <xf numFmtId="9" fontId="7" fillId="0" borderId="22" xfId="71" applyNumberFormat="1" applyFont="1" applyFill="1" applyBorder="1" applyAlignment="1" applyProtection="1">
      <alignment horizontal="left" vertical="center" wrapText="1"/>
      <protection/>
    </xf>
    <xf numFmtId="9" fontId="7" fillId="0" borderId="57" xfId="80" applyFont="1" applyFill="1" applyBorder="1" applyAlignment="1" applyProtection="1">
      <alignment horizontal="left" vertical="top" wrapText="1"/>
      <protection/>
    </xf>
    <xf numFmtId="9" fontId="7" fillId="0" borderId="58" xfId="80" applyFont="1" applyFill="1" applyBorder="1" applyAlignment="1" applyProtection="1">
      <alignment horizontal="left" vertical="top" wrapText="1"/>
      <protection/>
    </xf>
    <xf numFmtId="9" fontId="7" fillId="0" borderId="59" xfId="80" applyFont="1" applyFill="1" applyBorder="1" applyAlignment="1" applyProtection="1">
      <alignment horizontal="left" vertical="top" wrapText="1"/>
      <protection/>
    </xf>
    <xf numFmtId="9" fontId="116" fillId="0" borderId="57" xfId="80" applyFont="1" applyFill="1" applyBorder="1" applyAlignment="1" applyProtection="1">
      <alignment horizontal="center" vertical="top" wrapText="1"/>
      <protection/>
    </xf>
    <xf numFmtId="9" fontId="116" fillId="0" borderId="58" xfId="80" applyFont="1" applyFill="1" applyBorder="1" applyAlignment="1" applyProtection="1">
      <alignment horizontal="center" vertical="top" wrapText="1"/>
      <protection/>
    </xf>
    <xf numFmtId="9" fontId="116" fillId="0" borderId="59" xfId="80" applyFont="1" applyFill="1" applyBorder="1" applyAlignment="1" applyProtection="1">
      <alignment horizontal="center" vertical="top" wrapText="1"/>
      <protection/>
    </xf>
    <xf numFmtId="9" fontId="7" fillId="0" borderId="60" xfId="80" applyFont="1" applyFill="1" applyBorder="1" applyAlignment="1" applyProtection="1">
      <alignment horizontal="left" vertical="top" wrapText="1"/>
      <protection/>
    </xf>
    <xf numFmtId="0" fontId="6" fillId="5" borderId="16" xfId="71" applyFont="1" applyFill="1" applyBorder="1" applyAlignment="1" applyProtection="1">
      <alignment horizontal="center" vertical="center" wrapText="1"/>
      <protection/>
    </xf>
    <xf numFmtId="0" fontId="6" fillId="5" borderId="61" xfId="71" applyFont="1" applyFill="1" applyBorder="1" applyAlignment="1" applyProtection="1">
      <alignment horizontal="center" vertical="center" wrapText="1"/>
      <protection/>
    </xf>
    <xf numFmtId="0" fontId="6" fillId="5" borderId="62" xfId="71" applyFont="1" applyFill="1" applyBorder="1" applyAlignment="1" applyProtection="1">
      <alignment horizontal="center" vertical="center" wrapText="1"/>
      <protection/>
    </xf>
    <xf numFmtId="0" fontId="6" fillId="5" borderId="63" xfId="71" applyFont="1" applyFill="1" applyBorder="1" applyAlignment="1" applyProtection="1">
      <alignment horizontal="center" vertical="center" wrapText="1"/>
      <protection/>
    </xf>
    <xf numFmtId="0" fontId="6" fillId="37" borderId="17" xfId="71" applyFont="1" applyFill="1" applyBorder="1" applyAlignment="1" applyProtection="1">
      <alignment horizontal="center" vertical="center" wrapText="1"/>
      <protection/>
    </xf>
    <xf numFmtId="0" fontId="6" fillId="37" borderId="46" xfId="71" applyFont="1" applyFill="1" applyBorder="1" applyAlignment="1" applyProtection="1">
      <alignment horizontal="center" vertical="center" wrapText="1"/>
      <protection/>
    </xf>
    <xf numFmtId="0" fontId="6" fillId="37" borderId="20" xfId="71" applyFont="1" applyFill="1" applyBorder="1" applyAlignment="1" applyProtection="1">
      <alignment horizontal="center" vertical="center" wrapText="1"/>
      <protection/>
    </xf>
    <xf numFmtId="0" fontId="13" fillId="0" borderId="64" xfId="0" applyFont="1" applyFill="1" applyBorder="1" applyAlignment="1">
      <alignment horizontal="left" vertical="center" wrapText="1"/>
    </xf>
    <xf numFmtId="0" fontId="13" fillId="0" borderId="62" xfId="0" applyFont="1" applyFill="1" applyBorder="1" applyAlignment="1">
      <alignment horizontal="left" vertical="center" wrapText="1"/>
    </xf>
    <xf numFmtId="0" fontId="13" fillId="0" borderId="63" xfId="0" applyFont="1" applyFill="1" applyBorder="1" applyAlignment="1">
      <alignment horizontal="left" vertical="center" wrapText="1"/>
    </xf>
    <xf numFmtId="0" fontId="117" fillId="0" borderId="45" xfId="0" applyFont="1" applyFill="1" applyBorder="1" applyAlignment="1">
      <alignment horizontal="center" vertical="center"/>
    </xf>
    <xf numFmtId="0" fontId="117" fillId="0" borderId="47" xfId="0" applyFont="1" applyFill="1" applyBorder="1" applyAlignment="1">
      <alignment horizontal="center" vertical="center"/>
    </xf>
    <xf numFmtId="0" fontId="117" fillId="0" borderId="65" xfId="0" applyFont="1" applyFill="1" applyBorder="1" applyAlignment="1">
      <alignment horizontal="center" vertical="center"/>
    </xf>
    <xf numFmtId="0" fontId="117" fillId="0" borderId="60" xfId="0" applyFont="1" applyFill="1" applyBorder="1" applyAlignment="1">
      <alignment horizontal="center" vertical="center"/>
    </xf>
    <xf numFmtId="0" fontId="102" fillId="0" borderId="66" xfId="71" applyFont="1" applyFill="1" applyBorder="1" applyAlignment="1">
      <alignment horizontal="center" vertical="center" wrapText="1"/>
      <protection/>
    </xf>
    <xf numFmtId="0" fontId="102" fillId="0" borderId="67" xfId="71" applyFont="1" applyFill="1" applyBorder="1" applyAlignment="1">
      <alignment horizontal="center" vertical="center" wrapText="1"/>
      <protection/>
    </xf>
    <xf numFmtId="0" fontId="102" fillId="0" borderId="40" xfId="71" applyFont="1" applyFill="1" applyBorder="1" applyAlignment="1">
      <alignment horizontal="center" vertical="center" wrapText="1"/>
      <protection/>
    </xf>
    <xf numFmtId="0" fontId="6" fillId="37" borderId="68" xfId="71" applyFont="1" applyFill="1" applyBorder="1" applyAlignment="1">
      <alignment horizontal="left" vertical="center" wrapText="1"/>
      <protection/>
    </xf>
    <xf numFmtId="0" fontId="6" fillId="37" borderId="69" xfId="71" applyFont="1" applyFill="1" applyBorder="1" applyAlignment="1">
      <alignment horizontal="left" vertical="center" wrapText="1"/>
      <protection/>
    </xf>
    <xf numFmtId="0" fontId="6" fillId="37" borderId="64" xfId="71" applyFont="1" applyFill="1" applyBorder="1" applyAlignment="1">
      <alignment horizontal="left" vertical="center" wrapText="1"/>
      <protection/>
    </xf>
    <xf numFmtId="0" fontId="6" fillId="37" borderId="57" xfId="71" applyFont="1" applyFill="1" applyBorder="1" applyAlignment="1">
      <alignment horizontal="left" vertical="center" wrapText="1"/>
      <protection/>
    </xf>
    <xf numFmtId="0" fontId="6" fillId="37" borderId="58" xfId="71" applyFont="1" applyFill="1" applyBorder="1" applyAlignment="1">
      <alignment horizontal="left" vertical="center" wrapText="1"/>
      <protection/>
    </xf>
    <xf numFmtId="0" fontId="6" fillId="37" borderId="59" xfId="71" applyFont="1" applyFill="1" applyBorder="1" applyAlignment="1">
      <alignment horizontal="left" vertical="center" wrapText="1"/>
      <protection/>
    </xf>
    <xf numFmtId="186" fontId="6" fillId="37" borderId="65" xfId="65" applyNumberFormat="1" applyFont="1" applyFill="1" applyBorder="1" applyAlignment="1" applyProtection="1">
      <alignment horizontal="center" vertical="center" wrapText="1"/>
      <protection/>
    </xf>
    <xf numFmtId="186" fontId="6" fillId="37" borderId="58" xfId="65" applyNumberFormat="1" applyFont="1" applyFill="1" applyBorder="1" applyAlignment="1" applyProtection="1">
      <alignment horizontal="center" vertical="center" wrapText="1"/>
      <protection/>
    </xf>
    <xf numFmtId="186" fontId="6" fillId="37" borderId="59" xfId="65" applyNumberFormat="1" applyFont="1" applyFill="1" applyBorder="1" applyAlignment="1" applyProtection="1">
      <alignment horizontal="center" vertical="center" wrapText="1"/>
      <protection/>
    </xf>
    <xf numFmtId="0" fontId="6" fillId="37" borderId="45" xfId="71" applyFont="1" applyFill="1" applyBorder="1" applyAlignment="1" applyProtection="1">
      <alignment horizontal="center" vertical="center" wrapText="1"/>
      <protection/>
    </xf>
    <xf numFmtId="0" fontId="6" fillId="5" borderId="14" xfId="71" applyFont="1" applyFill="1" applyBorder="1" applyAlignment="1">
      <alignment horizontal="left" vertical="center" wrapText="1"/>
      <protection/>
    </xf>
    <xf numFmtId="0" fontId="6" fillId="5" borderId="36" xfId="71" applyFont="1" applyFill="1" applyBorder="1" applyAlignment="1">
      <alignment horizontal="left" vertical="center" wrapText="1"/>
      <protection/>
    </xf>
    <xf numFmtId="0" fontId="6" fillId="5" borderId="26" xfId="71" applyFont="1" applyFill="1" applyBorder="1" applyAlignment="1">
      <alignment horizontal="left" vertical="center" wrapText="1"/>
      <protection/>
    </xf>
    <xf numFmtId="0" fontId="6" fillId="5" borderId="37" xfId="71" applyFont="1" applyFill="1" applyBorder="1" applyAlignment="1">
      <alignment horizontal="left" vertical="center" wrapText="1"/>
      <protection/>
    </xf>
    <xf numFmtId="0" fontId="6" fillId="0" borderId="54" xfId="71" applyFont="1" applyFill="1" applyBorder="1" applyAlignment="1">
      <alignment horizontal="center" vertical="center" wrapText="1"/>
      <protection/>
    </xf>
    <xf numFmtId="0" fontId="6" fillId="0" borderId="13" xfId="71" applyFont="1" applyFill="1" applyBorder="1" applyAlignment="1">
      <alignment horizontal="center" vertical="center" wrapText="1"/>
      <protection/>
    </xf>
    <xf numFmtId="0" fontId="6" fillId="0" borderId="35" xfId="71" applyFont="1" applyFill="1" applyBorder="1" applyAlignment="1">
      <alignment horizontal="center" vertical="center" wrapText="1"/>
      <protection/>
    </xf>
    <xf numFmtId="0" fontId="6" fillId="0" borderId="14" xfId="71" applyFont="1" applyFill="1" applyBorder="1" applyAlignment="1">
      <alignment horizontal="center" vertical="center" wrapText="1"/>
      <protection/>
    </xf>
    <xf numFmtId="0" fontId="6" fillId="0" borderId="0" xfId="71" applyFont="1" applyFill="1" applyBorder="1" applyAlignment="1">
      <alignment horizontal="center" vertical="center" wrapText="1"/>
      <protection/>
    </xf>
    <xf numFmtId="0" fontId="6" fillId="0" borderId="36" xfId="71" applyFont="1" applyFill="1" applyBorder="1" applyAlignment="1">
      <alignment horizontal="center" vertical="center" wrapText="1"/>
      <protection/>
    </xf>
    <xf numFmtId="0" fontId="6" fillId="0" borderId="26" xfId="71" applyFont="1" applyFill="1" applyBorder="1" applyAlignment="1">
      <alignment horizontal="center" vertical="center" wrapText="1"/>
      <protection/>
    </xf>
    <xf numFmtId="0" fontId="6" fillId="0" borderId="15" xfId="71" applyFont="1" applyFill="1" applyBorder="1" applyAlignment="1">
      <alignment horizontal="center" vertical="center" wrapText="1"/>
      <protection/>
    </xf>
    <xf numFmtId="0" fontId="6" fillId="0" borderId="37" xfId="71" applyFont="1" applyFill="1" applyBorder="1" applyAlignment="1">
      <alignment horizontal="center" vertical="center" wrapText="1"/>
      <protection/>
    </xf>
    <xf numFmtId="0" fontId="6" fillId="0" borderId="70" xfId="71" applyFont="1" applyFill="1" applyBorder="1" applyAlignment="1">
      <alignment horizontal="center" vertical="center" wrapText="1"/>
      <protection/>
    </xf>
    <xf numFmtId="0" fontId="9" fillId="0" borderId="71" xfId="71" applyFont="1" applyFill="1" applyBorder="1" applyAlignment="1">
      <alignment horizontal="center" vertical="center" wrapText="1"/>
      <protection/>
    </xf>
    <xf numFmtId="0" fontId="9" fillId="0" borderId="72" xfId="71" applyFont="1" applyFill="1" applyBorder="1" applyAlignment="1">
      <alignment horizontal="center" vertical="center" wrapText="1"/>
      <protection/>
    </xf>
    <xf numFmtId="0" fontId="6" fillId="37" borderId="26" xfId="71" applyFont="1" applyFill="1" applyBorder="1" applyAlignment="1" applyProtection="1">
      <alignment horizontal="left" vertical="center" wrapText="1"/>
      <protection/>
    </xf>
    <xf numFmtId="0" fontId="6" fillId="37" borderId="15" xfId="71" applyFont="1" applyFill="1" applyBorder="1" applyAlignment="1" applyProtection="1">
      <alignment horizontal="left" vertical="center" wrapText="1"/>
      <protection/>
    </xf>
    <xf numFmtId="0" fontId="6" fillId="37" borderId="21" xfId="71" applyFont="1" applyFill="1" applyBorder="1" applyAlignment="1" applyProtection="1">
      <alignment horizontal="center" vertical="center" wrapText="1"/>
      <protection/>
    </xf>
    <xf numFmtId="0" fontId="6" fillId="37" borderId="18" xfId="71" applyFont="1" applyFill="1" applyBorder="1" applyAlignment="1" applyProtection="1">
      <alignment horizontal="center" vertical="center" wrapText="1"/>
      <protection/>
    </xf>
    <xf numFmtId="0" fontId="6" fillId="37" borderId="43" xfId="71" applyFont="1" applyFill="1" applyBorder="1" applyAlignment="1" applyProtection="1">
      <alignment horizontal="center" vertical="center" wrapText="1"/>
      <protection/>
    </xf>
    <xf numFmtId="0" fontId="6" fillId="5" borderId="70" xfId="71" applyFont="1" applyFill="1" applyBorder="1" applyAlignment="1">
      <alignment horizontal="center" vertical="center" wrapText="1"/>
      <protection/>
    </xf>
    <xf numFmtId="0" fontId="6" fillId="5" borderId="71" xfId="71" applyFont="1" applyFill="1" applyBorder="1" applyAlignment="1">
      <alignment horizontal="center" vertical="center" wrapText="1"/>
      <protection/>
    </xf>
    <xf numFmtId="0" fontId="6" fillId="5" borderId="72" xfId="71" applyFont="1" applyFill="1" applyBorder="1" applyAlignment="1">
      <alignment horizontal="center" vertical="center" wrapText="1"/>
      <protection/>
    </xf>
    <xf numFmtId="0" fontId="6" fillId="37" borderId="0" xfId="71" applyFont="1" applyFill="1" applyBorder="1" applyAlignment="1" applyProtection="1">
      <alignment horizontal="center" vertical="center" wrapText="1"/>
      <protection/>
    </xf>
    <xf numFmtId="14" fontId="118" fillId="0" borderId="54" xfId="0" applyNumberFormat="1" applyFont="1" applyFill="1" applyBorder="1" applyAlignment="1">
      <alignment horizontal="center" vertical="center"/>
    </xf>
    <xf numFmtId="0" fontId="118" fillId="0" borderId="35" xfId="0" applyFont="1" applyFill="1" applyBorder="1" applyAlignment="1">
      <alignment horizontal="center" vertical="center"/>
    </xf>
    <xf numFmtId="0" fontId="118" fillId="0" borderId="14" xfId="0" applyFont="1" applyFill="1" applyBorder="1" applyAlignment="1">
      <alignment horizontal="center" vertical="center"/>
    </xf>
    <xf numFmtId="0" fontId="118" fillId="0" borderId="36" xfId="0" applyFont="1" applyFill="1" applyBorder="1" applyAlignment="1">
      <alignment horizontal="center" vertical="center"/>
    </xf>
    <xf numFmtId="0" fontId="118" fillId="0" borderId="26" xfId="0" applyFont="1" applyFill="1" applyBorder="1" applyAlignment="1">
      <alignment horizontal="center" vertical="center"/>
    </xf>
    <xf numFmtId="0" fontId="118" fillId="0" borderId="37" xfId="0" applyFont="1" applyFill="1" applyBorder="1" applyAlignment="1">
      <alignment horizontal="center" vertical="center"/>
    </xf>
    <xf numFmtId="0" fontId="93" fillId="0" borderId="73" xfId="0" applyFont="1" applyFill="1" applyBorder="1" applyAlignment="1">
      <alignment horizontal="center" vertical="center" wrapText="1"/>
    </xf>
    <xf numFmtId="0" fontId="93" fillId="0" borderId="74" xfId="0" applyFont="1" applyFill="1" applyBorder="1" applyAlignment="1">
      <alignment horizontal="center" vertical="center" wrapText="1"/>
    </xf>
    <xf numFmtId="0" fontId="6" fillId="5" borderId="54" xfId="71" applyFont="1" applyFill="1" applyBorder="1" applyAlignment="1">
      <alignment horizontal="center" vertical="center" wrapText="1"/>
      <protection/>
    </xf>
    <xf numFmtId="0" fontId="6" fillId="5" borderId="35" xfId="71" applyFont="1" applyFill="1" applyBorder="1" applyAlignment="1">
      <alignment horizontal="center" vertical="center" wrapText="1"/>
      <protection/>
    </xf>
    <xf numFmtId="0" fontId="6" fillId="5" borderId="14" xfId="71" applyFont="1" applyFill="1" applyBorder="1" applyAlignment="1">
      <alignment horizontal="center" vertical="center" wrapText="1"/>
      <protection/>
    </xf>
    <xf numFmtId="0" fontId="6" fillId="5" borderId="36" xfId="71" applyFont="1" applyFill="1" applyBorder="1" applyAlignment="1">
      <alignment horizontal="center" vertical="center" wrapText="1"/>
      <protection/>
    </xf>
    <xf numFmtId="0" fontId="6" fillId="5" borderId="26" xfId="71" applyFont="1" applyFill="1" applyBorder="1" applyAlignment="1">
      <alignment horizontal="center" vertical="center" wrapText="1"/>
      <protection/>
    </xf>
    <xf numFmtId="0" fontId="6" fillId="5" borderId="37" xfId="71" applyFont="1" applyFill="1" applyBorder="1" applyAlignment="1">
      <alignment horizontal="center" vertical="center" wrapText="1"/>
      <protection/>
    </xf>
    <xf numFmtId="0" fontId="13" fillId="0" borderId="20"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6" fillId="5" borderId="75" xfId="71" applyFont="1" applyFill="1" applyBorder="1" applyAlignment="1" applyProtection="1">
      <alignment horizontal="center" vertical="center" wrapText="1"/>
      <protection/>
    </xf>
    <xf numFmtId="0" fontId="6" fillId="5" borderId="72" xfId="71" applyFont="1" applyFill="1" applyBorder="1" applyAlignment="1" applyProtection="1">
      <alignment horizontal="center" vertical="center" wrapText="1"/>
      <protection/>
    </xf>
    <xf numFmtId="0" fontId="119" fillId="0" borderId="59" xfId="0" applyFont="1" applyBorder="1" applyAlignment="1">
      <alignment horizontal="left" vertical="center" wrapText="1"/>
    </xf>
    <xf numFmtId="0" fontId="119" fillId="0" borderId="29" xfId="0" applyFont="1" applyBorder="1" applyAlignment="1">
      <alignment horizontal="left" vertical="center" wrapText="1"/>
    </xf>
    <xf numFmtId="0" fontId="119" fillId="0" borderId="76" xfId="0" applyFont="1" applyBorder="1" applyAlignment="1">
      <alignment horizontal="left" vertical="center" wrapText="1"/>
    </xf>
    <xf numFmtId="0" fontId="6" fillId="0" borderId="41" xfId="71" applyFont="1" applyFill="1" applyBorder="1" applyAlignment="1">
      <alignment horizontal="center" vertical="center" wrapText="1"/>
      <protection/>
    </xf>
    <xf numFmtId="0" fontId="6" fillId="0" borderId="77" xfId="71" applyFont="1" applyFill="1" applyBorder="1" applyAlignment="1">
      <alignment horizontal="center" vertical="center" wrapText="1"/>
      <protection/>
    </xf>
    <xf numFmtId="0" fontId="6" fillId="0" borderId="78" xfId="71" applyFont="1" applyFill="1" applyBorder="1" applyAlignment="1">
      <alignment horizontal="center" vertical="center" wrapText="1"/>
      <protection/>
    </xf>
    <xf numFmtId="0" fontId="93" fillId="0" borderId="65" xfId="0" applyFont="1" applyFill="1" applyBorder="1" applyAlignment="1">
      <alignment horizontal="center" vertical="center" wrapText="1"/>
    </xf>
    <xf numFmtId="0" fontId="93" fillId="0" borderId="60" xfId="0" applyFont="1" applyFill="1" applyBorder="1" applyAlignment="1">
      <alignment horizontal="center" vertical="center" wrapText="1"/>
    </xf>
    <xf numFmtId="0" fontId="93" fillId="0" borderId="45" xfId="0" applyFont="1" applyFill="1" applyBorder="1" applyAlignment="1">
      <alignment horizontal="center" vertical="center" wrapText="1"/>
    </xf>
    <xf numFmtId="0" fontId="93" fillId="0" borderId="47" xfId="0" applyFont="1" applyFill="1" applyBorder="1" applyAlignment="1">
      <alignment horizontal="center" vertical="center" wrapText="1"/>
    </xf>
    <xf numFmtId="0" fontId="5" fillId="0" borderId="14" xfId="71" applyFont="1" applyFill="1" applyBorder="1" applyAlignment="1" applyProtection="1">
      <alignment horizontal="center" vertical="center"/>
      <protection/>
    </xf>
    <xf numFmtId="0" fontId="5" fillId="0" borderId="0" xfId="71" applyFont="1" applyFill="1" applyBorder="1" applyAlignment="1" applyProtection="1">
      <alignment horizontal="center" vertical="center"/>
      <protection/>
    </xf>
    <xf numFmtId="0" fontId="5" fillId="0" borderId="36" xfId="71" applyFont="1" applyFill="1" applyBorder="1" applyAlignment="1" applyProtection="1">
      <alignment horizontal="center" vertical="center"/>
      <protection/>
    </xf>
    <xf numFmtId="0" fontId="5" fillId="0" borderId="14" xfId="71" applyFont="1" applyFill="1" applyBorder="1" applyAlignment="1" applyProtection="1">
      <alignment horizontal="center" vertical="center" wrapText="1"/>
      <protection/>
    </xf>
    <xf numFmtId="0" fontId="5" fillId="0" borderId="0" xfId="71" applyFont="1" applyFill="1" applyBorder="1" applyAlignment="1" applyProtection="1">
      <alignment horizontal="center" vertical="center" wrapText="1"/>
      <protection/>
    </xf>
    <xf numFmtId="0" fontId="5" fillId="0" borderId="36" xfId="71" applyFont="1" applyFill="1" applyBorder="1" applyAlignment="1" applyProtection="1">
      <alignment horizontal="center" vertical="center" wrapText="1"/>
      <protection/>
    </xf>
    <xf numFmtId="0" fontId="5" fillId="0" borderId="26" xfId="71" applyFont="1" applyFill="1" applyBorder="1" applyAlignment="1" applyProtection="1">
      <alignment horizontal="center" vertical="center" wrapText="1"/>
      <protection/>
    </xf>
    <xf numFmtId="0" fontId="5" fillId="0" borderId="15" xfId="71" applyFont="1" applyFill="1" applyBorder="1" applyAlignment="1" applyProtection="1">
      <alignment horizontal="center" vertical="center" wrapText="1"/>
      <protection/>
    </xf>
    <xf numFmtId="0" fontId="5" fillId="0" borderId="37" xfId="71" applyFont="1" applyFill="1" applyBorder="1" applyAlignment="1" applyProtection="1">
      <alignment horizontal="center" vertical="center" wrapText="1"/>
      <protection/>
    </xf>
    <xf numFmtId="0" fontId="6" fillId="5" borderId="54" xfId="71" applyFont="1" applyFill="1" applyBorder="1" applyAlignment="1" applyProtection="1">
      <alignment horizontal="left" vertical="center" wrapText="1"/>
      <protection/>
    </xf>
    <xf numFmtId="0" fontId="6" fillId="5" borderId="35" xfId="71" applyFont="1" applyFill="1" applyBorder="1" applyAlignment="1" applyProtection="1">
      <alignment horizontal="left" vertical="center" wrapText="1"/>
      <protection/>
    </xf>
    <xf numFmtId="0" fontId="6" fillId="5" borderId="26" xfId="71" applyFont="1" applyFill="1" applyBorder="1" applyAlignment="1" applyProtection="1">
      <alignment horizontal="left" vertical="center" wrapText="1"/>
      <protection/>
    </xf>
    <xf numFmtId="0" fontId="6" fillId="5" borderId="37" xfId="71" applyFont="1" applyFill="1" applyBorder="1" applyAlignment="1" applyProtection="1">
      <alignment horizontal="left" vertical="center" wrapText="1"/>
      <protection/>
    </xf>
    <xf numFmtId="0" fontId="4" fillId="0" borderId="79" xfId="71" applyFont="1" applyFill="1" applyBorder="1" applyAlignment="1" applyProtection="1">
      <alignment horizontal="center" vertical="center" wrapText="1"/>
      <protection/>
    </xf>
    <xf numFmtId="0" fontId="4" fillId="0" borderId="80" xfId="71" applyFont="1" applyFill="1" applyBorder="1" applyAlignment="1" applyProtection="1">
      <alignment horizontal="center" vertical="center" wrapText="1"/>
      <protection/>
    </xf>
    <xf numFmtId="0" fontId="4" fillId="0" borderId="81" xfId="71" applyFont="1" applyFill="1" applyBorder="1" applyAlignment="1" applyProtection="1">
      <alignment horizontal="center" vertical="center" wrapText="1"/>
      <protection/>
    </xf>
    <xf numFmtId="0" fontId="6" fillId="37" borderId="82" xfId="71" applyFont="1" applyFill="1" applyBorder="1" applyAlignment="1" applyProtection="1">
      <alignment horizontal="center" vertical="center" wrapText="1"/>
      <protection/>
    </xf>
    <xf numFmtId="0" fontId="6" fillId="37" borderId="37" xfId="71" applyFont="1" applyFill="1" applyBorder="1" applyAlignment="1" applyProtection="1">
      <alignment horizontal="center" vertical="center" wrapText="1"/>
      <protection/>
    </xf>
    <xf numFmtId="2" fontId="7" fillId="0" borderId="25" xfId="71" applyNumberFormat="1" applyFont="1" applyFill="1" applyBorder="1" applyAlignment="1" applyProtection="1">
      <alignment horizontal="center" vertical="center" wrapText="1"/>
      <protection/>
    </xf>
    <xf numFmtId="2" fontId="7" fillId="0" borderId="19" xfId="71" applyNumberFormat="1" applyFont="1" applyFill="1" applyBorder="1" applyAlignment="1" applyProtection="1">
      <alignment horizontal="center" vertical="center" wrapText="1"/>
      <protection/>
    </xf>
    <xf numFmtId="3" fontId="7" fillId="37" borderId="48" xfId="71" applyNumberFormat="1" applyFont="1" applyFill="1" applyBorder="1" applyAlignment="1" applyProtection="1">
      <alignment horizontal="center" vertical="center" wrapText="1"/>
      <protection locked="0"/>
    </xf>
    <xf numFmtId="3" fontId="7" fillId="37" borderId="55" xfId="71" applyNumberFormat="1" applyFont="1" applyFill="1" applyBorder="1" applyAlignment="1" applyProtection="1">
      <alignment horizontal="center" vertical="center" wrapText="1"/>
      <protection locked="0"/>
    </xf>
    <xf numFmtId="3" fontId="7" fillId="37" borderId="52" xfId="71" applyNumberFormat="1" applyFont="1" applyFill="1" applyBorder="1" applyAlignment="1" applyProtection="1">
      <alignment horizontal="center" vertical="center" wrapText="1"/>
      <protection locked="0"/>
    </xf>
    <xf numFmtId="3" fontId="7" fillId="37" borderId="51" xfId="71" applyNumberFormat="1" applyFont="1" applyFill="1" applyBorder="1" applyAlignment="1" applyProtection="1">
      <alignment horizontal="center" vertical="center" wrapText="1"/>
      <protection locked="0"/>
    </xf>
    <xf numFmtId="3" fontId="7" fillId="37" borderId="0" xfId="71" applyNumberFormat="1" applyFont="1" applyFill="1" applyBorder="1" applyAlignment="1" applyProtection="1">
      <alignment horizontal="center" vertical="center" wrapText="1"/>
      <protection locked="0"/>
    </xf>
    <xf numFmtId="3" fontId="7" fillId="37" borderId="53" xfId="71" applyNumberFormat="1" applyFont="1" applyFill="1" applyBorder="1" applyAlignment="1" applyProtection="1">
      <alignment horizontal="center" vertical="center" wrapText="1"/>
      <protection locked="0"/>
    </xf>
    <xf numFmtId="186" fontId="6" fillId="37" borderId="57" xfId="65" applyNumberFormat="1" applyFont="1" applyFill="1" applyBorder="1" applyAlignment="1" applyProtection="1">
      <alignment horizontal="center" vertical="center" wrapText="1"/>
      <protection/>
    </xf>
    <xf numFmtId="181" fontId="6" fillId="0" borderId="25" xfId="59" applyFont="1" applyFill="1" applyBorder="1" applyAlignment="1" applyProtection="1">
      <alignment horizontal="center" vertical="center" wrapText="1"/>
      <protection/>
    </xf>
    <xf numFmtId="181" fontId="6" fillId="0" borderId="49" xfId="59" applyFont="1" applyFill="1" applyBorder="1" applyAlignment="1" applyProtection="1">
      <alignment horizontal="center" vertical="center" wrapText="1"/>
      <protection/>
    </xf>
    <xf numFmtId="0" fontId="5" fillId="0" borderId="54" xfId="71" applyFont="1" applyFill="1" applyBorder="1" applyAlignment="1" applyProtection="1">
      <alignment horizontal="center" vertical="center"/>
      <protection/>
    </xf>
    <xf numFmtId="0" fontId="5" fillId="0" borderId="13" xfId="71" applyFont="1" applyFill="1" applyBorder="1" applyAlignment="1" applyProtection="1">
      <alignment horizontal="center" vertical="center"/>
      <protection/>
    </xf>
    <xf numFmtId="0" fontId="5" fillId="0" borderId="35" xfId="71" applyFont="1" applyFill="1" applyBorder="1" applyAlignment="1" applyProtection="1">
      <alignment horizontal="center" vertical="center"/>
      <protection/>
    </xf>
    <xf numFmtId="0" fontId="6" fillId="5" borderId="70" xfId="71" applyFont="1" applyFill="1" applyBorder="1" applyAlignment="1">
      <alignment horizontal="left" vertical="center" wrapText="1"/>
      <protection/>
    </xf>
    <xf numFmtId="0" fontId="6" fillId="5" borderId="72" xfId="71" applyFont="1" applyFill="1" applyBorder="1" applyAlignment="1">
      <alignment horizontal="left" vertical="center" wrapText="1"/>
      <protection/>
    </xf>
    <xf numFmtId="2" fontId="7" fillId="0" borderId="83" xfId="71" applyNumberFormat="1" applyFont="1" applyFill="1" applyBorder="1" applyAlignment="1" applyProtection="1">
      <alignment vertical="center" wrapText="1"/>
      <protection/>
    </xf>
    <xf numFmtId="0" fontId="35" fillId="0" borderId="50" xfId="0" applyFont="1" applyFill="1" applyBorder="1" applyAlignment="1">
      <alignment vertical="center" wrapText="1"/>
    </xf>
    <xf numFmtId="181" fontId="7" fillId="40" borderId="45" xfId="59" applyFont="1" applyFill="1" applyBorder="1" applyAlignment="1" applyProtection="1">
      <alignment horizontal="left" vertical="center" wrapText="1"/>
      <protection/>
    </xf>
    <xf numFmtId="181" fontId="7" fillId="40" borderId="20" xfId="59" applyFont="1" applyFill="1" applyBorder="1" applyAlignment="1" applyProtection="1">
      <alignment horizontal="left" vertical="center" wrapText="1"/>
      <protection/>
    </xf>
    <xf numFmtId="0" fontId="7" fillId="0" borderId="16" xfId="71" applyFont="1" applyFill="1" applyBorder="1" applyAlignment="1" applyProtection="1">
      <alignment horizontal="center" vertical="center" wrapText="1"/>
      <protection/>
    </xf>
    <xf numFmtId="0" fontId="7" fillId="0" borderId="24" xfId="71" applyFont="1" applyFill="1" applyBorder="1" applyAlignment="1" applyProtection="1">
      <alignment horizontal="center" vertical="center" wrapText="1"/>
      <protection/>
    </xf>
    <xf numFmtId="0" fontId="7" fillId="0" borderId="25" xfId="71" applyFont="1" applyFill="1" applyBorder="1" applyAlignment="1" applyProtection="1">
      <alignment horizontal="center" vertical="center" wrapText="1"/>
      <protection/>
    </xf>
    <xf numFmtId="0" fontId="7" fillId="0" borderId="84" xfId="71" applyFont="1" applyFill="1" applyBorder="1" applyAlignment="1" applyProtection="1">
      <alignment horizontal="center" vertical="center" wrapText="1"/>
      <protection/>
    </xf>
    <xf numFmtId="0" fontId="6" fillId="0" borderId="70" xfId="71" applyFont="1" applyFill="1" applyBorder="1" applyAlignment="1" applyProtection="1">
      <alignment horizontal="center" vertical="center" wrapText="1"/>
      <protection/>
    </xf>
    <xf numFmtId="0" fontId="7" fillId="0" borderId="71" xfId="71" applyFont="1" applyFill="1" applyBorder="1" applyAlignment="1" applyProtection="1">
      <alignment horizontal="center" vertical="center" wrapText="1"/>
      <protection/>
    </xf>
    <xf numFmtId="0" fontId="7" fillId="0" borderId="72" xfId="71" applyFont="1" applyFill="1" applyBorder="1" applyAlignment="1" applyProtection="1">
      <alignment horizontal="center" vertical="center" wrapText="1"/>
      <protection/>
    </xf>
    <xf numFmtId="0" fontId="6" fillId="5" borderId="24" xfId="71" applyFont="1" applyFill="1" applyBorder="1" applyAlignment="1" applyProtection="1">
      <alignment horizontal="center" vertical="center" wrapText="1"/>
      <protection/>
    </xf>
    <xf numFmtId="0" fontId="6" fillId="5" borderId="85" xfId="71" applyFont="1" applyFill="1" applyBorder="1" applyAlignment="1" applyProtection="1">
      <alignment horizontal="center" vertical="center" wrapText="1"/>
      <protection/>
    </xf>
    <xf numFmtId="0" fontId="6" fillId="37" borderId="27" xfId="71" applyFont="1" applyFill="1" applyBorder="1" applyAlignment="1" applyProtection="1">
      <alignment horizontal="center" vertical="center" wrapText="1"/>
      <protection/>
    </xf>
    <xf numFmtId="0" fontId="6" fillId="37" borderId="22" xfId="71" applyFont="1" applyFill="1" applyBorder="1" applyAlignment="1" applyProtection="1">
      <alignment horizontal="center" vertical="center" wrapText="1"/>
      <protection/>
    </xf>
    <xf numFmtId="194" fontId="6" fillId="37" borderId="57" xfId="65" applyNumberFormat="1" applyFont="1" applyFill="1" applyBorder="1" applyAlignment="1" applyProtection="1">
      <alignment horizontal="center" vertical="center" wrapText="1"/>
      <protection/>
    </xf>
    <xf numFmtId="194" fontId="6" fillId="37" borderId="58" xfId="65" applyNumberFormat="1" applyFont="1" applyFill="1" applyBorder="1" applyAlignment="1" applyProtection="1">
      <alignment horizontal="center" vertical="center" wrapText="1"/>
      <protection/>
    </xf>
    <xf numFmtId="194" fontId="6" fillId="37" borderId="60" xfId="65" applyNumberFormat="1" applyFont="1" applyFill="1" applyBorder="1" applyAlignment="1" applyProtection="1">
      <alignment horizontal="center" vertical="center" wrapText="1"/>
      <protection/>
    </xf>
    <xf numFmtId="2" fontId="7" fillId="0" borderId="83" xfId="71" applyNumberFormat="1" applyFont="1" applyFill="1" applyBorder="1" applyAlignment="1" applyProtection="1">
      <alignment horizontal="left" vertical="center" wrapText="1"/>
      <protection/>
    </xf>
    <xf numFmtId="2" fontId="7" fillId="0" borderId="50" xfId="71" applyNumberFormat="1" applyFont="1" applyFill="1" applyBorder="1" applyAlignment="1" applyProtection="1">
      <alignment horizontal="left" vertical="center" wrapText="1"/>
      <protection/>
    </xf>
    <xf numFmtId="0" fontId="6" fillId="0" borderId="71" xfId="71" applyFont="1" applyFill="1" applyBorder="1" applyAlignment="1">
      <alignment horizontal="center" vertical="center" wrapText="1"/>
      <protection/>
    </xf>
    <xf numFmtId="0" fontId="6" fillId="0" borderId="72" xfId="71" applyFont="1" applyFill="1" applyBorder="1" applyAlignment="1">
      <alignment horizontal="center" vertical="center" wrapText="1"/>
      <protection/>
    </xf>
    <xf numFmtId="0" fontId="6" fillId="37" borderId="86" xfId="71" applyFont="1" applyFill="1" applyBorder="1" applyAlignment="1" applyProtection="1">
      <alignment horizontal="center" vertical="center" wrapText="1"/>
      <protection/>
    </xf>
    <xf numFmtId="0" fontId="6" fillId="36" borderId="14" xfId="71" applyFont="1" applyFill="1" applyBorder="1" applyAlignment="1" applyProtection="1">
      <alignment horizontal="center" vertical="center" wrapText="1"/>
      <protection/>
    </xf>
    <xf numFmtId="0" fontId="6" fillId="5" borderId="41" xfId="71" applyFont="1" applyFill="1" applyBorder="1" applyAlignment="1" applyProtection="1">
      <alignment horizontal="center" vertical="center" wrapText="1"/>
      <protection/>
    </xf>
    <xf numFmtId="0" fontId="6" fillId="5" borderId="77" xfId="71" applyFont="1" applyFill="1" applyBorder="1" applyAlignment="1" applyProtection="1">
      <alignment horizontal="center" vertical="center" wrapText="1"/>
      <protection/>
    </xf>
    <xf numFmtId="0" fontId="6" fillId="5" borderId="78" xfId="71" applyFont="1" applyFill="1" applyBorder="1" applyAlignment="1" applyProtection="1">
      <alignment horizontal="center" vertical="center" wrapText="1"/>
      <protection/>
    </xf>
    <xf numFmtId="9" fontId="6" fillId="0" borderId="70" xfId="71" applyNumberFormat="1" applyFont="1" applyFill="1" applyBorder="1" applyAlignment="1" applyProtection="1">
      <alignment horizontal="center" vertical="center" wrapText="1"/>
      <protection/>
    </xf>
    <xf numFmtId="9" fontId="6" fillId="0" borderId="72" xfId="71" applyNumberFormat="1" applyFont="1" applyFill="1" applyBorder="1" applyAlignment="1" applyProtection="1">
      <alignment horizontal="center" vertical="center" wrapText="1"/>
      <protection/>
    </xf>
    <xf numFmtId="0" fontId="117" fillId="0" borderId="73" xfId="0" applyFont="1" applyFill="1" applyBorder="1" applyAlignment="1">
      <alignment horizontal="center" vertical="center"/>
    </xf>
    <xf numFmtId="0" fontId="117" fillId="0" borderId="74" xfId="0" applyFont="1" applyFill="1" applyBorder="1" applyAlignment="1">
      <alignment horizontal="center" vertical="center"/>
    </xf>
    <xf numFmtId="0" fontId="6" fillId="5" borderId="13" xfId="71" applyFont="1" applyFill="1" applyBorder="1" applyAlignment="1">
      <alignment horizontal="center" vertical="center" wrapText="1"/>
      <protection/>
    </xf>
    <xf numFmtId="0" fontId="6" fillId="5" borderId="0" xfId="71" applyFont="1" applyFill="1" applyBorder="1" applyAlignment="1">
      <alignment horizontal="center" vertical="center" wrapText="1"/>
      <protection/>
    </xf>
    <xf numFmtId="0" fontId="6" fillId="5" borderId="15" xfId="71" applyFont="1" applyFill="1" applyBorder="1" applyAlignment="1">
      <alignment horizontal="center" vertical="center" wrapText="1"/>
      <protection/>
    </xf>
    <xf numFmtId="0" fontId="6" fillId="37" borderId="47" xfId="71" applyFont="1" applyFill="1" applyBorder="1" applyAlignment="1" applyProtection="1">
      <alignment horizontal="center" vertical="center" wrapText="1"/>
      <protection/>
    </xf>
    <xf numFmtId="0" fontId="6" fillId="37" borderId="61" xfId="71" applyFont="1" applyFill="1" applyBorder="1" applyAlignment="1" applyProtection="1">
      <alignment horizontal="center" vertical="center" wrapText="1"/>
      <protection/>
    </xf>
    <xf numFmtId="0" fontId="6" fillId="37" borderId="64" xfId="71" applyFont="1" applyFill="1" applyBorder="1" applyAlignment="1" applyProtection="1">
      <alignment horizontal="center" vertical="center" wrapText="1"/>
      <protection/>
    </xf>
    <xf numFmtId="0" fontId="6" fillId="37" borderId="62" xfId="71" applyFont="1" applyFill="1" applyBorder="1" applyAlignment="1" applyProtection="1">
      <alignment horizontal="center" vertical="center" wrapText="1"/>
      <protection/>
    </xf>
    <xf numFmtId="0" fontId="6" fillId="37" borderId="63" xfId="71" applyFont="1" applyFill="1" applyBorder="1" applyAlignment="1" applyProtection="1">
      <alignment horizontal="center" vertical="center" wrapText="1"/>
      <protection/>
    </xf>
    <xf numFmtId="0" fontId="6" fillId="5" borderId="50" xfId="71" applyFont="1" applyFill="1" applyBorder="1" applyAlignment="1" applyProtection="1">
      <alignment horizontal="center" vertical="center" wrapText="1"/>
      <protection/>
    </xf>
    <xf numFmtId="0" fontId="6" fillId="5" borderId="19" xfId="71" applyFont="1" applyFill="1" applyBorder="1" applyAlignment="1" applyProtection="1">
      <alignment horizontal="center" vertical="center" wrapText="1"/>
      <protection/>
    </xf>
    <xf numFmtId="0" fontId="6" fillId="5" borderId="87" xfId="71" applyFont="1" applyFill="1" applyBorder="1" applyAlignment="1" applyProtection="1">
      <alignment horizontal="center" vertical="center" wrapText="1"/>
      <protection/>
    </xf>
    <xf numFmtId="0" fontId="6" fillId="5" borderId="48" xfId="71" applyFont="1" applyFill="1" applyBorder="1" applyAlignment="1" applyProtection="1">
      <alignment horizontal="center" vertical="center" wrapText="1"/>
      <protection/>
    </xf>
    <xf numFmtId="0" fontId="6" fillId="5" borderId="52" xfId="71" applyFont="1" applyFill="1" applyBorder="1" applyAlignment="1" applyProtection="1">
      <alignment horizontal="center" vertical="center" wrapText="1"/>
      <protection/>
    </xf>
    <xf numFmtId="3" fontId="6" fillId="0" borderId="48" xfId="71" applyNumberFormat="1" applyFont="1" applyFill="1" applyBorder="1" applyAlignment="1" applyProtection="1">
      <alignment horizontal="center" vertical="center" wrapText="1"/>
      <protection/>
    </xf>
    <xf numFmtId="3" fontId="6" fillId="0" borderId="52" xfId="71" applyNumberFormat="1" applyFont="1" applyFill="1" applyBorder="1" applyAlignment="1" applyProtection="1">
      <alignment horizontal="center" vertical="center" wrapText="1"/>
      <protection/>
    </xf>
    <xf numFmtId="3" fontId="6" fillId="0" borderId="51" xfId="71" applyNumberFormat="1" applyFont="1" applyFill="1" applyBorder="1" applyAlignment="1" applyProtection="1">
      <alignment horizontal="center" vertical="center" wrapText="1"/>
      <protection/>
    </xf>
    <xf numFmtId="3" fontId="6" fillId="0" borderId="53" xfId="71" applyNumberFormat="1" applyFont="1" applyFill="1" applyBorder="1" applyAlignment="1" applyProtection="1">
      <alignment horizontal="center" vertical="center" wrapText="1"/>
      <protection/>
    </xf>
    <xf numFmtId="0" fontId="6" fillId="5" borderId="23" xfId="71" applyFont="1" applyFill="1" applyBorder="1" applyAlignment="1" applyProtection="1">
      <alignment horizontal="center" vertical="center" wrapText="1"/>
      <protection/>
    </xf>
    <xf numFmtId="0" fontId="7" fillId="5" borderId="16" xfId="71" applyFont="1" applyFill="1" applyBorder="1" applyAlignment="1" applyProtection="1">
      <alignment horizontal="center" vertical="center" wrapText="1"/>
      <protection/>
    </xf>
    <xf numFmtId="0" fontId="7" fillId="5" borderId="23" xfId="71" applyFont="1" applyFill="1" applyBorder="1" applyAlignment="1" applyProtection="1">
      <alignment horizontal="center" vertical="center" wrapText="1"/>
      <protection/>
    </xf>
    <xf numFmtId="0" fontId="7" fillId="0" borderId="23" xfId="71" applyFont="1" applyFill="1" applyBorder="1" applyAlignment="1" applyProtection="1">
      <alignment horizontal="left" vertical="center" wrapText="1"/>
      <protection/>
    </xf>
    <xf numFmtId="0" fontId="7" fillId="0" borderId="83" xfId="71" applyFont="1" applyFill="1" applyBorder="1" applyAlignment="1" applyProtection="1">
      <alignment horizontal="left" vertical="center" wrapText="1"/>
      <protection/>
    </xf>
    <xf numFmtId="2" fontId="7" fillId="0" borderId="49" xfId="71" applyNumberFormat="1" applyFont="1" applyFill="1" applyBorder="1" applyAlignment="1" applyProtection="1">
      <alignment horizontal="center" vertical="center" wrapText="1"/>
      <protection/>
    </xf>
    <xf numFmtId="0" fontId="6" fillId="5" borderId="25" xfId="71" applyFont="1" applyFill="1" applyBorder="1" applyAlignment="1" applyProtection="1">
      <alignment horizontal="center" vertical="center" wrapText="1"/>
      <protection/>
    </xf>
    <xf numFmtId="2" fontId="7" fillId="0" borderId="50" xfId="71" applyNumberFormat="1" applyFont="1" applyFill="1" applyBorder="1" applyAlignment="1" applyProtection="1">
      <alignment vertical="center" wrapText="1"/>
      <protection/>
    </xf>
    <xf numFmtId="2" fontId="7" fillId="0" borderId="23" xfId="71" applyNumberFormat="1" applyFont="1" applyFill="1" applyBorder="1" applyAlignment="1" applyProtection="1">
      <alignment vertical="center" wrapText="1"/>
      <protection/>
    </xf>
    <xf numFmtId="0" fontId="6" fillId="0" borderId="88" xfId="71" applyFont="1" applyFill="1" applyBorder="1" applyAlignment="1">
      <alignment horizontal="center" vertical="center" wrapText="1"/>
      <protection/>
    </xf>
    <xf numFmtId="0" fontId="6" fillId="0" borderId="51" xfId="71" applyFont="1" applyFill="1" applyBorder="1" applyAlignment="1">
      <alignment horizontal="center" vertical="center" wrapText="1"/>
      <protection/>
    </xf>
    <xf numFmtId="0" fontId="6" fillId="0" borderId="82" xfId="71" applyFont="1" applyFill="1" applyBorder="1" applyAlignment="1">
      <alignment horizontal="center" vertical="center" wrapText="1"/>
      <protection/>
    </xf>
    <xf numFmtId="0" fontId="6" fillId="37" borderId="88" xfId="71" applyFont="1" applyFill="1" applyBorder="1" applyAlignment="1">
      <alignment horizontal="center" vertical="center" wrapText="1"/>
      <protection/>
    </xf>
    <xf numFmtId="0" fontId="6" fillId="37" borderId="13" xfId="71" applyFont="1" applyFill="1" applyBorder="1" applyAlignment="1">
      <alignment horizontal="center" vertical="center" wrapText="1"/>
      <protection/>
    </xf>
    <xf numFmtId="0" fontId="6" fillId="37" borderId="89" xfId="71" applyFont="1" applyFill="1" applyBorder="1" applyAlignment="1">
      <alignment horizontal="center" vertical="center" wrapText="1"/>
      <protection/>
    </xf>
    <xf numFmtId="0" fontId="6" fillId="37" borderId="51" xfId="71" applyFont="1" applyFill="1" applyBorder="1" applyAlignment="1">
      <alignment horizontal="center" vertical="center" wrapText="1"/>
      <protection/>
    </xf>
    <xf numFmtId="0" fontId="6" fillId="37" borderId="0" xfId="71" applyFont="1" applyFill="1" applyBorder="1" applyAlignment="1">
      <alignment horizontal="center" vertical="center" wrapText="1"/>
      <protection/>
    </xf>
    <xf numFmtId="0" fontId="6" fillId="37" borderId="53" xfId="71" applyFont="1" applyFill="1" applyBorder="1" applyAlignment="1">
      <alignment horizontal="center" vertical="center" wrapText="1"/>
      <protection/>
    </xf>
    <xf numFmtId="0" fontId="6" fillId="37" borderId="82" xfId="71" applyFont="1" applyFill="1" applyBorder="1" applyAlignment="1">
      <alignment horizontal="center" vertical="center" wrapText="1"/>
      <protection/>
    </xf>
    <xf numFmtId="0" fontId="6" fillId="37" borderId="15" xfId="71" applyFont="1" applyFill="1" applyBorder="1" applyAlignment="1">
      <alignment horizontal="center" vertical="center" wrapText="1"/>
      <protection/>
    </xf>
    <xf numFmtId="0" fontId="6" fillId="37" borderId="86" xfId="71" applyFont="1" applyFill="1" applyBorder="1" applyAlignment="1">
      <alignment horizontal="center" vertical="center" wrapText="1"/>
      <protection/>
    </xf>
    <xf numFmtId="0" fontId="6" fillId="37" borderId="74" xfId="71" applyFont="1" applyFill="1" applyBorder="1" applyAlignment="1">
      <alignment horizontal="left" vertical="center" wrapText="1"/>
      <protection/>
    </xf>
    <xf numFmtId="0" fontId="6" fillId="37" borderId="47" xfId="71" applyFont="1" applyFill="1" applyBorder="1" applyAlignment="1">
      <alignment horizontal="left" vertical="center" wrapText="1"/>
      <protection/>
    </xf>
    <xf numFmtId="0" fontId="6" fillId="37" borderId="60" xfId="71" applyFont="1" applyFill="1" applyBorder="1" applyAlignment="1">
      <alignment horizontal="left" vertical="center" wrapText="1"/>
      <protection/>
    </xf>
    <xf numFmtId="181" fontId="7" fillId="40" borderId="17" xfId="59" applyFont="1" applyFill="1" applyBorder="1" applyAlignment="1" applyProtection="1">
      <alignment horizontal="center" vertical="center" wrapText="1"/>
      <protection/>
    </xf>
    <xf numFmtId="181" fontId="7" fillId="40" borderId="46" xfId="59" applyFont="1" applyFill="1" applyBorder="1" applyAlignment="1" applyProtection="1">
      <alignment horizontal="center" vertical="center" wrapText="1"/>
      <protection/>
    </xf>
    <xf numFmtId="181" fontId="7" fillId="40" borderId="20" xfId="59" applyFont="1" applyFill="1" applyBorder="1" applyAlignment="1" applyProtection="1">
      <alignment horizontal="center" vertical="center" wrapText="1"/>
      <protection/>
    </xf>
    <xf numFmtId="9" fontId="7" fillId="0" borderId="48" xfId="71" applyNumberFormat="1" applyFont="1" applyFill="1" applyBorder="1" applyAlignment="1" applyProtection="1">
      <alignment horizontal="left" vertical="top" wrapText="1"/>
      <protection/>
    </xf>
    <xf numFmtId="9" fontId="7" fillId="0" borderId="55" xfId="71" applyNumberFormat="1" applyFont="1" applyFill="1" applyBorder="1" applyAlignment="1" applyProtection="1">
      <alignment horizontal="left" vertical="top" wrapText="1"/>
      <protection/>
    </xf>
    <xf numFmtId="9" fontId="7" fillId="0" borderId="56" xfId="71" applyNumberFormat="1" applyFont="1" applyFill="1" applyBorder="1" applyAlignment="1" applyProtection="1">
      <alignment horizontal="left" vertical="top" wrapText="1"/>
      <protection/>
    </xf>
    <xf numFmtId="9" fontId="7" fillId="0" borderId="51" xfId="71" applyNumberFormat="1" applyFont="1" applyFill="1" applyBorder="1" applyAlignment="1" applyProtection="1">
      <alignment horizontal="left" vertical="top" wrapText="1"/>
      <protection/>
    </xf>
    <xf numFmtId="9" fontId="7" fillId="0" borderId="0" xfId="71" applyNumberFormat="1" applyFont="1" applyFill="1" applyBorder="1" applyAlignment="1" applyProtection="1">
      <alignment horizontal="left" vertical="top" wrapText="1"/>
      <protection/>
    </xf>
    <xf numFmtId="9" fontId="7" fillId="0" borderId="36" xfId="71" applyNumberFormat="1" applyFont="1" applyFill="1" applyBorder="1" applyAlignment="1" applyProtection="1">
      <alignment horizontal="left" vertical="top" wrapText="1"/>
      <protection/>
    </xf>
    <xf numFmtId="9" fontId="7" fillId="0" borderId="27" xfId="71" applyNumberFormat="1" applyFont="1" applyFill="1" applyBorder="1" applyAlignment="1" applyProtection="1">
      <alignment horizontal="left" vertical="top" wrapText="1"/>
      <protection/>
    </xf>
    <xf numFmtId="9" fontId="7" fillId="0" borderId="18" xfId="71" applyNumberFormat="1" applyFont="1" applyFill="1" applyBorder="1" applyAlignment="1" applyProtection="1">
      <alignment horizontal="left" vertical="top" wrapText="1"/>
      <protection/>
    </xf>
    <xf numFmtId="9" fontId="7" fillId="0" borderId="22" xfId="71" applyNumberFormat="1" applyFont="1" applyFill="1" applyBorder="1" applyAlignment="1" applyProtection="1">
      <alignment horizontal="left" vertical="top" wrapText="1"/>
      <protection/>
    </xf>
    <xf numFmtId="9" fontId="116" fillId="0" borderId="48" xfId="71" applyNumberFormat="1" applyFont="1" applyFill="1" applyBorder="1" applyAlignment="1" applyProtection="1">
      <alignment horizontal="left" vertical="top" wrapText="1"/>
      <protection/>
    </xf>
    <xf numFmtId="9" fontId="116" fillId="0" borderId="55" xfId="71" applyNumberFormat="1" applyFont="1" applyFill="1" applyBorder="1" applyAlignment="1" applyProtection="1">
      <alignment horizontal="left" vertical="top" wrapText="1"/>
      <protection/>
    </xf>
    <xf numFmtId="9" fontId="116" fillId="0" borderId="56" xfId="71" applyNumberFormat="1" applyFont="1" applyFill="1" applyBorder="1" applyAlignment="1" applyProtection="1">
      <alignment horizontal="left" vertical="top" wrapText="1"/>
      <protection/>
    </xf>
    <xf numFmtId="9" fontId="116" fillId="0" borderId="51" xfId="71" applyNumberFormat="1" applyFont="1" applyFill="1" applyBorder="1" applyAlignment="1" applyProtection="1">
      <alignment horizontal="left" vertical="top" wrapText="1"/>
      <protection/>
    </xf>
    <xf numFmtId="9" fontId="116" fillId="0" borderId="0" xfId="71" applyNumberFormat="1" applyFont="1" applyFill="1" applyBorder="1" applyAlignment="1" applyProtection="1">
      <alignment horizontal="left" vertical="top" wrapText="1"/>
      <protection/>
    </xf>
    <xf numFmtId="9" fontId="116" fillId="0" borderId="36" xfId="71" applyNumberFormat="1" applyFont="1" applyFill="1" applyBorder="1" applyAlignment="1" applyProtection="1">
      <alignment horizontal="left" vertical="top" wrapText="1"/>
      <protection/>
    </xf>
    <xf numFmtId="9" fontId="116" fillId="0" borderId="27" xfId="71" applyNumberFormat="1" applyFont="1" applyFill="1" applyBorder="1" applyAlignment="1" applyProtection="1">
      <alignment horizontal="left" vertical="top" wrapText="1"/>
      <protection/>
    </xf>
    <xf numFmtId="9" fontId="116" fillId="0" borderId="18" xfId="71" applyNumberFormat="1" applyFont="1" applyFill="1" applyBorder="1" applyAlignment="1" applyProtection="1">
      <alignment horizontal="left" vertical="top" wrapText="1"/>
      <protection/>
    </xf>
    <xf numFmtId="9" fontId="116" fillId="0" borderId="22" xfId="71" applyNumberFormat="1" applyFont="1" applyFill="1" applyBorder="1" applyAlignment="1" applyProtection="1">
      <alignment horizontal="left" vertical="top" wrapText="1"/>
      <protection/>
    </xf>
    <xf numFmtId="9" fontId="7" fillId="0" borderId="57" xfId="80" applyFont="1" applyFill="1" applyBorder="1" applyAlignment="1" applyProtection="1">
      <alignment horizontal="center" vertical="top" wrapText="1"/>
      <protection/>
    </xf>
    <xf numFmtId="9" fontId="7" fillId="0" borderId="58" xfId="80" applyFont="1" applyFill="1" applyBorder="1" applyAlignment="1" applyProtection="1">
      <alignment horizontal="center" vertical="top" wrapText="1"/>
      <protection/>
    </xf>
    <xf numFmtId="9" fontId="7" fillId="0" borderId="59" xfId="80" applyFont="1" applyFill="1" applyBorder="1" applyAlignment="1" applyProtection="1">
      <alignment horizontal="center" vertical="top" wrapText="1"/>
      <protection/>
    </xf>
    <xf numFmtId="186" fontId="6" fillId="37" borderId="60" xfId="65" applyNumberFormat="1" applyFont="1" applyFill="1" applyBorder="1" applyAlignment="1" applyProtection="1">
      <alignment horizontal="center" vertical="center" wrapText="1"/>
      <protection/>
    </xf>
    <xf numFmtId="0" fontId="13" fillId="0" borderId="20" xfId="0" applyFont="1" applyBorder="1" applyAlignment="1">
      <alignment horizontal="left" vertical="center" wrapText="1"/>
    </xf>
    <xf numFmtId="0" fontId="13" fillId="0" borderId="16" xfId="0" applyFont="1" applyBorder="1" applyAlignment="1">
      <alignment horizontal="left" vertical="center" wrapText="1"/>
    </xf>
    <xf numFmtId="0" fontId="13" fillId="0" borderId="24" xfId="0" applyFont="1" applyBorder="1" applyAlignment="1">
      <alignment horizontal="left" vertical="center" wrapText="1"/>
    </xf>
    <xf numFmtId="9" fontId="120" fillId="0" borderId="48" xfId="0" applyNumberFormat="1" applyFont="1" applyFill="1" applyBorder="1" applyAlignment="1">
      <alignment horizontal="left" vertical="center" wrapText="1"/>
    </xf>
    <xf numFmtId="9" fontId="120" fillId="0" borderId="55" xfId="0" applyNumberFormat="1" applyFont="1" applyFill="1" applyBorder="1" applyAlignment="1">
      <alignment horizontal="left" vertical="center" wrapText="1"/>
    </xf>
    <xf numFmtId="9" fontId="120" fillId="0" borderId="90" xfId="0" applyNumberFormat="1" applyFont="1" applyFill="1" applyBorder="1" applyAlignment="1">
      <alignment horizontal="left" vertical="center" wrapText="1"/>
    </xf>
    <xf numFmtId="9" fontId="120" fillId="0" borderId="51" xfId="0" applyNumberFormat="1" applyFont="1" applyFill="1" applyBorder="1" applyAlignment="1">
      <alignment horizontal="left" vertical="center" wrapText="1"/>
    </xf>
    <xf numFmtId="9" fontId="120" fillId="0" borderId="0" xfId="0" applyNumberFormat="1" applyFont="1" applyFill="1" applyBorder="1" applyAlignment="1">
      <alignment horizontal="left" vertical="center" wrapText="1"/>
    </xf>
    <xf numFmtId="9" fontId="120" fillId="0" borderId="91" xfId="0" applyNumberFormat="1" applyFont="1" applyFill="1" applyBorder="1" applyAlignment="1">
      <alignment horizontal="left" vertical="center" wrapText="1"/>
    </xf>
    <xf numFmtId="9" fontId="120" fillId="0" borderId="27" xfId="0" applyNumberFormat="1" applyFont="1" applyFill="1" applyBorder="1" applyAlignment="1">
      <alignment horizontal="left" vertical="center" wrapText="1"/>
    </xf>
    <xf numFmtId="9" fontId="120" fillId="0" borderId="18" xfId="0" applyNumberFormat="1" applyFont="1" applyFill="1" applyBorder="1" applyAlignment="1">
      <alignment horizontal="left" vertical="center" wrapText="1"/>
    </xf>
    <xf numFmtId="9" fontId="120" fillId="0" borderId="92" xfId="0" applyNumberFormat="1" applyFont="1" applyFill="1" applyBorder="1" applyAlignment="1">
      <alignment horizontal="left" vertical="center" wrapText="1"/>
    </xf>
    <xf numFmtId="9" fontId="94" fillId="0" borderId="57" xfId="80" applyFont="1" applyFill="1" applyBorder="1" applyAlignment="1" applyProtection="1">
      <alignment horizontal="center" vertical="top" wrapText="1"/>
      <protection/>
    </xf>
    <xf numFmtId="9" fontId="94" fillId="0" borderId="58" xfId="80" applyFont="1" applyFill="1" applyBorder="1" applyAlignment="1" applyProtection="1">
      <alignment horizontal="center" vertical="top" wrapText="1"/>
      <protection/>
    </xf>
    <xf numFmtId="9" fontId="94" fillId="0" borderId="59" xfId="80" applyFont="1" applyFill="1" applyBorder="1" applyAlignment="1" applyProtection="1">
      <alignment horizontal="center" vertical="top" wrapText="1"/>
      <protection/>
    </xf>
    <xf numFmtId="9" fontId="116" fillId="0" borderId="58" xfId="80" applyFont="1" applyFill="1" applyBorder="1" applyAlignment="1" applyProtection="1">
      <alignment horizontal="left" vertical="top" wrapText="1"/>
      <protection/>
    </xf>
    <xf numFmtId="9" fontId="116" fillId="0" borderId="59" xfId="80" applyFont="1" applyFill="1" applyBorder="1" applyAlignment="1" applyProtection="1">
      <alignment horizontal="left" vertical="top" wrapText="1"/>
      <protection/>
    </xf>
    <xf numFmtId="9" fontId="7" fillId="0" borderId="60" xfId="80" applyFont="1" applyFill="1" applyBorder="1" applyAlignment="1" applyProtection="1">
      <alignment horizontal="center" vertical="top" wrapText="1"/>
      <protection/>
    </xf>
    <xf numFmtId="9" fontId="94" fillId="0" borderId="48" xfId="71" applyNumberFormat="1" applyFont="1" applyFill="1" applyBorder="1" applyAlignment="1" applyProtection="1">
      <alignment horizontal="left" vertical="top" wrapText="1"/>
      <protection/>
    </xf>
    <xf numFmtId="9" fontId="94" fillId="0" borderId="55" xfId="71" applyNumberFormat="1" applyFont="1" applyFill="1" applyBorder="1" applyAlignment="1" applyProtection="1">
      <alignment horizontal="left" vertical="top" wrapText="1"/>
      <protection/>
    </xf>
    <xf numFmtId="9" fontId="94" fillId="0" borderId="56" xfId="71" applyNumberFormat="1" applyFont="1" applyFill="1" applyBorder="1" applyAlignment="1" applyProtection="1">
      <alignment horizontal="left" vertical="top" wrapText="1"/>
      <protection/>
    </xf>
    <xf numFmtId="9" fontId="94" fillId="0" borderId="51" xfId="71" applyNumberFormat="1" applyFont="1" applyFill="1" applyBorder="1" applyAlignment="1" applyProtection="1">
      <alignment horizontal="left" vertical="top" wrapText="1"/>
      <protection/>
    </xf>
    <xf numFmtId="9" fontId="94" fillId="0" borderId="0" xfId="71" applyNumberFormat="1" applyFont="1" applyFill="1" applyBorder="1" applyAlignment="1" applyProtection="1">
      <alignment horizontal="left" vertical="top" wrapText="1"/>
      <protection/>
    </xf>
    <xf numFmtId="9" fontId="94" fillId="0" borderId="36" xfId="71" applyNumberFormat="1" applyFont="1" applyFill="1" applyBorder="1" applyAlignment="1" applyProtection="1">
      <alignment horizontal="left" vertical="top" wrapText="1"/>
      <protection/>
    </xf>
    <xf numFmtId="9" fontId="94" fillId="0" borderId="27" xfId="71" applyNumberFormat="1" applyFont="1" applyFill="1" applyBorder="1" applyAlignment="1" applyProtection="1">
      <alignment horizontal="left" vertical="top" wrapText="1"/>
      <protection/>
    </xf>
    <xf numFmtId="9" fontId="94" fillId="0" borderId="18" xfId="71" applyNumberFormat="1" applyFont="1" applyFill="1" applyBorder="1" applyAlignment="1" applyProtection="1">
      <alignment horizontal="left" vertical="top" wrapText="1"/>
      <protection/>
    </xf>
    <xf numFmtId="9" fontId="94" fillId="0" borderId="22" xfId="71" applyNumberFormat="1" applyFont="1" applyFill="1" applyBorder="1" applyAlignment="1" applyProtection="1">
      <alignment horizontal="left" vertical="top" wrapText="1"/>
      <protection/>
    </xf>
    <xf numFmtId="181" fontId="7" fillId="40" borderId="45" xfId="59" applyFont="1" applyFill="1" applyBorder="1" applyAlignment="1" applyProtection="1">
      <alignment horizontal="center" vertical="center" wrapText="1"/>
      <protection/>
    </xf>
    <xf numFmtId="9" fontId="94" fillId="0" borderId="57" xfId="80" applyFont="1" applyFill="1" applyBorder="1" applyAlignment="1" applyProtection="1">
      <alignment horizontal="left" vertical="top" wrapText="1"/>
      <protection/>
    </xf>
    <xf numFmtId="9" fontId="94" fillId="0" borderId="58" xfId="80" applyFont="1" applyFill="1" applyBorder="1" applyAlignment="1" applyProtection="1">
      <alignment horizontal="left" vertical="top" wrapText="1"/>
      <protection/>
    </xf>
    <xf numFmtId="9" fontId="94" fillId="0" borderId="59" xfId="80" applyFont="1" applyFill="1" applyBorder="1" applyAlignment="1" applyProtection="1">
      <alignment horizontal="left" vertical="top" wrapText="1"/>
      <protection/>
    </xf>
    <xf numFmtId="9" fontId="7" fillId="0" borderId="16" xfId="71" applyNumberFormat="1" applyFont="1" applyFill="1" applyBorder="1" applyAlignment="1" applyProtection="1">
      <alignment horizontal="left" vertical="center" wrapText="1"/>
      <protection/>
    </xf>
    <xf numFmtId="9" fontId="7" fillId="0" borderId="55" xfId="71" applyNumberFormat="1" applyFont="1" applyFill="1" applyBorder="1" applyAlignment="1" applyProtection="1">
      <alignment horizontal="left" vertical="center"/>
      <protection/>
    </xf>
    <xf numFmtId="9" fontId="7" fillId="0" borderId="56" xfId="71" applyNumberFormat="1" applyFont="1" applyFill="1" applyBorder="1" applyAlignment="1" applyProtection="1">
      <alignment horizontal="left" vertical="center"/>
      <protection/>
    </xf>
    <xf numFmtId="9" fontId="7" fillId="0" borderId="51" xfId="71" applyNumberFormat="1" applyFont="1" applyFill="1" applyBorder="1" applyAlignment="1" applyProtection="1">
      <alignment horizontal="left" vertical="center"/>
      <protection/>
    </xf>
    <xf numFmtId="9" fontId="7" fillId="0" borderId="0" xfId="71" applyNumberFormat="1" applyFont="1" applyFill="1" applyBorder="1" applyAlignment="1" applyProtection="1">
      <alignment horizontal="left" vertical="center"/>
      <protection/>
    </xf>
    <xf numFmtId="9" fontId="7" fillId="0" borderId="36" xfId="71" applyNumberFormat="1" applyFont="1" applyFill="1" applyBorder="1" applyAlignment="1" applyProtection="1">
      <alignment horizontal="left" vertical="center"/>
      <protection/>
    </xf>
    <xf numFmtId="9" fontId="7" fillId="0" borderId="27" xfId="71" applyNumberFormat="1" applyFont="1" applyFill="1" applyBorder="1" applyAlignment="1" applyProtection="1">
      <alignment horizontal="left" vertical="center"/>
      <protection/>
    </xf>
    <xf numFmtId="9" fontId="7" fillId="0" borderId="18" xfId="71" applyNumberFormat="1" applyFont="1" applyFill="1" applyBorder="1" applyAlignment="1" applyProtection="1">
      <alignment horizontal="left" vertical="center"/>
      <protection/>
    </xf>
    <xf numFmtId="9" fontId="7" fillId="0" borderId="22" xfId="71" applyNumberFormat="1" applyFont="1" applyFill="1" applyBorder="1" applyAlignment="1" applyProtection="1">
      <alignment horizontal="left" vertical="center"/>
      <protection/>
    </xf>
    <xf numFmtId="9" fontId="7" fillId="0" borderId="57" xfId="80" applyFont="1" applyFill="1" applyBorder="1" applyAlignment="1" applyProtection="1">
      <alignment vertical="top" wrapText="1"/>
      <protection/>
    </xf>
    <xf numFmtId="9" fontId="7" fillId="0" borderId="58" xfId="80" applyFont="1" applyFill="1" applyBorder="1" applyAlignment="1" applyProtection="1">
      <alignment vertical="top" wrapText="1"/>
      <protection/>
    </xf>
    <xf numFmtId="9" fontId="7" fillId="0" borderId="59" xfId="80" applyFont="1" applyFill="1" applyBorder="1" applyAlignment="1" applyProtection="1">
      <alignment vertical="top" wrapText="1"/>
      <protection/>
    </xf>
    <xf numFmtId="9" fontId="7" fillId="0" borderId="60" xfId="80" applyFont="1" applyFill="1" applyBorder="1" applyAlignment="1" applyProtection="1">
      <alignment vertical="top" wrapText="1"/>
      <protection/>
    </xf>
    <xf numFmtId="186" fontId="6" fillId="0" borderId="57" xfId="65" applyNumberFormat="1" applyFont="1" applyFill="1" applyBorder="1" applyAlignment="1" applyProtection="1">
      <alignment horizontal="center" vertical="center" wrapText="1"/>
      <protection/>
    </xf>
    <xf numFmtId="186" fontId="6" fillId="0" borderId="58" xfId="65" applyNumberFormat="1" applyFont="1" applyFill="1" applyBorder="1" applyAlignment="1" applyProtection="1">
      <alignment horizontal="center" vertical="center" wrapText="1"/>
      <protection/>
    </xf>
    <xf numFmtId="186" fontId="6" fillId="0" borderId="60" xfId="65" applyNumberFormat="1" applyFont="1" applyFill="1" applyBorder="1" applyAlignment="1" applyProtection="1">
      <alignment horizontal="center" vertical="center" wrapText="1"/>
      <protection/>
    </xf>
    <xf numFmtId="0" fontId="0" fillId="0" borderId="50" xfId="0" applyFill="1" applyBorder="1" applyAlignment="1">
      <alignment vertical="center" wrapText="1"/>
    </xf>
    <xf numFmtId="2" fontId="94" fillId="0" borderId="83" xfId="71" applyNumberFormat="1" applyFont="1" applyFill="1" applyBorder="1" applyAlignment="1" applyProtection="1">
      <alignment vertical="center" wrapText="1"/>
      <protection/>
    </xf>
    <xf numFmtId="0" fontId="0" fillId="0" borderId="50" xfId="0" applyFont="1" applyFill="1" applyBorder="1" applyAlignment="1">
      <alignment vertical="center" wrapText="1"/>
    </xf>
    <xf numFmtId="2" fontId="94" fillId="0" borderId="50" xfId="71" applyNumberFormat="1" applyFont="1" applyFill="1" applyBorder="1" applyAlignment="1" applyProtection="1">
      <alignment vertical="center" wrapText="1"/>
      <protection/>
    </xf>
    <xf numFmtId="2" fontId="94" fillId="0" borderId="23" xfId="71" applyNumberFormat="1" applyFont="1" applyFill="1" applyBorder="1" applyAlignment="1" applyProtection="1">
      <alignment vertical="center" wrapText="1"/>
      <protection/>
    </xf>
    <xf numFmtId="9" fontId="7" fillId="0" borderId="57" xfId="80" applyFont="1" applyFill="1" applyBorder="1" applyAlignment="1" applyProtection="1">
      <alignment horizontal="center" vertical="center" wrapText="1"/>
      <protection/>
    </xf>
    <xf numFmtId="9" fontId="7" fillId="0" borderId="58" xfId="80" applyFont="1" applyFill="1" applyBorder="1" applyAlignment="1" applyProtection="1">
      <alignment horizontal="center" vertical="center" wrapText="1"/>
      <protection/>
    </xf>
    <xf numFmtId="9" fontId="7" fillId="0" borderId="59" xfId="80" applyFont="1" applyFill="1" applyBorder="1" applyAlignment="1" applyProtection="1">
      <alignment horizontal="center" vertical="center" wrapText="1"/>
      <protection/>
    </xf>
    <xf numFmtId="0" fontId="93" fillId="11" borderId="16" xfId="0" applyFont="1" applyFill="1" applyBorder="1" applyAlignment="1">
      <alignment horizontal="center" vertical="center" wrapText="1"/>
    </xf>
    <xf numFmtId="0" fontId="93" fillId="11" borderId="19" xfId="0" applyFont="1" applyFill="1" applyBorder="1" applyAlignment="1">
      <alignment horizontal="center"/>
    </xf>
    <xf numFmtId="0" fontId="93" fillId="11" borderId="18" xfId="0" applyFont="1" applyFill="1" applyBorder="1" applyAlignment="1">
      <alignment horizontal="center" vertical="center" wrapText="1"/>
    </xf>
    <xf numFmtId="0" fontId="93" fillId="11" borderId="43" xfId="0" applyFont="1" applyFill="1" applyBorder="1" applyAlignment="1">
      <alignment horizontal="center" vertical="center" wrapText="1"/>
    </xf>
    <xf numFmtId="0" fontId="119" fillId="0" borderId="52" xfId="0" applyFont="1" applyBorder="1" applyAlignment="1">
      <alignment horizontal="left" vertical="center" wrapText="1"/>
    </xf>
    <xf numFmtId="0" fontId="119" fillId="0" borderId="25" xfId="0" applyFont="1" applyBorder="1" applyAlignment="1">
      <alignment horizontal="left" vertical="center" wrapText="1"/>
    </xf>
    <xf numFmtId="0" fontId="119" fillId="0" borderId="84" xfId="0" applyFont="1" applyBorder="1" applyAlignment="1">
      <alignment horizontal="left" vertical="center" wrapText="1"/>
    </xf>
    <xf numFmtId="0" fontId="5" fillId="0" borderId="16" xfId="71" applyFont="1" applyBorder="1" applyAlignment="1">
      <alignment horizontal="center" vertical="center"/>
      <protection/>
    </xf>
    <xf numFmtId="0" fontId="13" fillId="0" borderId="64" xfId="0" applyFont="1" applyBorder="1" applyAlignment="1">
      <alignment horizontal="left" vertical="center" wrapText="1"/>
    </xf>
    <xf numFmtId="0" fontId="13" fillId="0" borderId="62" xfId="0" applyFont="1" applyBorder="1" applyAlignment="1">
      <alignment horizontal="left" vertical="center" wrapText="1"/>
    </xf>
    <xf numFmtId="0" fontId="13" fillId="0" borderId="63" xfId="0" applyFont="1" applyBorder="1" applyAlignment="1">
      <alignment horizontal="left" vertical="center" wrapText="1"/>
    </xf>
    <xf numFmtId="0" fontId="5" fillId="0" borderId="16" xfId="71" applyFont="1" applyBorder="1" applyAlignment="1">
      <alignment horizontal="center" vertical="center" wrapText="1"/>
      <protection/>
    </xf>
    <xf numFmtId="0" fontId="93" fillId="11" borderId="48" xfId="0" applyFont="1" applyFill="1" applyBorder="1" applyAlignment="1">
      <alignment horizontal="center" vertical="center" wrapText="1"/>
    </xf>
    <xf numFmtId="0" fontId="93" fillId="11" borderId="52" xfId="0" applyFont="1" applyFill="1" applyBorder="1" applyAlignment="1">
      <alignment horizontal="center" vertical="center" wrapText="1"/>
    </xf>
    <xf numFmtId="0" fontId="93" fillId="11" borderId="17" xfId="0" applyFont="1" applyFill="1" applyBorder="1" applyAlignment="1">
      <alignment horizontal="center" vertical="center" wrapText="1"/>
    </xf>
    <xf numFmtId="0" fontId="93" fillId="11" borderId="46" xfId="0" applyFont="1" applyFill="1" applyBorder="1" applyAlignment="1">
      <alignment horizontal="center" vertical="center" wrapText="1"/>
    </xf>
    <xf numFmtId="0" fontId="93" fillId="11" borderId="20" xfId="0" applyFont="1" applyFill="1" applyBorder="1" applyAlignment="1">
      <alignment horizontal="center" vertical="center" wrapText="1"/>
    </xf>
    <xf numFmtId="0" fontId="0" fillId="0" borderId="17" xfId="0" applyFill="1" applyBorder="1" applyAlignment="1">
      <alignment horizontal="left" vertical="center" wrapText="1"/>
    </xf>
    <xf numFmtId="0" fontId="0" fillId="0" borderId="20" xfId="0" applyFill="1" applyBorder="1" applyAlignment="1">
      <alignment horizontal="left" vertical="center" wrapText="1"/>
    </xf>
    <xf numFmtId="0" fontId="0" fillId="37" borderId="17" xfId="0" applyFill="1" applyBorder="1" applyAlignment="1">
      <alignment horizontal="left" vertical="center" wrapText="1"/>
    </xf>
    <xf numFmtId="0" fontId="0" fillId="37" borderId="20" xfId="0" applyFill="1" applyBorder="1" applyAlignment="1">
      <alignment horizontal="left" vertical="center" wrapText="1"/>
    </xf>
    <xf numFmtId="0" fontId="98" fillId="37" borderId="25" xfId="0" applyFont="1" applyFill="1" applyBorder="1" applyAlignment="1">
      <alignment horizontal="left" vertical="center" wrapText="1"/>
    </xf>
    <xf numFmtId="0" fontId="98" fillId="37" borderId="19" xfId="0" applyFont="1" applyFill="1" applyBorder="1" applyAlignment="1">
      <alignment horizontal="left" vertical="center" wrapText="1"/>
    </xf>
    <xf numFmtId="0" fontId="100" fillId="17" borderId="16" xfId="71" applyFont="1" applyFill="1" applyBorder="1" applyAlignment="1">
      <alignment horizontal="center" vertical="center" wrapText="1"/>
      <protection/>
    </xf>
    <xf numFmtId="0" fontId="98" fillId="0" borderId="25" xfId="0" applyFont="1" applyFill="1" applyBorder="1" applyAlignment="1">
      <alignment horizontal="left" vertical="center" wrapText="1"/>
    </xf>
    <xf numFmtId="0" fontId="98" fillId="0" borderId="19" xfId="0" applyFont="1" applyFill="1" applyBorder="1" applyAlignment="1">
      <alignment horizontal="left" vertical="center" wrapText="1"/>
    </xf>
    <xf numFmtId="0" fontId="93" fillId="11" borderId="16" xfId="0" applyFont="1" applyFill="1" applyBorder="1" applyAlignment="1">
      <alignment horizontal="center"/>
    </xf>
    <xf numFmtId="0" fontId="115" fillId="42" borderId="17" xfId="0" applyFont="1" applyFill="1" applyBorder="1" applyAlignment="1">
      <alignment horizontal="center" vertical="center" wrapText="1"/>
    </xf>
    <xf numFmtId="0" fontId="115" fillId="42" borderId="46" xfId="0" applyFont="1" applyFill="1" applyBorder="1" applyAlignment="1">
      <alignment horizontal="center" vertical="center" wrapText="1"/>
    </xf>
    <xf numFmtId="0" fontId="115" fillId="42" borderId="20" xfId="0" applyFont="1" applyFill="1" applyBorder="1" applyAlignment="1">
      <alignment horizontal="center" vertical="center" wrapText="1"/>
    </xf>
    <xf numFmtId="0" fontId="121" fillId="0" borderId="16" xfId="0" applyFont="1" applyBorder="1" applyAlignment="1">
      <alignment horizontal="center" vertical="center"/>
    </xf>
    <xf numFmtId="0" fontId="121" fillId="0" borderId="46" xfId="0" applyFont="1" applyBorder="1" applyAlignment="1">
      <alignment horizontal="center" vertical="center"/>
    </xf>
    <xf numFmtId="0" fontId="121" fillId="0" borderId="20" xfId="0" applyFont="1" applyBorder="1" applyAlignment="1">
      <alignment horizontal="center" vertical="center"/>
    </xf>
    <xf numFmtId="0" fontId="0" fillId="0" borderId="53" xfId="0" applyBorder="1" applyAlignment="1">
      <alignment horizontal="center"/>
    </xf>
    <xf numFmtId="0" fontId="0" fillId="0" borderId="0" xfId="0" applyAlignment="1">
      <alignment horizontal="center"/>
    </xf>
    <xf numFmtId="0" fontId="0" fillId="0" borderId="18" xfId="0" applyBorder="1" applyAlignment="1">
      <alignment horizontal="center"/>
    </xf>
    <xf numFmtId="0" fontId="0" fillId="0" borderId="54" xfId="0" applyBorder="1" applyAlignment="1">
      <alignment horizontal="center"/>
    </xf>
    <xf numFmtId="0" fontId="0" fillId="0" borderId="13" xfId="0" applyBorder="1" applyAlignment="1">
      <alignment horizontal="center"/>
    </xf>
    <xf numFmtId="0" fontId="0" fillId="0" borderId="35" xfId="0" applyBorder="1" applyAlignment="1">
      <alignment horizontal="center"/>
    </xf>
    <xf numFmtId="0" fontId="0" fillId="39" borderId="53" xfId="0" applyFill="1" applyBorder="1" applyAlignment="1">
      <alignment horizontal="center"/>
    </xf>
    <xf numFmtId="0" fontId="0" fillId="3" borderId="16" xfId="0" applyFill="1" applyBorder="1" applyAlignment="1">
      <alignment horizontal="center"/>
    </xf>
  </cellXfs>
  <cellStyles count="77">
    <cellStyle name="Normal" xfId="0"/>
    <cellStyle name="20% - Énfasis1" xfId="15"/>
    <cellStyle name="20% - Énfasis2" xfId="16"/>
    <cellStyle name="20% - Énfasis3" xfId="17"/>
    <cellStyle name="20% - Énfasis4" xfId="18"/>
    <cellStyle name="20% - Énfasis5" xfId="19"/>
    <cellStyle name="20% - Énfasis6" xfId="20"/>
    <cellStyle name="20% - Énfasis6 2"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odyStyle" xfId="34"/>
    <cellStyle name="Borde de la tabla derecha" xfId="35"/>
    <cellStyle name="Borde de la tabla izquierda" xfId="36"/>
    <cellStyle name="Bueno" xfId="37"/>
    <cellStyle name="Cálculo" xfId="38"/>
    <cellStyle name="Celda de comprobación" xfId="39"/>
    <cellStyle name="Celda vinculada" xfId="40"/>
    <cellStyle name="Encabezado 1" xfId="41"/>
    <cellStyle name="Encabezado 1 2" xfId="42"/>
    <cellStyle name="Encabezado 2" xfId="43"/>
    <cellStyle name="Encabezado 4" xfId="44"/>
    <cellStyle name="Énfasis1" xfId="45"/>
    <cellStyle name="Énfasis2" xfId="46"/>
    <cellStyle name="Énfasis3" xfId="47"/>
    <cellStyle name="Énfasis4" xfId="48"/>
    <cellStyle name="Énfasis5" xfId="49"/>
    <cellStyle name="Énfasis6" xfId="50"/>
    <cellStyle name="Énfasis6 2" xfId="51"/>
    <cellStyle name="Entrada" xfId="52"/>
    <cellStyle name="Fecha" xfId="53"/>
    <cellStyle name="HeaderStyle" xfId="54"/>
    <cellStyle name="Hyperlink" xfId="55"/>
    <cellStyle name="Followed Hyperlink" xfId="56"/>
    <cellStyle name="Incorrecto" xfId="57"/>
    <cellStyle name="Comma" xfId="58"/>
    <cellStyle name="Comma [0]" xfId="59"/>
    <cellStyle name="Millares [0] 2" xfId="60"/>
    <cellStyle name="Millares 2" xfId="61"/>
    <cellStyle name="Currency" xfId="62"/>
    <cellStyle name="Currency [0]" xfId="63"/>
    <cellStyle name="Moneda 130" xfId="64"/>
    <cellStyle name="Moneda 2" xfId="65"/>
    <cellStyle name="Moneda 2 2" xfId="66"/>
    <cellStyle name="Moneda 23" xfId="67"/>
    <cellStyle name="Moneda 3" xfId="68"/>
    <cellStyle name="Neutral" xfId="69"/>
    <cellStyle name="Neutral 2" xfId="70"/>
    <cellStyle name="Normal 2" xfId="71"/>
    <cellStyle name="Normal 2 2" xfId="72"/>
    <cellStyle name="Normal 2 3" xfId="73"/>
    <cellStyle name="Normal 3" xfId="74"/>
    <cellStyle name="Normal 3 2" xfId="75"/>
    <cellStyle name="Normal 6 2" xfId="76"/>
    <cellStyle name="Notas" xfId="77"/>
    <cellStyle name="Percent" xfId="78"/>
    <cellStyle name="Porcentaje 2" xfId="79"/>
    <cellStyle name="Porcentual 2" xfId="80"/>
    <cellStyle name="Salida" xfId="81"/>
    <cellStyle name="Texto de advertencia" xfId="82"/>
    <cellStyle name="Texto de inicio" xfId="83"/>
    <cellStyle name="Texto de la columna A" xfId="84"/>
    <cellStyle name="Texto explicativo" xfId="85"/>
    <cellStyle name="Título" xfId="86"/>
    <cellStyle name="Título 2" xfId="87"/>
    <cellStyle name="Título 3" xfId="88"/>
    <cellStyle name="Título 4" xfId="89"/>
    <cellStyle name="Total"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0</xdr:row>
      <xdr:rowOff>66675</xdr:rowOff>
    </xdr:from>
    <xdr:to>
      <xdr:col>0</xdr:col>
      <xdr:colOff>1752600</xdr:colOff>
      <xdr:row>3</xdr:row>
      <xdr:rowOff>114300</xdr:rowOff>
    </xdr:to>
    <xdr:pic>
      <xdr:nvPicPr>
        <xdr:cNvPr id="1" name="Picture 47"/>
        <xdr:cNvPicPr preferRelativeResize="1">
          <a:picLocks noChangeAspect="1"/>
        </xdr:cNvPicPr>
      </xdr:nvPicPr>
      <xdr:blipFill>
        <a:blip r:embed="rId1"/>
        <a:stretch>
          <a:fillRect/>
        </a:stretch>
      </xdr:blipFill>
      <xdr:spPr>
        <a:xfrm>
          <a:off x="342900" y="66675"/>
          <a:ext cx="1409700" cy="1152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0</xdr:row>
      <xdr:rowOff>66675</xdr:rowOff>
    </xdr:from>
    <xdr:to>
      <xdr:col>0</xdr:col>
      <xdr:colOff>1752600</xdr:colOff>
      <xdr:row>3</xdr:row>
      <xdr:rowOff>114300</xdr:rowOff>
    </xdr:to>
    <xdr:pic>
      <xdr:nvPicPr>
        <xdr:cNvPr id="1" name="Picture 47"/>
        <xdr:cNvPicPr preferRelativeResize="1">
          <a:picLocks noChangeAspect="1"/>
        </xdr:cNvPicPr>
      </xdr:nvPicPr>
      <xdr:blipFill>
        <a:blip r:embed="rId1"/>
        <a:stretch>
          <a:fillRect/>
        </a:stretch>
      </xdr:blipFill>
      <xdr:spPr>
        <a:xfrm>
          <a:off x="342900" y="66675"/>
          <a:ext cx="1409700" cy="1152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0</xdr:row>
      <xdr:rowOff>66675</xdr:rowOff>
    </xdr:from>
    <xdr:to>
      <xdr:col>0</xdr:col>
      <xdr:colOff>1752600</xdr:colOff>
      <xdr:row>3</xdr:row>
      <xdr:rowOff>114300</xdr:rowOff>
    </xdr:to>
    <xdr:pic>
      <xdr:nvPicPr>
        <xdr:cNvPr id="1" name="Picture 47"/>
        <xdr:cNvPicPr preferRelativeResize="1">
          <a:picLocks noChangeAspect="1"/>
        </xdr:cNvPicPr>
      </xdr:nvPicPr>
      <xdr:blipFill>
        <a:blip r:embed="rId1"/>
        <a:stretch>
          <a:fillRect/>
        </a:stretch>
      </xdr:blipFill>
      <xdr:spPr>
        <a:xfrm>
          <a:off x="342900" y="66675"/>
          <a:ext cx="1409700" cy="1152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0</xdr:row>
      <xdr:rowOff>66675</xdr:rowOff>
    </xdr:from>
    <xdr:to>
      <xdr:col>0</xdr:col>
      <xdr:colOff>1752600</xdr:colOff>
      <xdr:row>3</xdr:row>
      <xdr:rowOff>114300</xdr:rowOff>
    </xdr:to>
    <xdr:pic>
      <xdr:nvPicPr>
        <xdr:cNvPr id="1" name="Picture 47"/>
        <xdr:cNvPicPr preferRelativeResize="1">
          <a:picLocks noChangeAspect="1"/>
        </xdr:cNvPicPr>
      </xdr:nvPicPr>
      <xdr:blipFill>
        <a:blip r:embed="rId1"/>
        <a:stretch>
          <a:fillRect/>
        </a:stretch>
      </xdr:blipFill>
      <xdr:spPr>
        <a:xfrm>
          <a:off x="342900" y="66675"/>
          <a:ext cx="1409700" cy="1152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0</xdr:row>
      <xdr:rowOff>66675</xdr:rowOff>
    </xdr:from>
    <xdr:to>
      <xdr:col>0</xdr:col>
      <xdr:colOff>1752600</xdr:colOff>
      <xdr:row>3</xdr:row>
      <xdr:rowOff>114300</xdr:rowOff>
    </xdr:to>
    <xdr:pic>
      <xdr:nvPicPr>
        <xdr:cNvPr id="1" name="Picture 47"/>
        <xdr:cNvPicPr preferRelativeResize="1">
          <a:picLocks noChangeAspect="1"/>
        </xdr:cNvPicPr>
      </xdr:nvPicPr>
      <xdr:blipFill>
        <a:blip r:embed="rId1"/>
        <a:stretch>
          <a:fillRect/>
        </a:stretch>
      </xdr:blipFill>
      <xdr:spPr>
        <a:xfrm>
          <a:off x="342900" y="66675"/>
          <a:ext cx="1409700" cy="1152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0</xdr:row>
      <xdr:rowOff>66675</xdr:rowOff>
    </xdr:from>
    <xdr:to>
      <xdr:col>0</xdr:col>
      <xdr:colOff>1752600</xdr:colOff>
      <xdr:row>3</xdr:row>
      <xdr:rowOff>114300</xdr:rowOff>
    </xdr:to>
    <xdr:pic>
      <xdr:nvPicPr>
        <xdr:cNvPr id="1" name="Picture 47"/>
        <xdr:cNvPicPr preferRelativeResize="1">
          <a:picLocks noChangeAspect="1"/>
        </xdr:cNvPicPr>
      </xdr:nvPicPr>
      <xdr:blipFill>
        <a:blip r:embed="rId1"/>
        <a:stretch>
          <a:fillRect/>
        </a:stretch>
      </xdr:blipFill>
      <xdr:spPr>
        <a:xfrm>
          <a:off x="342900" y="66675"/>
          <a:ext cx="1409700" cy="1152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561975</xdr:colOff>
      <xdr:row>19</xdr:row>
      <xdr:rowOff>104775</xdr:rowOff>
    </xdr:to>
    <xdr:pic>
      <xdr:nvPicPr>
        <xdr:cNvPr id="1" name="Imagen 1"/>
        <xdr:cNvPicPr preferRelativeResize="1">
          <a:picLocks noChangeAspect="1"/>
        </xdr:cNvPicPr>
      </xdr:nvPicPr>
      <xdr:blipFill>
        <a:blip r:embed="rId1"/>
        <a:stretch>
          <a:fillRect/>
        </a:stretch>
      </xdr:blipFill>
      <xdr:spPr>
        <a:xfrm>
          <a:off x="0" y="0"/>
          <a:ext cx="6657975" cy="3724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secretariadistritald-my.sharepoint.com/personal/sorjuela_sdmujer_gov_co/Documents/SD%20MUJER/SEGUIMIENTO%20CONTRATACION/SEGUIMIENTO%20MENSUAL/2020/12.%20DICIEMBRE/PABS%207675%20seguimiento%20contrataci&#243;n%20Diciembre%2020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secretariadistritald-my.sharepoint.com/personal/sorjuela_sdmujer_gov_co/Documents/SD%20MUJER/PLAN%20DE%20ACCION/2020/12.%20DICIEMBRE/SEGUIMIENTO%20PLAN%20DE%20ACCI&#211;N%202020%20PROYECTO%207675%2015012021%20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ABS"/>
      <sheetName val="BOLSAS"/>
      <sheetName val="CDPs"/>
      <sheetName val="RPs"/>
      <sheetName val="Componentes de gasto"/>
      <sheetName val="Septiembre"/>
      <sheetName val="7675 SEPTIEMBRE"/>
      <sheetName val="Octubre"/>
      <sheetName val="Noviembre"/>
      <sheetName val="7675 OCTUBRE"/>
      <sheetName val="Diciembre"/>
      <sheetName val="7675 NOVIEMBRE"/>
      <sheetName val="7675 DICIEMBRE"/>
    </sheetNames>
    <sheetDataSet>
      <sheetData sheetId="10">
        <row r="125">
          <cell r="D125">
            <v>1022079886.4923337</v>
          </cell>
        </row>
        <row r="126">
          <cell r="D126">
            <v>880873961.3232186</v>
          </cell>
        </row>
        <row r="127">
          <cell r="D127">
            <v>8858000</v>
          </cell>
        </row>
        <row r="128">
          <cell r="D128">
            <v>942574493.3328414</v>
          </cell>
        </row>
        <row r="129">
          <cell r="D129">
            <v>512380287.2459344</v>
          </cell>
        </row>
        <row r="130">
          <cell r="D130">
            <v>1063143838.6056715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ALIDACION"/>
      <sheetName val="Meta 1"/>
      <sheetName val="Meta 2"/>
      <sheetName val="Meta 3"/>
      <sheetName val="Meta 4"/>
      <sheetName val="Meta 5"/>
      <sheetName val="Meta 6"/>
      <sheetName val="Hoja3"/>
      <sheetName val="Meta PDD"/>
      <sheetName val="TERRI FÍSICA"/>
      <sheetName val="Hoja2"/>
      <sheetName val="SIMISIONAL"/>
      <sheetName val="Hoja13"/>
      <sheetName val="Hoja1"/>
    </sheetNames>
    <sheetDataSet>
      <sheetData sheetId="1">
        <row r="18">
          <cell r="W18">
            <v>1022080000</v>
          </cell>
          <cell r="Z18">
            <v>1022079886.49233</v>
          </cell>
        </row>
      </sheetData>
      <sheetData sheetId="2">
        <row r="18">
          <cell r="W18">
            <v>881157817</v>
          </cell>
          <cell r="Z18">
            <v>880873961.323219</v>
          </cell>
        </row>
      </sheetData>
      <sheetData sheetId="4">
        <row r="18">
          <cell r="W18">
            <v>993032726</v>
          </cell>
          <cell r="Z18">
            <v>942574493.3328414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4" tint="0.5999900102615356"/>
  </sheetPr>
  <dimension ref="A1:N53"/>
  <sheetViews>
    <sheetView zoomScalePageLayoutView="0" workbookViewId="0" topLeftCell="A1">
      <selection activeCell="E12" sqref="E12"/>
    </sheetView>
  </sheetViews>
  <sheetFormatPr defaultColWidth="11.421875" defaultRowHeight="15"/>
  <cols>
    <col min="1" max="1" width="5.00390625" style="0" customWidth="1"/>
    <col min="2" max="2" width="25.57421875" style="0" customWidth="1"/>
    <col min="3" max="3" width="17.140625" style="0" customWidth="1"/>
    <col min="4" max="4" width="13.140625" style="0" bestFit="1" customWidth="1"/>
    <col min="5" max="5" width="17.421875" style="0" customWidth="1"/>
    <col min="6" max="6" width="9.421875" style="0" customWidth="1"/>
    <col min="7" max="7" width="13.00390625" style="0" customWidth="1"/>
    <col min="8" max="8" width="13.7109375" style="0" bestFit="1" customWidth="1"/>
    <col min="9" max="9" width="13.00390625" style="0" bestFit="1" customWidth="1"/>
    <col min="13" max="13" width="15.140625" style="0" customWidth="1"/>
  </cols>
  <sheetData>
    <row r="1" spans="1:11" ht="40.5">
      <c r="A1" s="212"/>
      <c r="B1" s="212" t="s">
        <v>251</v>
      </c>
      <c r="C1" s="212" t="s">
        <v>252</v>
      </c>
      <c r="D1" s="212">
        <v>2020</v>
      </c>
      <c r="E1" s="212" t="s">
        <v>253</v>
      </c>
      <c r="F1" s="213" t="s">
        <v>254</v>
      </c>
      <c r="G1" s="212" t="s">
        <v>255</v>
      </c>
      <c r="H1" s="212" t="s">
        <v>256</v>
      </c>
      <c r="I1" s="213" t="s">
        <v>254</v>
      </c>
      <c r="J1" s="213" t="s">
        <v>20</v>
      </c>
      <c r="K1" s="213" t="s">
        <v>257</v>
      </c>
    </row>
    <row r="2" spans="1:13" ht="21" customHeight="1">
      <c r="A2" s="292">
        <v>1</v>
      </c>
      <c r="B2" s="292" t="s">
        <v>258</v>
      </c>
      <c r="C2" s="214" t="s">
        <v>259</v>
      </c>
      <c r="D2" s="215">
        <v>12000</v>
      </c>
      <c r="E2" s="216">
        <f>+'Meta 1'!$U$13</f>
        <v>12000</v>
      </c>
      <c r="F2" s="216">
        <f aca="true" t="shared" si="0" ref="F2:F13">+D2-E2</f>
        <v>0</v>
      </c>
      <c r="G2" s="216">
        <f>+'Meta 1'!$P$30</f>
        <v>12019</v>
      </c>
      <c r="H2" s="206">
        <f>+G2</f>
        <v>12019</v>
      </c>
      <c r="J2" s="216"/>
      <c r="K2" s="216"/>
      <c r="L2" s="217">
        <f>+G2/E2</f>
        <v>1.0015833333333333</v>
      </c>
      <c r="M2" s="206">
        <f aca="true" t="shared" si="1" ref="M2:M13">+E2-G2</f>
        <v>-19</v>
      </c>
    </row>
    <row r="3" spans="1:13" ht="21" customHeight="1">
      <c r="A3" s="292"/>
      <c r="B3" s="292"/>
      <c r="C3" s="218" t="s">
        <v>145</v>
      </c>
      <c r="D3" s="219">
        <f>993032724+29047276</f>
        <v>1022080000</v>
      </c>
      <c r="E3" s="216">
        <f>+'Meta 1'!$W$18</f>
        <v>1022080000</v>
      </c>
      <c r="F3" s="216">
        <f t="shared" si="0"/>
        <v>0</v>
      </c>
      <c r="G3" s="231">
        <f>+'Meta 1'!$Z$18</f>
        <v>1022079886.49233</v>
      </c>
      <c r="H3" s="231">
        <f>+'[1]Diciembre'!$D$125</f>
        <v>1022079886.4923337</v>
      </c>
      <c r="I3" s="216">
        <f>+G3-H3</f>
        <v>-3.6954879760742188E-06</v>
      </c>
      <c r="J3" s="220">
        <f>+'Meta 1'!$AA$13</f>
        <v>0.18</v>
      </c>
      <c r="K3" s="221">
        <f>+'Meta 1'!$B$34+'Meta 1'!$B$37+'Meta 1'!$B$40+'Meta 1'!$B$43</f>
        <v>18</v>
      </c>
      <c r="M3" s="206">
        <f t="shared" si="1"/>
        <v>113.50767004489899</v>
      </c>
    </row>
    <row r="4" spans="1:13" ht="15" customHeight="1">
      <c r="A4" s="293">
        <f>+A2+1</f>
        <v>2</v>
      </c>
      <c r="B4" s="293" t="s">
        <v>260</v>
      </c>
      <c r="C4" s="214" t="s">
        <v>259</v>
      </c>
      <c r="D4" s="229">
        <v>6420</v>
      </c>
      <c r="E4" s="216">
        <f>+'Meta 2'!$U$13</f>
        <v>6420</v>
      </c>
      <c r="F4" s="216">
        <f>+D4-E4</f>
        <v>0</v>
      </c>
      <c r="G4" s="216">
        <f>+'Meta 2'!$P$30</f>
        <v>6460</v>
      </c>
      <c r="H4" s="206">
        <f>+G4</f>
        <v>6460</v>
      </c>
      <c r="J4" s="222"/>
      <c r="K4" s="222"/>
      <c r="L4" s="217">
        <f>+G4/E4</f>
        <v>1.0062305295950156</v>
      </c>
      <c r="M4" s="206">
        <f t="shared" si="1"/>
        <v>-40</v>
      </c>
    </row>
    <row r="5" spans="1:13" ht="15">
      <c r="A5" s="294"/>
      <c r="B5" s="294"/>
      <c r="C5" s="218" t="s">
        <v>145</v>
      </c>
      <c r="D5" s="219">
        <v>881157817</v>
      </c>
      <c r="E5" s="216">
        <f>+'Meta 2'!$W$18</f>
        <v>881157817</v>
      </c>
      <c r="F5" s="216">
        <f t="shared" si="0"/>
        <v>0</v>
      </c>
      <c r="G5" s="231">
        <f>+'Meta 2'!$Z$18</f>
        <v>880873961.323219</v>
      </c>
      <c r="H5" s="231">
        <f>+'[1]Diciembre'!$D$126</f>
        <v>880873961.3232186</v>
      </c>
      <c r="I5" s="216">
        <f>+G5-H5</f>
        <v>0</v>
      </c>
      <c r="J5" s="220">
        <f>+'Meta 2'!$AA$13</f>
        <v>0.18</v>
      </c>
      <c r="K5" s="221">
        <f>+'Meta 2'!$B$34+'Meta 2'!$B$39</f>
        <v>18</v>
      </c>
      <c r="M5" s="206">
        <f t="shared" si="1"/>
        <v>283855.6767810583</v>
      </c>
    </row>
    <row r="6" spans="1:13" ht="15">
      <c r="A6" s="293">
        <f>+A4+1</f>
        <v>3</v>
      </c>
      <c r="B6" s="293" t="s">
        <v>261</v>
      </c>
      <c r="C6" s="214" t="s">
        <v>259</v>
      </c>
      <c r="D6" s="215">
        <v>1</v>
      </c>
      <c r="E6" s="216">
        <f>+'Meta 3'!$U$13</f>
        <v>1</v>
      </c>
      <c r="F6" s="216">
        <f t="shared" si="0"/>
        <v>0</v>
      </c>
      <c r="G6" s="216">
        <f>+'Meta 3'!$P$30</f>
        <v>1</v>
      </c>
      <c r="H6" s="206">
        <f>+G6</f>
        <v>1</v>
      </c>
      <c r="J6" s="223"/>
      <c r="K6" s="223"/>
      <c r="L6" s="217">
        <f>+G6/E6</f>
        <v>1</v>
      </c>
      <c r="M6" s="206">
        <f t="shared" si="1"/>
        <v>0</v>
      </c>
    </row>
    <row r="7" spans="1:13" ht="15">
      <c r="A7" s="294"/>
      <c r="B7" s="294"/>
      <c r="C7" s="218" t="s">
        <v>145</v>
      </c>
      <c r="D7" s="219">
        <f>61800000-29047276</f>
        <v>32752724</v>
      </c>
      <c r="E7" s="216">
        <f>+'Meta 3'!$W$18</f>
        <v>32752724</v>
      </c>
      <c r="F7" s="216">
        <f t="shared" si="0"/>
        <v>0</v>
      </c>
      <c r="G7" s="231">
        <f>+'Meta 3'!$Z$18</f>
        <v>8858000</v>
      </c>
      <c r="H7" s="231">
        <f>+'[1]Diciembre'!$D$127</f>
        <v>8858000</v>
      </c>
      <c r="I7" s="216">
        <f>+G7-H7</f>
        <v>0</v>
      </c>
      <c r="J7" s="220">
        <f>+'Meta 3'!$AA$13</f>
        <v>0.1</v>
      </c>
      <c r="K7" s="221">
        <f>+'Meta 3'!$B$34+'Meta 3'!$B$37</f>
        <v>10</v>
      </c>
      <c r="M7" s="206">
        <f t="shared" si="1"/>
        <v>23894724</v>
      </c>
    </row>
    <row r="8" spans="1:13" ht="15">
      <c r="A8" s="293">
        <f>+A6+1</f>
        <v>4</v>
      </c>
      <c r="B8" s="292" t="s">
        <v>262</v>
      </c>
      <c r="C8" s="214" t="s">
        <v>259</v>
      </c>
      <c r="D8" s="215">
        <v>6250</v>
      </c>
      <c r="E8" s="216">
        <f>+'Meta 4'!$U$13</f>
        <v>6250</v>
      </c>
      <c r="F8" s="216">
        <f t="shared" si="0"/>
        <v>0</v>
      </c>
      <c r="G8" s="216">
        <f>+'Meta 4'!$P$30</f>
        <v>6398</v>
      </c>
      <c r="H8" s="206">
        <f>+G8</f>
        <v>6398</v>
      </c>
      <c r="J8" s="222"/>
      <c r="K8" s="222"/>
      <c r="L8" s="217">
        <f>+G8/E8</f>
        <v>1.02368</v>
      </c>
      <c r="M8" s="206">
        <f t="shared" si="1"/>
        <v>-148</v>
      </c>
    </row>
    <row r="9" spans="1:13" ht="15">
      <c r="A9" s="294"/>
      <c r="B9" s="292"/>
      <c r="C9" s="218" t="s">
        <v>145</v>
      </c>
      <c r="D9" s="219">
        <v>993032726</v>
      </c>
      <c r="E9" s="216">
        <f>+'Meta 4'!$W$18</f>
        <v>993032726</v>
      </c>
      <c r="F9" s="216">
        <f t="shared" si="0"/>
        <v>0</v>
      </c>
      <c r="G9" s="231">
        <f>+'Meta 4'!$Z$18</f>
        <v>942574493.332841</v>
      </c>
      <c r="H9" s="231">
        <f>+'[1]Diciembre'!$D$128</f>
        <v>942574493.3328414</v>
      </c>
      <c r="I9" s="216">
        <f>+G9-H9</f>
        <v>0</v>
      </c>
      <c r="J9" s="220">
        <f>+'Meta 4'!$AA$13</f>
        <v>0.18</v>
      </c>
      <c r="K9" s="221">
        <f>+'Meta 4'!$B$34+'Meta 4'!$B$40</f>
        <v>18</v>
      </c>
      <c r="M9" s="206">
        <f t="shared" si="1"/>
        <v>50458232.66715896</v>
      </c>
    </row>
    <row r="10" spans="1:13" ht="15" customHeight="1">
      <c r="A10" s="293">
        <f>+A8+1</f>
        <v>5</v>
      </c>
      <c r="B10" s="292" t="s">
        <v>263</v>
      </c>
      <c r="C10" s="214" t="s">
        <v>264</v>
      </c>
      <c r="D10" s="215">
        <v>3</v>
      </c>
      <c r="E10" s="216">
        <f>+'Meta 5'!$U$13</f>
        <v>3</v>
      </c>
      <c r="F10" s="216">
        <f t="shared" si="0"/>
        <v>0</v>
      </c>
      <c r="G10" s="216">
        <f>+'Meta 5'!$P$30</f>
        <v>3</v>
      </c>
      <c r="H10" s="206">
        <f>+G10</f>
        <v>3</v>
      </c>
      <c r="J10" s="223"/>
      <c r="K10" s="223"/>
      <c r="L10" s="217">
        <f>+G10/E10</f>
        <v>1</v>
      </c>
      <c r="M10" s="206">
        <f t="shared" si="1"/>
        <v>0</v>
      </c>
    </row>
    <row r="11" spans="1:13" ht="15">
      <c r="A11" s="294"/>
      <c r="B11" s="292"/>
      <c r="C11" s="218" t="s">
        <v>145</v>
      </c>
      <c r="D11" s="219">
        <v>591325938</v>
      </c>
      <c r="E11" s="216">
        <f>+'Meta 5'!$W$18</f>
        <v>591325938</v>
      </c>
      <c r="F11" s="216">
        <f t="shared" si="0"/>
        <v>0</v>
      </c>
      <c r="G11" s="231">
        <f>+'Meta 5'!$Z$18</f>
        <v>512380287.245934</v>
      </c>
      <c r="H11" s="231">
        <f>+'[1]Diciembre'!$D$129</f>
        <v>512380287.2459344</v>
      </c>
      <c r="I11" s="216">
        <f>+G11-H11</f>
        <v>0</v>
      </c>
      <c r="J11" s="220">
        <f>+'Meta 5'!$AA$13</f>
        <v>0.18</v>
      </c>
      <c r="K11" s="221">
        <f>+'Meta 5'!$B$34+'Meta 5'!$B$37+'Meta 5'!$B$40</f>
        <v>18</v>
      </c>
      <c r="M11" s="206">
        <f t="shared" si="1"/>
        <v>78945650.75406599</v>
      </c>
    </row>
    <row r="12" spans="1:13" ht="15" customHeight="1">
      <c r="A12" s="293">
        <f>+A10+1</f>
        <v>6</v>
      </c>
      <c r="B12" s="292" t="s">
        <v>265</v>
      </c>
      <c r="C12" s="214" t="s">
        <v>264</v>
      </c>
      <c r="D12" s="215">
        <v>20</v>
      </c>
      <c r="E12" s="216">
        <f>+'Meta 6'!$U$13</f>
        <v>20</v>
      </c>
      <c r="F12" s="216">
        <f t="shared" si="0"/>
        <v>0</v>
      </c>
      <c r="G12" s="216">
        <f>+'Meta 6'!$P$30</f>
        <v>20</v>
      </c>
      <c r="H12" s="206">
        <f>+G12</f>
        <v>20</v>
      </c>
      <c r="J12" s="222"/>
      <c r="K12" s="222"/>
      <c r="L12" s="217">
        <f>+G12/E12</f>
        <v>1</v>
      </c>
      <c r="M12" s="206">
        <f t="shared" si="1"/>
        <v>0</v>
      </c>
    </row>
    <row r="13" spans="1:13" ht="15">
      <c r="A13" s="294"/>
      <c r="B13" s="292"/>
      <c r="C13" s="218" t="s">
        <v>145</v>
      </c>
      <c r="D13" s="219">
        <v>1090481795</v>
      </c>
      <c r="E13" s="216">
        <f>+'Meta 6'!$W$18</f>
        <v>1090481795</v>
      </c>
      <c r="F13" s="216">
        <f t="shared" si="0"/>
        <v>0</v>
      </c>
      <c r="G13" s="231">
        <f>+'Meta 6'!$Z$18</f>
        <v>1063143838.60567</v>
      </c>
      <c r="H13" s="231">
        <f>+'[1]Diciembre'!$D$130</f>
        <v>1063143838.6056715</v>
      </c>
      <c r="I13" s="216">
        <f>+G13-H13</f>
        <v>-1.5497207641601562E-06</v>
      </c>
      <c r="J13" s="220">
        <f>+'Meta 6'!$AA$13</f>
        <v>0.18</v>
      </c>
      <c r="K13" s="221">
        <f>+'Meta 6'!$B$34+'Meta 6'!$B$37+'Meta 6'!$B$40</f>
        <v>18</v>
      </c>
      <c r="M13" s="206">
        <f t="shared" si="1"/>
        <v>27337956.394330025</v>
      </c>
    </row>
    <row r="14" spans="3:11" ht="27">
      <c r="C14" s="224" t="s">
        <v>266</v>
      </c>
      <c r="D14" s="225">
        <f aca="true" t="shared" si="2" ref="D14:K14">+D3+D5+D7+D9+D11+D13</f>
        <v>4610831000</v>
      </c>
      <c r="E14" s="225">
        <f t="shared" si="2"/>
        <v>4610831000</v>
      </c>
      <c r="F14" s="225">
        <f t="shared" si="2"/>
        <v>0</v>
      </c>
      <c r="G14" s="225">
        <f t="shared" si="2"/>
        <v>4429910466.999994</v>
      </c>
      <c r="H14" s="225">
        <f t="shared" si="2"/>
        <v>4429910467</v>
      </c>
      <c r="I14" s="225">
        <f t="shared" si="2"/>
        <v>-5.245208740234375E-06</v>
      </c>
      <c r="J14" s="226">
        <f t="shared" si="2"/>
        <v>0.9999999999999998</v>
      </c>
      <c r="K14" s="225">
        <f t="shared" si="2"/>
        <v>100</v>
      </c>
    </row>
    <row r="15" ht="15">
      <c r="G15" s="82">
        <f>+G14/E14</f>
        <v>0.9607618381588903</v>
      </c>
    </row>
    <row r="19" spans="3:14" ht="15">
      <c r="C19" s="295" t="s">
        <v>70</v>
      </c>
      <c r="D19" s="297" t="s">
        <v>14</v>
      </c>
      <c r="E19" s="298"/>
      <c r="F19" s="298"/>
      <c r="G19" s="298"/>
      <c r="H19" s="298"/>
      <c r="I19" s="298"/>
      <c r="J19" s="298"/>
      <c r="K19" s="299"/>
      <c r="L19" s="300" t="s">
        <v>291</v>
      </c>
      <c r="M19" s="301"/>
      <c r="N19" s="301"/>
    </row>
    <row r="20" spans="2:14" ht="38.25">
      <c r="B20" t="s">
        <v>292</v>
      </c>
      <c r="C20" s="296"/>
      <c r="D20" s="232" t="s">
        <v>15</v>
      </c>
      <c r="E20" s="232" t="s">
        <v>62</v>
      </c>
      <c r="F20" s="232" t="s">
        <v>63</v>
      </c>
      <c r="G20" s="232" t="s">
        <v>64</v>
      </c>
      <c r="H20" s="232" t="s">
        <v>65</v>
      </c>
      <c r="I20" s="232" t="s">
        <v>66</v>
      </c>
      <c r="J20" s="232" t="s">
        <v>67</v>
      </c>
      <c r="K20" s="232" t="s">
        <v>72</v>
      </c>
      <c r="L20" s="233" t="s">
        <v>62</v>
      </c>
      <c r="M20" s="233" t="s">
        <v>63</v>
      </c>
      <c r="N20" s="233" t="s">
        <v>64</v>
      </c>
    </row>
    <row r="21" spans="1:14" ht="15" customHeight="1">
      <c r="A21" s="302">
        <v>1</v>
      </c>
      <c r="B21" s="303" t="str">
        <f>+'Meta 1'!$A$34</f>
        <v>Vincular 3200 mujeres a procesos de sensibilización en derechos de las mujeres a través de acciones de virtualidad asistida </v>
      </c>
      <c r="C21" s="304">
        <f>+'Meta 1'!$B$34</f>
        <v>4</v>
      </c>
      <c r="D21" s="234" t="s">
        <v>11</v>
      </c>
      <c r="E21" s="80">
        <f>+'Meta 1'!J$34</f>
        <v>0</v>
      </c>
      <c r="F21" s="80">
        <f>+'Meta 1'!K$34</f>
        <v>0</v>
      </c>
      <c r="G21" s="80">
        <f>+'Meta 1'!L$34</f>
        <v>0.25</v>
      </c>
      <c r="H21" s="80">
        <f>+'Meta 1'!M$34</f>
        <v>0.25</v>
      </c>
      <c r="I21" s="80">
        <f>+'Meta 1'!N$34</f>
        <v>0.25</v>
      </c>
      <c r="J21" s="80">
        <f>+'Meta 1'!O$34</f>
        <v>0.25</v>
      </c>
      <c r="K21" s="80">
        <f aca="true" t="shared" si="3" ref="K21:K52">SUM(E21:J21)</f>
        <v>1</v>
      </c>
      <c r="L21" s="227"/>
      <c r="M21" s="227"/>
      <c r="N21" s="227"/>
    </row>
    <row r="22" spans="1:14" ht="15">
      <c r="A22" s="302"/>
      <c r="B22" s="303"/>
      <c r="C22" s="305"/>
      <c r="D22" s="235" t="s">
        <v>12</v>
      </c>
      <c r="E22" s="236">
        <f>+'Meta 1'!J$35</f>
        <v>0</v>
      </c>
      <c r="F22" s="236">
        <f>+'Meta 1'!K$35</f>
        <v>0</v>
      </c>
      <c r="G22" s="236">
        <f>+'Meta 1'!L$35</f>
        <v>0.03125</v>
      </c>
      <c r="H22" s="236">
        <f>+'Meta 1'!M$35</f>
        <v>0.6090625</v>
      </c>
      <c r="I22" s="236">
        <f>+'Meta 1'!N$35</f>
        <v>0.32</v>
      </c>
      <c r="J22" s="236">
        <f>+'Meta 1'!O$35</f>
        <v>0.16</v>
      </c>
      <c r="K22" s="236">
        <f t="shared" si="3"/>
        <v>1.1203124999999998</v>
      </c>
      <c r="L22" s="227">
        <v>0</v>
      </c>
      <c r="M22" s="227">
        <v>0</v>
      </c>
      <c r="N22" s="227">
        <v>0.1</v>
      </c>
    </row>
    <row r="23" spans="1:14" ht="15">
      <c r="A23" s="306">
        <v>2</v>
      </c>
      <c r="B23" s="307" t="str">
        <f>+'Meta 1'!$A$37</f>
        <v>Vincular 5000 mujeres a procesos de información sobre derechos de las mujeres a traves de encuentros de conversación psicosocial </v>
      </c>
      <c r="C23" s="308">
        <f>+'Meta 1'!$B$37</f>
        <v>5</v>
      </c>
      <c r="D23" s="237" t="s">
        <v>11</v>
      </c>
      <c r="E23" s="238">
        <f>+'Meta 1'!J$37</f>
        <v>0.3</v>
      </c>
      <c r="F23" s="238">
        <f>+'Meta 1'!K$37</f>
        <v>0.25</v>
      </c>
      <c r="G23" s="238">
        <f>+'Meta 1'!L$37</f>
        <v>0.15</v>
      </c>
      <c r="H23" s="238">
        <f>+'Meta 1'!M$37</f>
        <v>0.1</v>
      </c>
      <c r="I23" s="238">
        <f>+'Meta 1'!N$37</f>
        <v>0.1</v>
      </c>
      <c r="J23" s="238">
        <f>+'Meta 1'!O$37</f>
        <v>0.1</v>
      </c>
      <c r="K23" s="238">
        <f t="shared" si="3"/>
        <v>1</v>
      </c>
      <c r="L23" s="239"/>
      <c r="M23" s="239"/>
      <c r="N23" s="239"/>
    </row>
    <row r="24" spans="1:14" ht="15">
      <c r="A24" s="306"/>
      <c r="B24" s="307"/>
      <c r="C24" s="309"/>
      <c r="D24" s="240" t="s">
        <v>12</v>
      </c>
      <c r="E24" s="238">
        <f>+'Meta 1'!J$38</f>
        <v>0.25</v>
      </c>
      <c r="F24" s="238">
        <f>+'Meta 1'!K$38</f>
        <v>0.1794</v>
      </c>
      <c r="G24" s="238">
        <f>+'Meta 1'!L$38</f>
        <v>0.2928</v>
      </c>
      <c r="H24" s="238">
        <f>+'Meta 1'!M$38</f>
        <v>0</v>
      </c>
      <c r="I24" s="238">
        <f>+'Meta 1'!N$38</f>
        <v>0.11</v>
      </c>
      <c r="J24" s="238">
        <f>+'Meta 1'!O$38</f>
        <v>0.04</v>
      </c>
      <c r="K24" s="238">
        <f t="shared" si="3"/>
        <v>0.8722</v>
      </c>
      <c r="L24" s="239">
        <v>0.3</v>
      </c>
      <c r="M24" s="239">
        <v>0.45</v>
      </c>
      <c r="N24" s="239">
        <v>0.25</v>
      </c>
    </row>
    <row r="25" spans="1:14" ht="15" customHeight="1">
      <c r="A25" s="302">
        <v>3</v>
      </c>
      <c r="B25" s="303" t="str">
        <f>+'Meta 1'!$A$40</f>
        <v>Vincular 1300 mujeres a procesos de difusión de rutas de atención a las violencias contra las mujeres</v>
      </c>
      <c r="C25" s="304">
        <f>+'Meta 1'!$B$40</f>
        <v>4</v>
      </c>
      <c r="D25" s="234" t="s">
        <v>11</v>
      </c>
      <c r="E25" s="80">
        <f>+'Meta 1'!J$40</f>
        <v>0</v>
      </c>
      <c r="F25" s="80">
        <f>+'Meta 1'!K$40</f>
        <v>0.2</v>
      </c>
      <c r="G25" s="80">
        <f>+'Meta 1'!L$40</f>
        <v>0.2</v>
      </c>
      <c r="H25" s="80">
        <f>+'Meta 1'!M$40</f>
        <v>0.2</v>
      </c>
      <c r="I25" s="80">
        <f>+'Meta 1'!N$40</f>
        <v>0.2</v>
      </c>
      <c r="J25" s="80">
        <f>+'Meta 1'!O$40</f>
        <v>0.2</v>
      </c>
      <c r="K25" s="80">
        <f t="shared" si="3"/>
        <v>1</v>
      </c>
      <c r="L25" s="227"/>
      <c r="M25" s="227"/>
      <c r="N25" s="227"/>
    </row>
    <row r="26" spans="1:14" ht="15">
      <c r="A26" s="302"/>
      <c r="B26" s="303"/>
      <c r="C26" s="305"/>
      <c r="D26" s="235" t="s">
        <v>12</v>
      </c>
      <c r="E26" s="236">
        <f>+'Meta 1'!J$41</f>
        <v>0</v>
      </c>
      <c r="F26" s="236">
        <f>+'Meta 1'!K$41</f>
        <v>0.23846153846153847</v>
      </c>
      <c r="G26" s="236">
        <f>+'Meta 1'!L$41</f>
        <v>0.1176923076923077</v>
      </c>
      <c r="H26" s="236">
        <f>+'Meta 1'!M$41</f>
        <v>0.3384615384615385</v>
      </c>
      <c r="I26" s="236">
        <f>+'Meta 1'!N$41</f>
        <v>0.17</v>
      </c>
      <c r="J26" s="236">
        <f>+'Meta 1'!O$41</f>
        <v>0.14</v>
      </c>
      <c r="K26" s="236">
        <f t="shared" si="3"/>
        <v>1.0046153846153847</v>
      </c>
      <c r="L26" s="227">
        <v>0.62</v>
      </c>
      <c r="M26" s="227">
        <v>0.31</v>
      </c>
      <c r="N26" s="227"/>
    </row>
    <row r="27" spans="1:14" ht="15" customHeight="1">
      <c r="A27" s="302">
        <v>4</v>
      </c>
      <c r="B27" s="303" t="str">
        <f>+'Meta 1'!$A$43</f>
        <v>Vincular a 2500 mujeres en procesos de información y sensibilización en derechos de las mujeres reconociendo su diferencia y diversidades.</v>
      </c>
      <c r="C27" s="304">
        <f>+'Meta 1'!$B$43</f>
        <v>5</v>
      </c>
      <c r="D27" s="234" t="s">
        <v>11</v>
      </c>
      <c r="E27" s="80">
        <f>+'Meta 1'!J$43</f>
        <v>0</v>
      </c>
      <c r="F27" s="80">
        <f>+'Meta 1'!K$43</f>
        <v>0.2</v>
      </c>
      <c r="G27" s="80">
        <f>+'Meta 1'!L$43</f>
        <v>0.2</v>
      </c>
      <c r="H27" s="80">
        <f>+'Meta 1'!M$43</f>
        <v>0.2</v>
      </c>
      <c r="I27" s="80">
        <f>+'Meta 1'!N$43</f>
        <v>0.2</v>
      </c>
      <c r="J27" s="80">
        <f>+'Meta 1'!O$43</f>
        <v>0.2</v>
      </c>
      <c r="K27" s="80">
        <f t="shared" si="3"/>
        <v>1</v>
      </c>
      <c r="L27" s="227"/>
      <c r="M27" s="227"/>
      <c r="N27" s="227"/>
    </row>
    <row r="28" spans="1:14" ht="15">
      <c r="A28" s="302"/>
      <c r="B28" s="303"/>
      <c r="C28" s="305"/>
      <c r="D28" s="235" t="s">
        <v>12</v>
      </c>
      <c r="E28" s="236">
        <f>+'Meta 1'!J$44</f>
        <v>0</v>
      </c>
      <c r="F28" s="236">
        <f>+'Meta 1'!K$44</f>
        <v>0.0372</v>
      </c>
      <c r="G28" s="236">
        <f>+'Meta 1'!L$44</f>
        <v>0.2784</v>
      </c>
      <c r="H28" s="236">
        <f>+'Meta 1'!M$44</f>
        <v>0.3164</v>
      </c>
      <c r="I28" s="236">
        <f>+'Meta 1'!N$44</f>
        <v>0.17</v>
      </c>
      <c r="J28" s="236">
        <f>+'Meta 1'!O$44</f>
        <v>0.31</v>
      </c>
      <c r="K28" s="236">
        <f t="shared" si="3"/>
        <v>1.112</v>
      </c>
      <c r="L28" s="227">
        <v>0.06</v>
      </c>
      <c r="M28" s="227">
        <v>0.46</v>
      </c>
      <c r="N28" s="227"/>
    </row>
    <row r="29" spans="1:14" ht="15" customHeight="1">
      <c r="A29" s="302">
        <v>5</v>
      </c>
      <c r="B29" s="303" t="str">
        <f>+'Meta 2'!$A$34</f>
        <v>Realizar 6420 orientaciones y acompañamientos psicosociales a mujeres</v>
      </c>
      <c r="C29" s="304">
        <f>+'Meta 2'!$B$34</f>
        <v>17</v>
      </c>
      <c r="D29" s="234" t="s">
        <v>11</v>
      </c>
      <c r="E29" s="80">
        <f>+'Meta 2'!J$34</f>
        <v>0.18</v>
      </c>
      <c r="F29" s="80">
        <f>+'Meta 2'!K$34</f>
        <v>0.18</v>
      </c>
      <c r="G29" s="80">
        <f>+'Meta 2'!L$34</f>
        <v>0.18</v>
      </c>
      <c r="H29" s="80">
        <f>+'Meta 2'!M$34</f>
        <v>0.18</v>
      </c>
      <c r="I29" s="80">
        <f>+'Meta 2'!N$34</f>
        <v>0.18</v>
      </c>
      <c r="J29" s="80">
        <f>+'Meta 2'!O$34</f>
        <v>0.1</v>
      </c>
      <c r="K29" s="80">
        <f t="shared" si="3"/>
        <v>0.9999999999999999</v>
      </c>
      <c r="L29" s="227"/>
      <c r="M29" s="227"/>
      <c r="N29" s="227"/>
    </row>
    <row r="30" spans="1:14" ht="15">
      <c r="A30" s="302"/>
      <c r="B30" s="303"/>
      <c r="C30" s="305"/>
      <c r="D30" s="235" t="s">
        <v>12</v>
      </c>
      <c r="E30" s="236">
        <f>+'Meta 2'!J$35</f>
        <v>0.33</v>
      </c>
      <c r="F30" s="236">
        <f>+'Meta 2'!K$35</f>
        <v>0.14</v>
      </c>
      <c r="G30" s="236">
        <f>+'Meta 2'!L$35</f>
        <v>0.16</v>
      </c>
      <c r="H30" s="236">
        <f>+'Meta 2'!M$35</f>
        <v>0.15</v>
      </c>
      <c r="I30" s="236">
        <f>+'Meta 2'!N$35</f>
        <v>0.12</v>
      </c>
      <c r="J30" s="236">
        <f>+'Meta 2'!O$35</f>
        <v>0.11</v>
      </c>
      <c r="K30" s="236">
        <f t="shared" si="3"/>
        <v>1.01</v>
      </c>
      <c r="L30" s="227">
        <v>0.39</v>
      </c>
      <c r="M30" s="227">
        <v>0.16</v>
      </c>
      <c r="N30" s="227">
        <v>0.18</v>
      </c>
    </row>
    <row r="31" spans="1:14" ht="15" customHeight="1">
      <c r="A31" s="302">
        <v>6</v>
      </c>
      <c r="B31" s="303" t="str">
        <f>+'Meta 2'!$A$39</f>
        <v>Realizar 4 jornadas territoriales  mensuales de difusión y orientación psicosocial.</v>
      </c>
      <c r="C31" s="304">
        <f>+'Meta 2'!$B$39</f>
        <v>1</v>
      </c>
      <c r="D31" s="234" t="s">
        <v>11</v>
      </c>
      <c r="E31" s="80">
        <f>+'Meta 2'!J$39</f>
        <v>0</v>
      </c>
      <c r="F31" s="80">
        <f>+'Meta 2'!K$39</f>
        <v>0</v>
      </c>
      <c r="G31" s="80">
        <f>+'Meta 2'!L$39</f>
        <v>0.25</v>
      </c>
      <c r="H31" s="80">
        <f>+'Meta 2'!M$39</f>
        <v>0.25</v>
      </c>
      <c r="I31" s="80">
        <f>+'Meta 2'!N$39</f>
        <v>0.25</v>
      </c>
      <c r="J31" s="80">
        <f>+'Meta 2'!O$39</f>
        <v>0.25</v>
      </c>
      <c r="K31" s="80">
        <f t="shared" si="3"/>
        <v>1</v>
      </c>
      <c r="L31" s="227"/>
      <c r="M31" s="227"/>
      <c r="N31" s="227"/>
    </row>
    <row r="32" spans="1:14" ht="15">
      <c r="A32" s="302"/>
      <c r="B32" s="303"/>
      <c r="C32" s="305"/>
      <c r="D32" s="235" t="s">
        <v>12</v>
      </c>
      <c r="E32" s="236">
        <f>+'Meta 2'!J$40</f>
        <v>0</v>
      </c>
      <c r="F32" s="236">
        <f>+'Meta 2'!K$40</f>
        <v>0</v>
      </c>
      <c r="G32" s="236">
        <f>+'Meta 2'!L$40</f>
        <v>0.3</v>
      </c>
      <c r="H32" s="236">
        <f>+'Meta 2'!M$40</f>
        <v>0.2</v>
      </c>
      <c r="I32" s="236">
        <f>+'Meta 2'!N$40</f>
        <v>0.75</v>
      </c>
      <c r="J32" s="236">
        <f>+'Meta 2'!O$40</f>
        <v>0.25</v>
      </c>
      <c r="K32" s="236">
        <f t="shared" si="3"/>
        <v>1.5</v>
      </c>
      <c r="L32" s="227"/>
      <c r="M32" s="227"/>
      <c r="N32" s="227"/>
    </row>
    <row r="33" spans="1:14" ht="15">
      <c r="A33" s="302">
        <v>7</v>
      </c>
      <c r="B33" s="303" t="str">
        <f>+'Meta 3'!$A$34</f>
        <v>Identificar y caracterizar de los grupos, redes y organizaciones de mujeres en las localidades de Bogotá.</v>
      </c>
      <c r="C33" s="304">
        <f>+'Meta 3'!$B$34</f>
        <v>6</v>
      </c>
      <c r="D33" s="234" t="s">
        <v>11</v>
      </c>
      <c r="E33" s="80">
        <f>+'Meta 3'!J$34</f>
        <v>0</v>
      </c>
      <c r="F33" s="80">
        <f>+'Meta 3'!K$34</f>
        <v>0</v>
      </c>
      <c r="G33" s="80">
        <f>+'Meta 3'!L$34</f>
        <v>0.3</v>
      </c>
      <c r="H33" s="80">
        <f>+'Meta 3'!M$34</f>
        <v>0.3</v>
      </c>
      <c r="I33" s="80">
        <f>+'Meta 3'!N$34</f>
        <v>0.3</v>
      </c>
      <c r="J33" s="80">
        <f>+'Meta 3'!O$34</f>
        <v>0.1</v>
      </c>
      <c r="K33" s="80">
        <f t="shared" si="3"/>
        <v>0.9999999999999999</v>
      </c>
      <c r="L33" s="227"/>
      <c r="M33" s="227"/>
      <c r="N33" s="227"/>
    </row>
    <row r="34" spans="1:14" ht="15">
      <c r="A34" s="302"/>
      <c r="B34" s="303"/>
      <c r="C34" s="305"/>
      <c r="D34" s="235" t="s">
        <v>12</v>
      </c>
      <c r="E34" s="236">
        <f>+'Meta 3'!J$35</f>
        <v>0</v>
      </c>
      <c r="F34" s="236">
        <f>+'Meta 3'!K$35</f>
        <v>0</v>
      </c>
      <c r="G34" s="236">
        <f>+'Meta 3'!L$35</f>
        <v>0</v>
      </c>
      <c r="H34" s="236">
        <f>+'Meta 3'!M$35</f>
        <v>0</v>
      </c>
      <c r="I34" s="236">
        <f>+'Meta 3'!N$35</f>
        <v>0.15</v>
      </c>
      <c r="J34" s="236">
        <f>+'Meta 3'!O$35</f>
        <v>0.85</v>
      </c>
      <c r="K34" s="236">
        <f t="shared" si="3"/>
        <v>1</v>
      </c>
      <c r="L34" s="227"/>
      <c r="M34" s="227"/>
      <c r="N34" s="227"/>
    </row>
    <row r="35" spans="1:14" ht="15">
      <c r="A35" s="302">
        <v>8</v>
      </c>
      <c r="B35" s="303" t="str">
        <f>+'Meta 3'!$A$37</f>
        <v>Realizar 1 propuestas de líneamiento tecnico para el  fortalecimiento de las organizaciones de mujeres. </v>
      </c>
      <c r="C35" s="304">
        <f>+'Meta 3'!$B$37</f>
        <v>4</v>
      </c>
      <c r="D35" s="234" t="s">
        <v>11</v>
      </c>
      <c r="E35" s="80">
        <f>+'Meta 3'!J$37</f>
        <v>0</v>
      </c>
      <c r="F35" s="80">
        <f>+'Meta 3'!K$37</f>
        <v>0</v>
      </c>
      <c r="G35" s="80">
        <f>+'Meta 3'!L$37</f>
        <v>0.2</v>
      </c>
      <c r="H35" s="80">
        <f>+'Meta 3'!M$37</f>
        <v>0.3</v>
      </c>
      <c r="I35" s="80">
        <f>+'Meta 3'!N$37</f>
        <v>0.3</v>
      </c>
      <c r="J35" s="80">
        <f>+'Meta 3'!O$37</f>
        <v>0.2</v>
      </c>
      <c r="K35" s="80">
        <f t="shared" si="3"/>
        <v>1</v>
      </c>
      <c r="L35" s="227"/>
      <c r="M35" s="227"/>
      <c r="N35" s="227"/>
    </row>
    <row r="36" spans="1:14" ht="15">
      <c r="A36" s="302"/>
      <c r="B36" s="303"/>
      <c r="C36" s="305"/>
      <c r="D36" s="235" t="s">
        <v>12</v>
      </c>
      <c r="E36" s="236">
        <f>+'Meta 3'!J$38</f>
        <v>0</v>
      </c>
      <c r="F36" s="236">
        <f>+'Meta 3'!K$38</f>
        <v>0</v>
      </c>
      <c r="G36" s="236">
        <f>+'Meta 3'!L$38</f>
        <v>0</v>
      </c>
      <c r="H36" s="236">
        <f>+'Meta 3'!M$38</f>
        <v>0</v>
      </c>
      <c r="I36" s="236">
        <f>+'Meta 3'!N$38</f>
        <v>0.3</v>
      </c>
      <c r="J36" s="236">
        <f>+'Meta 3'!O$38</f>
        <v>0.7</v>
      </c>
      <c r="K36" s="236">
        <f t="shared" si="3"/>
        <v>1</v>
      </c>
      <c r="L36" s="227"/>
      <c r="M36" s="227"/>
      <c r="N36" s="227"/>
    </row>
    <row r="37" spans="1:14" ht="15" customHeight="1">
      <c r="A37" s="302">
        <v>9</v>
      </c>
      <c r="B37" s="303" t="str">
        <f>+'Meta 4'!$A$34</f>
        <v> Realizar 6250 orientaciones y asesorías socio jurídicas a mujeres víctimas de violencias</v>
      </c>
      <c r="C37" s="304">
        <f>+'Meta 4'!$B$34</f>
        <v>17</v>
      </c>
      <c r="D37" s="234" t="s">
        <v>11</v>
      </c>
      <c r="E37" s="80">
        <f>+'Meta 4'!J$34</f>
        <v>0.18</v>
      </c>
      <c r="F37" s="80">
        <f>+'Meta 4'!K$34</f>
        <v>0.18</v>
      </c>
      <c r="G37" s="80">
        <f>+'Meta 4'!L$34</f>
        <v>0.18</v>
      </c>
      <c r="H37" s="80">
        <f>+'Meta 4'!M$34</f>
        <v>0.18</v>
      </c>
      <c r="I37" s="80">
        <f>+'Meta 4'!N$34</f>
        <v>0.15</v>
      </c>
      <c r="J37" s="80">
        <f>+'Meta 4'!O$34</f>
        <v>0.13</v>
      </c>
      <c r="K37" s="80">
        <f t="shared" si="3"/>
        <v>1</v>
      </c>
      <c r="L37" s="227"/>
      <c r="M37" s="227"/>
      <c r="N37" s="227"/>
    </row>
    <row r="38" spans="1:14" ht="15">
      <c r="A38" s="302"/>
      <c r="B38" s="303"/>
      <c r="C38" s="305"/>
      <c r="D38" s="235" t="s">
        <v>12</v>
      </c>
      <c r="E38" s="236">
        <f>+'Meta 4'!J$35</f>
        <v>0.36864</v>
      </c>
      <c r="F38" s="236">
        <f>+'Meta 4'!K$35</f>
        <v>0.14688</v>
      </c>
      <c r="G38" s="236">
        <f>+'Meta 4'!L$35</f>
        <v>0.17456</v>
      </c>
      <c r="H38" s="236">
        <f>+'Meta 4'!M$35</f>
        <v>0.13648</v>
      </c>
      <c r="I38" s="236">
        <f>+'Meta 4'!N$35</f>
        <v>0.1</v>
      </c>
      <c r="J38" s="236">
        <f>+'Meta 4'!O$35</f>
        <v>0.09</v>
      </c>
      <c r="K38" s="236">
        <f t="shared" si="3"/>
        <v>1.01656</v>
      </c>
      <c r="L38" s="227">
        <v>0.41</v>
      </c>
      <c r="M38" s="227">
        <v>0.17</v>
      </c>
      <c r="N38" s="227">
        <v>0.2</v>
      </c>
    </row>
    <row r="39" spans="1:14" ht="15">
      <c r="A39" s="302">
        <v>10</v>
      </c>
      <c r="B39" s="303" t="str">
        <f>+'Meta 4'!$A$40</f>
        <v>Realizar 4 jornadas territoriales  mensuales de difusión y orientación o asesoría socio jurídica.</v>
      </c>
      <c r="C39" s="304">
        <f>+'Meta 4'!$B$40</f>
        <v>1</v>
      </c>
      <c r="D39" s="234" t="s">
        <v>11</v>
      </c>
      <c r="E39" s="80">
        <f>+'Meta 4'!J$40</f>
        <v>0</v>
      </c>
      <c r="F39" s="80">
        <f>+'Meta 4'!K$40</f>
        <v>0</v>
      </c>
      <c r="G39" s="80">
        <f>+'Meta 4'!L$40</f>
        <v>0.25</v>
      </c>
      <c r="H39" s="80">
        <f>+'Meta 4'!M$40</f>
        <v>0.25</v>
      </c>
      <c r="I39" s="80">
        <f>+'Meta 4'!N$40</f>
        <v>0.25</v>
      </c>
      <c r="J39" s="80">
        <f>+'Meta 4'!O$40</f>
        <v>0.25</v>
      </c>
      <c r="K39" s="80">
        <f t="shared" si="3"/>
        <v>1</v>
      </c>
      <c r="L39" s="227"/>
      <c r="M39" s="227"/>
      <c r="N39" s="227"/>
    </row>
    <row r="40" spans="1:14" ht="15">
      <c r="A40" s="302"/>
      <c r="B40" s="303"/>
      <c r="C40" s="305"/>
      <c r="D40" s="235" t="s">
        <v>12</v>
      </c>
      <c r="E40" s="236">
        <f>+'Meta 4'!J$41</f>
        <v>0</v>
      </c>
      <c r="F40" s="236">
        <f>+'Meta 4'!K$41</f>
        <v>0</v>
      </c>
      <c r="G40" s="236">
        <f>+'Meta 4'!L$41</f>
        <v>0.3</v>
      </c>
      <c r="H40" s="236">
        <f>+'Meta 4'!M$41</f>
        <v>0.2</v>
      </c>
      <c r="I40" s="236">
        <f>+'Meta 4'!N$41</f>
        <v>0.69</v>
      </c>
      <c r="J40" s="236">
        <f>+'Meta 4'!O$41</f>
        <v>0.19</v>
      </c>
      <c r="K40" s="236">
        <f t="shared" si="3"/>
        <v>1.38</v>
      </c>
      <c r="L40" s="227"/>
      <c r="M40" s="227"/>
      <c r="N40" s="227"/>
    </row>
    <row r="41" spans="1:14" ht="15">
      <c r="A41" s="302">
        <v>11</v>
      </c>
      <c r="B41" s="303" t="str">
        <f>+'Meta 5'!$A$34</f>
        <v>Implementar la estrategia tegiendo mundos de igualdad con niñas, niños y adolescentes</v>
      </c>
      <c r="C41" s="304">
        <f>+'Meta 5'!$B$34</f>
        <v>6</v>
      </c>
      <c r="D41" s="234" t="s">
        <v>11</v>
      </c>
      <c r="E41" s="80">
        <f>+'Meta 5'!J$34</f>
        <v>0</v>
      </c>
      <c r="F41" s="80">
        <f>+'Meta 5'!K$34</f>
        <v>0.15</v>
      </c>
      <c r="G41" s="80">
        <f>+'Meta 5'!L$34</f>
        <v>0.2</v>
      </c>
      <c r="H41" s="80">
        <f>+'Meta 5'!M$34</f>
        <v>0.21</v>
      </c>
      <c r="I41" s="80">
        <f>+'Meta 5'!N$34</f>
        <v>0.22</v>
      </c>
      <c r="J41" s="80">
        <f>+'Meta 5'!O$34</f>
        <v>0.22</v>
      </c>
      <c r="K41" s="80">
        <f t="shared" si="3"/>
        <v>0.9999999999999999</v>
      </c>
      <c r="L41" s="227"/>
      <c r="M41" s="227"/>
      <c r="N41" s="227"/>
    </row>
    <row r="42" spans="1:14" ht="15">
      <c r="A42" s="302"/>
      <c r="B42" s="303"/>
      <c r="C42" s="305"/>
      <c r="D42" s="235" t="s">
        <v>12</v>
      </c>
      <c r="E42" s="236">
        <f>+'Meta 5'!J$35</f>
        <v>0</v>
      </c>
      <c r="F42" s="236">
        <f>+'Meta 5'!K$35</f>
        <v>0.15</v>
      </c>
      <c r="G42" s="236">
        <f>+'Meta 5'!L$35</f>
        <v>0.2</v>
      </c>
      <c r="H42" s="236">
        <f>+'Meta 5'!M$35</f>
        <v>0.21</v>
      </c>
      <c r="I42" s="236">
        <f>+'Meta 5'!N$35</f>
        <v>0.22</v>
      </c>
      <c r="J42" s="236">
        <f>+'Meta 5'!O$35</f>
        <v>0.22</v>
      </c>
      <c r="K42" s="236">
        <f t="shared" si="3"/>
        <v>0.9999999999999999</v>
      </c>
      <c r="L42" s="227"/>
      <c r="M42" s="227"/>
      <c r="N42" s="227"/>
    </row>
    <row r="43" spans="1:14" ht="15" customHeight="1">
      <c r="A43" s="302">
        <v>12</v>
      </c>
      <c r="B43" s="303" t="str">
        <f>+'Meta 5'!$A$37</f>
        <v>Implementar 15 acciones del Plan de Igualdad de Oportunidades para la Equidad de Género en el nivel local </v>
      </c>
      <c r="C43" s="304">
        <f>+'Meta 5'!$B$37</f>
        <v>6</v>
      </c>
      <c r="D43" s="234" t="s">
        <v>11</v>
      </c>
      <c r="E43" s="80">
        <f>+'Meta 5'!J$37</f>
        <v>0.18</v>
      </c>
      <c r="F43" s="80">
        <f>+'Meta 5'!K$37</f>
        <v>0.18</v>
      </c>
      <c r="G43" s="80">
        <f>+'Meta 5'!L$37</f>
        <v>0.18</v>
      </c>
      <c r="H43" s="80">
        <f>+'Meta 5'!M$37</f>
        <v>0.18</v>
      </c>
      <c r="I43" s="80">
        <f>+'Meta 5'!N$37</f>
        <v>0.15</v>
      </c>
      <c r="J43" s="80">
        <f>+'Meta 5'!O$37</f>
        <v>0.13</v>
      </c>
      <c r="K43" s="80">
        <f t="shared" si="3"/>
        <v>1</v>
      </c>
      <c r="L43" s="227"/>
      <c r="M43" s="227"/>
      <c r="N43" s="227"/>
    </row>
    <row r="44" spans="1:14" ht="15">
      <c r="A44" s="302"/>
      <c r="B44" s="303"/>
      <c r="C44" s="305"/>
      <c r="D44" s="235" t="s">
        <v>12</v>
      </c>
      <c r="E44" s="236">
        <f>+'Meta 5'!J$38</f>
        <v>0.18</v>
      </c>
      <c r="F44" s="236">
        <f>+'Meta 5'!K$38</f>
        <v>0.18</v>
      </c>
      <c r="G44" s="236">
        <f>+'Meta 5'!L$38</f>
        <v>0.18</v>
      </c>
      <c r="H44" s="236">
        <f>+'Meta 5'!M$38</f>
        <v>0.18</v>
      </c>
      <c r="I44" s="236">
        <f>+'Meta 5'!N$38</f>
        <v>0.15</v>
      </c>
      <c r="J44" s="236">
        <f>+'Meta 5'!O$38</f>
        <v>0.13</v>
      </c>
      <c r="K44" s="236">
        <f t="shared" si="3"/>
        <v>1</v>
      </c>
      <c r="L44" s="227">
        <v>0</v>
      </c>
      <c r="M44" s="227"/>
      <c r="N44" s="227"/>
    </row>
    <row r="45" spans="1:14" ht="15">
      <c r="A45" s="302">
        <v>13</v>
      </c>
      <c r="B45" s="303" t="str">
        <f>+'Meta 5'!$A$40</f>
        <v>Realizar acompañamiento técnico a las 20 Alcaldías Locales para la Transversación de la igualdad de género en el nivel local</v>
      </c>
      <c r="C45" s="304">
        <f>+'Meta 5'!$B$40</f>
        <v>6</v>
      </c>
      <c r="D45" s="234" t="s">
        <v>11</v>
      </c>
      <c r="E45" s="80">
        <f>+'Meta 5'!J$40</f>
        <v>0.18</v>
      </c>
      <c r="F45" s="80">
        <f>+'Meta 5'!K$40</f>
        <v>0.18</v>
      </c>
      <c r="G45" s="80">
        <f>+'Meta 5'!L$40</f>
        <v>0.18</v>
      </c>
      <c r="H45" s="80">
        <f>+'Meta 5'!M$40</f>
        <v>0.18</v>
      </c>
      <c r="I45" s="80">
        <f>+'Meta 5'!N$40</f>
        <v>0.15</v>
      </c>
      <c r="J45" s="80">
        <f>+'Meta 5'!O$40</f>
        <v>0.13</v>
      </c>
      <c r="K45" s="80">
        <f t="shared" si="3"/>
        <v>1</v>
      </c>
      <c r="L45" s="227"/>
      <c r="M45" s="227"/>
      <c r="N45" s="227"/>
    </row>
    <row r="46" spans="1:14" ht="15">
      <c r="A46" s="302"/>
      <c r="B46" s="303"/>
      <c r="C46" s="305"/>
      <c r="D46" s="235" t="s">
        <v>12</v>
      </c>
      <c r="E46" s="236">
        <f>+'Meta 5'!J$41</f>
        <v>0.18</v>
      </c>
      <c r="F46" s="236">
        <f>+'Meta 5'!K$41</f>
        <v>0.18</v>
      </c>
      <c r="G46" s="236">
        <f>+'Meta 5'!L$41</f>
        <v>0.18</v>
      </c>
      <c r="H46" s="236">
        <f>+'Meta 5'!M$41</f>
        <v>0.18</v>
      </c>
      <c r="I46" s="236">
        <f>+'Meta 5'!N$41</f>
        <v>0.15</v>
      </c>
      <c r="J46" s="236">
        <f>+'Meta 5'!O$41</f>
        <v>0.13</v>
      </c>
      <c r="K46" s="236">
        <f t="shared" si="3"/>
        <v>1</v>
      </c>
      <c r="M46" s="227"/>
      <c r="N46" s="227"/>
    </row>
    <row r="47" spans="1:14" ht="15">
      <c r="A47" s="302">
        <v>14</v>
      </c>
      <c r="B47" s="303" t="str">
        <f>+'Meta 6'!$A$34</f>
        <v>Realizar las acciones operativas necesarias para el funcionamiento físico de las CIOM</v>
      </c>
      <c r="C47" s="304">
        <f>+'Meta 6'!$B$34</f>
        <v>6</v>
      </c>
      <c r="D47" s="234" t="s">
        <v>11</v>
      </c>
      <c r="E47" s="80">
        <f>+'Meta 6'!J$34</f>
        <v>0.17</v>
      </c>
      <c r="F47" s="80">
        <f>+'Meta 6'!K$34</f>
        <v>0.17</v>
      </c>
      <c r="G47" s="80">
        <f>+'Meta 6'!L$34</f>
        <v>0.17</v>
      </c>
      <c r="H47" s="80">
        <f>+'Meta 6'!M$34</f>
        <v>0.16</v>
      </c>
      <c r="I47" s="80">
        <f>+'Meta 6'!N$34</f>
        <v>0.16</v>
      </c>
      <c r="J47" s="80">
        <f>+'Meta 6'!O$34</f>
        <v>0.17</v>
      </c>
      <c r="K47" s="80">
        <f t="shared" si="3"/>
        <v>1</v>
      </c>
      <c r="L47" s="227"/>
      <c r="M47" s="227"/>
      <c r="N47" s="227"/>
    </row>
    <row r="48" spans="1:14" ht="15">
      <c r="A48" s="302"/>
      <c r="B48" s="303"/>
      <c r="C48" s="305"/>
      <c r="D48" s="235" t="s">
        <v>12</v>
      </c>
      <c r="E48" s="236">
        <f>+'Meta 6'!J$35</f>
        <v>0.17</v>
      </c>
      <c r="F48" s="236">
        <f>+'Meta 6'!K$35</f>
        <v>0.17</v>
      </c>
      <c r="G48" s="236">
        <f>+'Meta 6'!L$35</f>
        <v>0.17</v>
      </c>
      <c r="H48" s="236">
        <f>+'Meta 6'!M$35</f>
        <v>0.16</v>
      </c>
      <c r="I48" s="236">
        <f>+'Meta 6'!N$35</f>
        <v>0.16</v>
      </c>
      <c r="J48" s="236">
        <f>+'Meta 6'!O$35</f>
        <v>0.17</v>
      </c>
      <c r="K48" s="236">
        <f t="shared" si="3"/>
        <v>1</v>
      </c>
      <c r="L48" s="227"/>
      <c r="M48" s="227"/>
      <c r="N48" s="227"/>
    </row>
    <row r="49" spans="1:14" ht="15">
      <c r="A49" s="302">
        <v>15</v>
      </c>
      <c r="B49" s="303" t="str">
        <f>+'Meta 6'!$A$37</f>
        <v>Revisión y ajuste del Modelo de Atención Casas de Igualdad de Oportunidades para als mujeres, que incluya una estrategia de CIOM Virtual y para la ruralidad</v>
      </c>
      <c r="C49" s="304">
        <f>+'Meta 6'!$B$37</f>
        <v>6</v>
      </c>
      <c r="D49" s="234" t="s">
        <v>11</v>
      </c>
      <c r="E49" s="80">
        <f>+'Meta 6'!J$37</f>
        <v>0.12</v>
      </c>
      <c r="F49" s="80">
        <f>+'Meta 6'!K$37</f>
        <v>0.15</v>
      </c>
      <c r="G49" s="80">
        <f>+'Meta 6'!L$37</f>
        <v>0.2</v>
      </c>
      <c r="H49" s="80">
        <f>+'Meta 6'!M$37</f>
        <v>0.2</v>
      </c>
      <c r="I49" s="80">
        <f>+'Meta 6'!N$37</f>
        <v>0.2</v>
      </c>
      <c r="J49" s="80">
        <f>+'Meta 6'!O$37</f>
        <v>0.13</v>
      </c>
      <c r="K49" s="80">
        <f t="shared" si="3"/>
        <v>1</v>
      </c>
      <c r="L49" s="227"/>
      <c r="M49" s="227"/>
      <c r="N49" s="227"/>
    </row>
    <row r="50" spans="1:14" ht="15">
      <c r="A50" s="302"/>
      <c r="B50" s="303"/>
      <c r="C50" s="305"/>
      <c r="D50" s="235" t="s">
        <v>12</v>
      </c>
      <c r="E50" s="236">
        <f>+'Meta 6'!J$38</f>
        <v>0.12</v>
      </c>
      <c r="F50" s="236">
        <f>+'Meta 6'!K$38</f>
        <v>0.15</v>
      </c>
      <c r="G50" s="236">
        <f>+'Meta 6'!L$38</f>
        <v>0.15</v>
      </c>
      <c r="H50" s="236">
        <f>+'Meta 6'!M$38</f>
        <v>0.2</v>
      </c>
      <c r="I50" s="236">
        <f>+'Meta 6'!N$38</f>
        <v>0.2</v>
      </c>
      <c r="J50" s="236">
        <f>+'Meta 6'!O$38</f>
        <v>0.09</v>
      </c>
      <c r="K50" s="236">
        <f t="shared" si="3"/>
        <v>0.91</v>
      </c>
      <c r="L50" s="227"/>
      <c r="M50" s="227"/>
      <c r="N50" s="227"/>
    </row>
    <row r="51" spans="1:14" ht="15">
      <c r="A51" s="302">
        <v>16</v>
      </c>
      <c r="B51" s="303" t="str">
        <f>+'Meta 6'!$A$40</f>
        <v>Personal contratado para apoyar las actividades propias de los proyectos de inversion misionales de la entidad</v>
      </c>
      <c r="C51" s="304">
        <f>+'Meta 6'!$B$40</f>
        <v>6</v>
      </c>
      <c r="D51" s="234" t="s">
        <v>11</v>
      </c>
      <c r="E51" s="80">
        <f>+'Meta 6'!J$40</f>
        <v>0.15</v>
      </c>
      <c r="F51" s="80">
        <f>+'Meta 6'!K$40</f>
        <v>0.18</v>
      </c>
      <c r="G51" s="80">
        <f>+'Meta 6'!L$40</f>
        <v>0.18</v>
      </c>
      <c r="H51" s="80">
        <f>+'Meta 6'!M$40</f>
        <v>0.18</v>
      </c>
      <c r="I51" s="80">
        <f>+'Meta 6'!N$40</f>
        <v>0.18</v>
      </c>
      <c r="J51" s="80">
        <f>+'Meta 6'!O$40</f>
        <v>0.13</v>
      </c>
      <c r="K51" s="80">
        <f t="shared" si="3"/>
        <v>0.9999999999999999</v>
      </c>
      <c r="L51" s="227"/>
      <c r="M51" s="227"/>
      <c r="N51" s="227"/>
    </row>
    <row r="52" spans="1:14" ht="15">
      <c r="A52" s="302"/>
      <c r="B52" s="303"/>
      <c r="C52" s="305"/>
      <c r="D52" s="235" t="s">
        <v>12</v>
      </c>
      <c r="E52" s="236">
        <f>+'Meta 6'!J$41</f>
        <v>0.15</v>
      </c>
      <c r="F52" s="236">
        <f>+'Meta 6'!K$41</f>
        <v>0.18</v>
      </c>
      <c r="G52" s="236">
        <f>+'Meta 6'!L$41</f>
        <v>0.18</v>
      </c>
      <c r="H52" s="236">
        <f>+'Meta 6'!M$41</f>
        <v>0.18</v>
      </c>
      <c r="I52" s="236">
        <f>+'Meta 6'!N$41</f>
        <v>0.18</v>
      </c>
      <c r="J52" s="236">
        <f>+'Meta 6'!O$41</f>
        <v>0.13</v>
      </c>
      <c r="K52" s="236">
        <f t="shared" si="3"/>
        <v>0.9999999999999999</v>
      </c>
      <c r="L52" s="227"/>
      <c r="M52" s="227"/>
      <c r="N52" s="227"/>
    </row>
    <row r="53" spans="1:3" ht="15">
      <c r="A53" s="193"/>
      <c r="C53" s="241">
        <f>SUM(C21:C52)</f>
        <v>100</v>
      </c>
    </row>
  </sheetData>
  <sheetProtection/>
  <mergeCells count="63">
    <mergeCell ref="A51:A52"/>
    <mergeCell ref="B51:B52"/>
    <mergeCell ref="C51:C52"/>
    <mergeCell ref="A47:A48"/>
    <mergeCell ref="B47:B48"/>
    <mergeCell ref="C47:C48"/>
    <mergeCell ref="A49:A50"/>
    <mergeCell ref="B49:B50"/>
    <mergeCell ref="C49:C50"/>
    <mergeCell ref="A43:A44"/>
    <mergeCell ref="B43:B44"/>
    <mergeCell ref="C43:C44"/>
    <mergeCell ref="A45:A46"/>
    <mergeCell ref="B45:B46"/>
    <mergeCell ref="C45:C46"/>
    <mergeCell ref="A39:A40"/>
    <mergeCell ref="B39:B40"/>
    <mergeCell ref="C39:C40"/>
    <mergeCell ref="A41:A42"/>
    <mergeCell ref="B41:B42"/>
    <mergeCell ref="C41:C42"/>
    <mergeCell ref="A35:A36"/>
    <mergeCell ref="B35:B36"/>
    <mergeCell ref="C35:C36"/>
    <mergeCell ref="A37:A38"/>
    <mergeCell ref="B37:B38"/>
    <mergeCell ref="C37:C38"/>
    <mergeCell ref="A31:A32"/>
    <mergeCell ref="B31:B32"/>
    <mergeCell ref="C31:C32"/>
    <mergeCell ref="A33:A34"/>
    <mergeCell ref="B33:B34"/>
    <mergeCell ref="C33:C34"/>
    <mergeCell ref="A27:A28"/>
    <mergeCell ref="B27:B28"/>
    <mergeCell ref="C27:C28"/>
    <mergeCell ref="A29:A30"/>
    <mergeCell ref="B29:B30"/>
    <mergeCell ref="C29:C30"/>
    <mergeCell ref="A23:A24"/>
    <mergeCell ref="B23:B24"/>
    <mergeCell ref="C23:C24"/>
    <mergeCell ref="A25:A26"/>
    <mergeCell ref="B25:B26"/>
    <mergeCell ref="C25:C26"/>
    <mergeCell ref="C19:C20"/>
    <mergeCell ref="D19:K19"/>
    <mergeCell ref="L19:N19"/>
    <mergeCell ref="A21:A22"/>
    <mergeCell ref="B21:B22"/>
    <mergeCell ref="C21:C22"/>
    <mergeCell ref="A8:A9"/>
    <mergeCell ref="B8:B9"/>
    <mergeCell ref="A10:A11"/>
    <mergeCell ref="B10:B11"/>
    <mergeCell ref="A12:A13"/>
    <mergeCell ref="B12:B13"/>
    <mergeCell ref="A2:A3"/>
    <mergeCell ref="B2:B3"/>
    <mergeCell ref="A4:A5"/>
    <mergeCell ref="B4:B5"/>
    <mergeCell ref="A6:A7"/>
    <mergeCell ref="B6:B7"/>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9"/>
  </sheetPr>
  <dimension ref="A1:P74"/>
  <sheetViews>
    <sheetView zoomScalePageLayoutView="0" workbookViewId="0" topLeftCell="A1">
      <selection activeCell="Q12" sqref="Q12"/>
    </sheetView>
  </sheetViews>
  <sheetFormatPr defaultColWidth="11.421875" defaultRowHeight="15"/>
  <cols>
    <col min="1" max="1" width="18.28125" style="0" customWidth="1"/>
    <col min="2" max="2" width="16.421875" style="0" customWidth="1"/>
    <col min="3" max="10" width="0" style="0" hidden="1" customWidth="1"/>
    <col min="12" max="14" width="0" style="0" hidden="1" customWidth="1"/>
    <col min="15" max="15" width="16.7109375" style="0" customWidth="1"/>
    <col min="16" max="16" width="16.421875" style="0" customWidth="1"/>
  </cols>
  <sheetData>
    <row r="1" spans="1:11" ht="67.5" customHeight="1">
      <c r="A1" s="642" t="s">
        <v>293</v>
      </c>
      <c r="B1" s="643"/>
      <c r="C1" s="644"/>
      <c r="D1" s="645" t="s">
        <v>294</v>
      </c>
      <c r="E1" s="645"/>
      <c r="F1" s="645"/>
      <c r="G1" s="645"/>
      <c r="H1" s="645"/>
      <c r="I1" s="645"/>
      <c r="J1" s="645"/>
      <c r="K1" s="645"/>
    </row>
    <row r="2" spans="1:16" ht="25.5">
      <c r="A2" s="242" t="s">
        <v>295</v>
      </c>
      <c r="B2" s="242" t="s">
        <v>296</v>
      </c>
      <c r="C2" s="243" t="s">
        <v>297</v>
      </c>
      <c r="D2" s="242" t="s">
        <v>298</v>
      </c>
      <c r="E2" s="242" t="s">
        <v>299</v>
      </c>
      <c r="F2" s="242" t="s">
        <v>300</v>
      </c>
      <c r="G2" s="242" t="s">
        <v>301</v>
      </c>
      <c r="H2" s="242" t="s">
        <v>302</v>
      </c>
      <c r="I2" s="242" t="s">
        <v>303</v>
      </c>
      <c r="J2" s="242" t="s">
        <v>304</v>
      </c>
      <c r="K2" s="242" t="s">
        <v>10</v>
      </c>
      <c r="N2" s="242" t="s">
        <v>305</v>
      </c>
      <c r="O2" s="244" t="s">
        <v>306</v>
      </c>
      <c r="P2" s="244" t="s">
        <v>255</v>
      </c>
    </row>
    <row r="3" spans="1:16" ht="15">
      <c r="A3" s="245" t="s">
        <v>307</v>
      </c>
      <c r="B3" s="246">
        <f>$B$23*C3</f>
        <v>298.5273317247691</v>
      </c>
      <c r="C3" s="247">
        <v>0.02487727764373076</v>
      </c>
      <c r="D3" s="248">
        <v>0</v>
      </c>
      <c r="E3" s="248">
        <v>55</v>
      </c>
      <c r="F3" s="249">
        <v>0</v>
      </c>
      <c r="G3" s="250">
        <v>21</v>
      </c>
      <c r="H3" s="250">
        <v>129</v>
      </c>
      <c r="I3" s="250">
        <v>51</v>
      </c>
      <c r="J3" s="250">
        <v>43</v>
      </c>
      <c r="K3" s="250">
        <f>SUM(D3:J3)</f>
        <v>299</v>
      </c>
      <c r="L3" s="193">
        <f>+B3-K3</f>
        <v>-0.4726682752308875</v>
      </c>
      <c r="M3" s="251">
        <f>+B3-D3-E3-F3-G3</f>
        <v>222.5273317247691</v>
      </c>
      <c r="N3" s="252">
        <f>+K3-B3</f>
        <v>0.4726682752308875</v>
      </c>
      <c r="O3" s="253">
        <f>ROUND('[2]Meta 1'!$W$18/20,1)</f>
        <v>51104000</v>
      </c>
      <c r="P3" s="253">
        <f>ROUND('[2]Meta 1'!$Z$18/20,1)</f>
        <v>51103994.3</v>
      </c>
    </row>
    <row r="4" spans="1:16" ht="15">
      <c r="A4" s="254" t="s">
        <v>308</v>
      </c>
      <c r="B4" s="255">
        <f aca="true" t="shared" si="0" ref="B4:B22">$B$23*C4</f>
        <v>1202.096680256261</v>
      </c>
      <c r="C4" s="256">
        <v>0.10017472335468841</v>
      </c>
      <c r="D4" s="257">
        <v>42</v>
      </c>
      <c r="E4" s="257">
        <v>21</v>
      </c>
      <c r="F4" s="258">
        <v>277</v>
      </c>
      <c r="G4" s="259">
        <v>326</v>
      </c>
      <c r="H4" s="259">
        <v>263</v>
      </c>
      <c r="I4" s="259">
        <v>186</v>
      </c>
      <c r="J4" s="259">
        <v>89</v>
      </c>
      <c r="K4" s="259">
        <f aca="true" t="shared" si="1" ref="K4:K22">SUM(D4:J4)</f>
        <v>1204</v>
      </c>
      <c r="L4" s="260">
        <f aca="true" t="shared" si="2" ref="L4:L22">+B4-K4</f>
        <v>-1.9033197437390754</v>
      </c>
      <c r="M4" s="261">
        <f aca="true" t="shared" si="3" ref="M4:M22">+B4-D4-E4-F4-G4</f>
        <v>536.0966802562609</v>
      </c>
      <c r="N4" s="252">
        <f aca="true" t="shared" si="4" ref="N4:N22">+K4-B4</f>
        <v>1.9033197437390754</v>
      </c>
      <c r="O4" s="253">
        <f>ROUND('[2]Meta 1'!$W$18/20,1)</f>
        <v>51104000</v>
      </c>
      <c r="P4" s="253">
        <f>ROUND('[2]Meta 1'!$Z$18/20,1)</f>
        <v>51103994.3</v>
      </c>
    </row>
    <row r="5" spans="1:16" ht="15">
      <c r="A5" s="245" t="s">
        <v>309</v>
      </c>
      <c r="B5" s="246">
        <f t="shared" si="0"/>
        <v>577.0862800565772</v>
      </c>
      <c r="C5" s="247">
        <v>0.04809052333804809</v>
      </c>
      <c r="D5" s="262">
        <v>23</v>
      </c>
      <c r="E5" s="262">
        <v>12</v>
      </c>
      <c r="F5" s="249">
        <v>33</v>
      </c>
      <c r="G5" s="250">
        <v>48</v>
      </c>
      <c r="H5" s="250">
        <v>253</v>
      </c>
      <c r="I5" s="250">
        <v>132</v>
      </c>
      <c r="J5" s="250">
        <v>77</v>
      </c>
      <c r="K5" s="250">
        <f t="shared" si="1"/>
        <v>578</v>
      </c>
      <c r="L5" s="260">
        <f t="shared" si="2"/>
        <v>-0.9137199434228478</v>
      </c>
      <c r="M5" s="251">
        <f t="shared" si="3"/>
        <v>461.08628005657715</v>
      </c>
      <c r="N5" s="252">
        <f t="shared" si="4"/>
        <v>0.9137199434228478</v>
      </c>
      <c r="O5" s="253">
        <f>ROUND('[2]Meta 1'!$W$18/20,1)</f>
        <v>51104000</v>
      </c>
      <c r="P5" s="253">
        <f>ROUND('[2]Meta 1'!$Z$18/20,1)</f>
        <v>51103994.3</v>
      </c>
    </row>
    <row r="6" spans="1:16" ht="15">
      <c r="A6" s="245" t="s">
        <v>310</v>
      </c>
      <c r="B6" s="246">
        <f t="shared" si="0"/>
        <v>669.9392628338464</v>
      </c>
      <c r="C6" s="247">
        <v>0.05582827190282053</v>
      </c>
      <c r="D6" s="262">
        <v>37</v>
      </c>
      <c r="E6" s="262">
        <v>25</v>
      </c>
      <c r="F6" s="249">
        <v>30</v>
      </c>
      <c r="G6" s="250">
        <v>89</v>
      </c>
      <c r="H6" s="250">
        <v>262</v>
      </c>
      <c r="I6" s="250">
        <v>132</v>
      </c>
      <c r="J6" s="250">
        <v>96</v>
      </c>
      <c r="K6" s="250">
        <f t="shared" si="1"/>
        <v>671</v>
      </c>
      <c r="L6" s="260">
        <f t="shared" si="2"/>
        <v>-1.060737166153558</v>
      </c>
      <c r="M6" s="251">
        <f t="shared" si="3"/>
        <v>488.93926283384644</v>
      </c>
      <c r="N6" s="252">
        <f t="shared" si="4"/>
        <v>1.060737166153558</v>
      </c>
      <c r="O6" s="253">
        <f>ROUND('[2]Meta 1'!$W$18/20,1)</f>
        <v>51104000</v>
      </c>
      <c r="P6" s="253">
        <f>ROUND('[2]Meta 1'!$Z$18/20,1)</f>
        <v>51103994.3</v>
      </c>
    </row>
    <row r="7" spans="1:16" ht="15">
      <c r="A7" s="245" t="s">
        <v>311</v>
      </c>
      <c r="B7" s="246">
        <f t="shared" si="0"/>
        <v>485.23171644895586</v>
      </c>
      <c r="C7" s="247">
        <v>0.04043597637074632</v>
      </c>
      <c r="D7" s="262">
        <v>0</v>
      </c>
      <c r="E7" s="262">
        <v>0</v>
      </c>
      <c r="F7" s="249">
        <v>49</v>
      </c>
      <c r="G7" s="250">
        <v>149</v>
      </c>
      <c r="H7" s="250">
        <v>24</v>
      </c>
      <c r="I7" s="250">
        <v>238</v>
      </c>
      <c r="J7" s="250">
        <v>26</v>
      </c>
      <c r="K7" s="250">
        <f t="shared" si="1"/>
        <v>486</v>
      </c>
      <c r="L7" s="260">
        <f t="shared" si="2"/>
        <v>-0.768283551044135</v>
      </c>
      <c r="M7" s="251">
        <f t="shared" si="3"/>
        <v>287.23171644895586</v>
      </c>
      <c r="N7" s="252">
        <f t="shared" si="4"/>
        <v>0.768283551044135</v>
      </c>
      <c r="O7" s="253">
        <f>ROUND('[2]Meta 1'!$W$18/20,1)</f>
        <v>51104000</v>
      </c>
      <c r="P7" s="253">
        <f>ROUND('[2]Meta 1'!$Z$18/20,1)</f>
        <v>51103994.3</v>
      </c>
    </row>
    <row r="8" spans="1:16" ht="15">
      <c r="A8" s="245" t="s">
        <v>312</v>
      </c>
      <c r="B8" s="246">
        <f t="shared" si="0"/>
        <v>387.3866378234462</v>
      </c>
      <c r="C8" s="247">
        <v>0.03228221981862052</v>
      </c>
      <c r="D8" s="262">
        <v>14</v>
      </c>
      <c r="E8" s="262">
        <v>17</v>
      </c>
      <c r="F8" s="249">
        <v>69</v>
      </c>
      <c r="G8" s="250">
        <v>13</v>
      </c>
      <c r="H8" s="250">
        <v>106</v>
      </c>
      <c r="I8" s="250">
        <v>129</v>
      </c>
      <c r="J8" s="250">
        <v>40</v>
      </c>
      <c r="K8" s="250">
        <f t="shared" si="1"/>
        <v>388</v>
      </c>
      <c r="L8" s="193">
        <f t="shared" si="2"/>
        <v>-0.6133621765537782</v>
      </c>
      <c r="M8" s="251">
        <f t="shared" si="3"/>
        <v>274.3866378234462</v>
      </c>
      <c r="N8" s="252">
        <f t="shared" si="4"/>
        <v>0.6133621765537782</v>
      </c>
      <c r="O8" s="253">
        <f>ROUND('[2]Meta 1'!$W$18/20,1)</f>
        <v>51104000</v>
      </c>
      <c r="P8" s="253">
        <f>ROUND('[2]Meta 1'!$Z$18/20,1)</f>
        <v>51103994.3</v>
      </c>
    </row>
    <row r="9" spans="1:16" ht="15">
      <c r="A9" s="245" t="s">
        <v>313</v>
      </c>
      <c r="B9" s="246">
        <f t="shared" si="0"/>
        <v>606.0404359763708</v>
      </c>
      <c r="C9" s="247">
        <v>0.05050336966469756</v>
      </c>
      <c r="D9" s="262">
        <v>10</v>
      </c>
      <c r="E9" s="262">
        <v>0</v>
      </c>
      <c r="F9" s="249">
        <v>56</v>
      </c>
      <c r="G9" s="250">
        <v>112</v>
      </c>
      <c r="H9" s="250">
        <v>302</v>
      </c>
      <c r="I9" s="250">
        <v>85</v>
      </c>
      <c r="J9" s="250">
        <v>42</v>
      </c>
      <c r="K9" s="250">
        <f t="shared" si="1"/>
        <v>607</v>
      </c>
      <c r="L9" s="193">
        <f t="shared" si="2"/>
        <v>-0.9595640236292411</v>
      </c>
      <c r="M9" s="251">
        <f t="shared" si="3"/>
        <v>428.04043597637076</v>
      </c>
      <c r="N9" s="252">
        <f t="shared" si="4"/>
        <v>0.9595640236292411</v>
      </c>
      <c r="O9" s="253">
        <f>ROUND('[2]Meta 1'!$W$18/20,1)</f>
        <v>51104000</v>
      </c>
      <c r="P9" s="253">
        <f>ROUND('[2]Meta 1'!$Z$18/20,1)</f>
        <v>51103994.3</v>
      </c>
    </row>
    <row r="10" spans="1:16" ht="15">
      <c r="A10" s="245" t="s">
        <v>314</v>
      </c>
      <c r="B10" s="246">
        <f t="shared" si="0"/>
        <v>736.8333472002663</v>
      </c>
      <c r="C10" s="247">
        <v>0.06140277893335552</v>
      </c>
      <c r="D10" s="262">
        <v>36</v>
      </c>
      <c r="E10" s="262">
        <v>50</v>
      </c>
      <c r="F10" s="249">
        <v>83</v>
      </c>
      <c r="G10" s="250">
        <v>134</v>
      </c>
      <c r="H10" s="250">
        <v>218</v>
      </c>
      <c r="I10" s="250">
        <v>160</v>
      </c>
      <c r="J10" s="250">
        <v>57</v>
      </c>
      <c r="K10" s="250">
        <f t="shared" si="1"/>
        <v>738</v>
      </c>
      <c r="L10" s="193">
        <f t="shared" si="2"/>
        <v>-1.166652799733697</v>
      </c>
      <c r="M10" s="251">
        <f t="shared" si="3"/>
        <v>433.8333472002663</v>
      </c>
      <c r="N10" s="252">
        <f t="shared" si="4"/>
        <v>1.166652799733697</v>
      </c>
      <c r="O10" s="253">
        <f>ROUND('[2]Meta 1'!$W$18/20,1)</f>
        <v>51104000</v>
      </c>
      <c r="P10" s="253">
        <f>ROUND('[2]Meta 1'!$Z$18/20,1)</f>
        <v>51103994.3</v>
      </c>
    </row>
    <row r="11" spans="1:16" ht="15">
      <c r="A11" s="245" t="s">
        <v>315</v>
      </c>
      <c r="B11" s="246">
        <f t="shared" si="0"/>
        <v>411.3486978949996</v>
      </c>
      <c r="C11" s="247">
        <v>0.03427905815791663</v>
      </c>
      <c r="D11" s="262">
        <v>0</v>
      </c>
      <c r="E11" s="262">
        <v>33</v>
      </c>
      <c r="F11" s="249">
        <v>46</v>
      </c>
      <c r="G11" s="250">
        <v>103</v>
      </c>
      <c r="H11" s="250">
        <v>57</v>
      </c>
      <c r="I11" s="250">
        <v>82</v>
      </c>
      <c r="J11" s="250">
        <v>91</v>
      </c>
      <c r="K11" s="250">
        <f t="shared" si="1"/>
        <v>412</v>
      </c>
      <c r="L11" s="193">
        <f t="shared" si="2"/>
        <v>-0.6513021050004113</v>
      </c>
      <c r="M11" s="251">
        <f t="shared" si="3"/>
        <v>229.3486978949996</v>
      </c>
      <c r="N11" s="252">
        <f t="shared" si="4"/>
        <v>0.6513021050004113</v>
      </c>
      <c r="O11" s="253">
        <f>ROUND('[2]Meta 1'!$W$18/20,1)</f>
        <v>51104000</v>
      </c>
      <c r="P11" s="253">
        <f>ROUND('[2]Meta 1'!$Z$18/20,1)</f>
        <v>51103994.3</v>
      </c>
    </row>
    <row r="12" spans="1:16" ht="15">
      <c r="A12" s="245" t="s">
        <v>316</v>
      </c>
      <c r="B12" s="246">
        <f t="shared" si="0"/>
        <v>829.6863299775356</v>
      </c>
      <c r="C12" s="247">
        <v>0.06914052749812796</v>
      </c>
      <c r="D12" s="262">
        <v>50</v>
      </c>
      <c r="E12" s="262">
        <v>120</v>
      </c>
      <c r="F12" s="249">
        <v>65</v>
      </c>
      <c r="G12" s="250">
        <v>106</v>
      </c>
      <c r="H12" s="250">
        <v>353</v>
      </c>
      <c r="I12" s="250">
        <v>51</v>
      </c>
      <c r="J12" s="250">
        <v>86</v>
      </c>
      <c r="K12" s="250">
        <f t="shared" si="1"/>
        <v>831</v>
      </c>
      <c r="L12" s="260">
        <f t="shared" si="2"/>
        <v>-1.3136700224644073</v>
      </c>
      <c r="M12" s="251">
        <f t="shared" si="3"/>
        <v>488.6863299775356</v>
      </c>
      <c r="N12" s="252">
        <f t="shared" si="4"/>
        <v>1.3136700224644073</v>
      </c>
      <c r="O12" s="253">
        <f>ROUND('[2]Meta 1'!$W$18/20,1)</f>
        <v>51104000</v>
      </c>
      <c r="P12" s="253">
        <f>ROUND('[2]Meta 1'!$Z$18/20,1)</f>
        <v>51103994.3</v>
      </c>
    </row>
    <row r="13" spans="1:16" ht="15">
      <c r="A13" s="245" t="s">
        <v>317</v>
      </c>
      <c r="B13" s="246">
        <f t="shared" si="0"/>
        <v>989.4333971212247</v>
      </c>
      <c r="C13" s="247">
        <v>0.0824527830934354</v>
      </c>
      <c r="D13" s="262">
        <v>31</v>
      </c>
      <c r="E13" s="262">
        <v>90</v>
      </c>
      <c r="F13" s="249">
        <v>129</v>
      </c>
      <c r="G13" s="250">
        <v>322</v>
      </c>
      <c r="H13" s="250">
        <v>132</v>
      </c>
      <c r="I13" s="250">
        <v>36</v>
      </c>
      <c r="J13" s="250">
        <v>251</v>
      </c>
      <c r="K13" s="250">
        <f t="shared" si="1"/>
        <v>991</v>
      </c>
      <c r="L13" s="193">
        <f t="shared" si="2"/>
        <v>-1.5666028787752566</v>
      </c>
      <c r="M13" s="251">
        <f t="shared" si="3"/>
        <v>417.43339712122474</v>
      </c>
      <c r="N13" s="252">
        <f t="shared" si="4"/>
        <v>1.5666028787752566</v>
      </c>
      <c r="O13" s="253">
        <f>ROUND('[2]Meta 1'!$W$18/20,1)</f>
        <v>51104000</v>
      </c>
      <c r="P13" s="253">
        <f>ROUND('[2]Meta 1'!$Z$18/20,1)</f>
        <v>51103994.3</v>
      </c>
    </row>
    <row r="14" spans="1:16" ht="15">
      <c r="A14" s="245" t="s">
        <v>318</v>
      </c>
      <c r="B14" s="246">
        <f t="shared" si="0"/>
        <v>517.1811298776937</v>
      </c>
      <c r="C14" s="247">
        <v>0.04309842748980781</v>
      </c>
      <c r="D14" s="262">
        <v>15</v>
      </c>
      <c r="E14" s="262">
        <v>38</v>
      </c>
      <c r="F14" s="249">
        <v>29</v>
      </c>
      <c r="G14" s="250">
        <v>66</v>
      </c>
      <c r="H14" s="250">
        <v>177</v>
      </c>
      <c r="I14" s="250">
        <v>138</v>
      </c>
      <c r="J14" s="250">
        <v>55</v>
      </c>
      <c r="K14" s="250">
        <f t="shared" si="1"/>
        <v>518</v>
      </c>
      <c r="L14" s="260">
        <f t="shared" si="2"/>
        <v>-0.8188701223062935</v>
      </c>
      <c r="M14" s="251">
        <f t="shared" si="3"/>
        <v>369.1811298776937</v>
      </c>
      <c r="N14" s="252">
        <f t="shared" si="4"/>
        <v>0.8188701223062935</v>
      </c>
      <c r="O14" s="253">
        <f>ROUND('[2]Meta 1'!$W$18/20,1)</f>
        <v>51104000</v>
      </c>
      <c r="P14" s="253">
        <f>ROUND('[2]Meta 1'!$Z$18/20,1)</f>
        <v>51103994.3</v>
      </c>
    </row>
    <row r="15" spans="1:16" ht="15">
      <c r="A15" s="245" t="s">
        <v>319</v>
      </c>
      <c r="B15" s="246">
        <f t="shared" si="0"/>
        <v>186.7043847241867</v>
      </c>
      <c r="C15" s="247">
        <v>0.015558698727015558</v>
      </c>
      <c r="D15" s="262">
        <v>7</v>
      </c>
      <c r="E15" s="262">
        <v>21</v>
      </c>
      <c r="F15" s="249">
        <v>11</v>
      </c>
      <c r="G15" s="250">
        <v>4</v>
      </c>
      <c r="H15" s="250">
        <v>32</v>
      </c>
      <c r="I15" s="250">
        <v>41</v>
      </c>
      <c r="J15" s="250">
        <v>71</v>
      </c>
      <c r="K15" s="250">
        <f t="shared" si="1"/>
        <v>187</v>
      </c>
      <c r="L15" s="193">
        <f t="shared" si="2"/>
        <v>-0.2956152758133044</v>
      </c>
      <c r="M15" s="251">
        <f t="shared" si="3"/>
        <v>143.7043847241867</v>
      </c>
      <c r="N15" s="252">
        <f t="shared" si="4"/>
        <v>0.2956152758133044</v>
      </c>
      <c r="O15" s="253">
        <f>ROUND('[2]Meta 1'!$W$18/20,1)</f>
        <v>51104000</v>
      </c>
      <c r="P15" s="253">
        <f>ROUND('[2]Meta 1'!$Z$18/20,1)</f>
        <v>51103994.3</v>
      </c>
    </row>
    <row r="16" spans="1:16" ht="15">
      <c r="A16" s="245" t="s">
        <v>320</v>
      </c>
      <c r="B16" s="246">
        <f t="shared" si="0"/>
        <v>715.8665446376571</v>
      </c>
      <c r="C16" s="247">
        <v>0.05965554538647142</v>
      </c>
      <c r="D16" s="262">
        <v>0</v>
      </c>
      <c r="E16" s="262">
        <v>16</v>
      </c>
      <c r="F16" s="249">
        <v>81</v>
      </c>
      <c r="G16" s="250">
        <v>67</v>
      </c>
      <c r="H16" s="250">
        <v>143</v>
      </c>
      <c r="I16" s="250">
        <v>192</v>
      </c>
      <c r="J16" s="250">
        <v>218</v>
      </c>
      <c r="K16" s="250">
        <f t="shared" si="1"/>
        <v>717</v>
      </c>
      <c r="L16" s="260">
        <f t="shared" si="2"/>
        <v>-1.1334553623429429</v>
      </c>
      <c r="M16" s="251">
        <f t="shared" si="3"/>
        <v>551.8665446376571</v>
      </c>
      <c r="N16" s="252">
        <f t="shared" si="4"/>
        <v>1.1334553623429429</v>
      </c>
      <c r="O16" s="253">
        <f>ROUND('[2]Meta 1'!$W$18/20,1)</f>
        <v>51104000</v>
      </c>
      <c r="P16" s="253">
        <f>ROUND('[2]Meta 1'!$Z$18/20,1)</f>
        <v>51103994.3</v>
      </c>
    </row>
    <row r="17" spans="1:16" ht="15">
      <c r="A17" s="245" t="s">
        <v>321</v>
      </c>
      <c r="B17" s="246">
        <f t="shared" si="0"/>
        <v>629.004076878276</v>
      </c>
      <c r="C17" s="247">
        <v>0.052417006406523005</v>
      </c>
      <c r="D17" s="262">
        <v>77</v>
      </c>
      <c r="E17" s="262">
        <v>81</v>
      </c>
      <c r="F17" s="249">
        <v>53</v>
      </c>
      <c r="G17" s="250">
        <v>183</v>
      </c>
      <c r="H17" s="250">
        <v>113</v>
      </c>
      <c r="I17" s="250">
        <v>95</v>
      </c>
      <c r="J17" s="250">
        <v>28</v>
      </c>
      <c r="K17" s="250">
        <f t="shared" si="1"/>
        <v>630</v>
      </c>
      <c r="L17" s="260">
        <f t="shared" si="2"/>
        <v>-0.9959231217239903</v>
      </c>
      <c r="M17" s="251">
        <f t="shared" si="3"/>
        <v>235.004076878276</v>
      </c>
      <c r="N17" s="252">
        <f t="shared" si="4"/>
        <v>0.9959231217239903</v>
      </c>
      <c r="O17" s="253">
        <f>ROUND('[2]Meta 1'!$W$18/20,1)</f>
        <v>51104000</v>
      </c>
      <c r="P17" s="253">
        <f>ROUND('[2]Meta 1'!$Z$18/20,1)</f>
        <v>51103994.3</v>
      </c>
    </row>
    <row r="18" spans="1:16" ht="15">
      <c r="A18" s="245" t="s">
        <v>322</v>
      </c>
      <c r="B18" s="246">
        <f t="shared" si="0"/>
        <v>878.6088692902904</v>
      </c>
      <c r="C18" s="247">
        <v>0.07321740577419086</v>
      </c>
      <c r="D18" s="262">
        <v>0</v>
      </c>
      <c r="E18" s="262">
        <v>15</v>
      </c>
      <c r="F18" s="249">
        <v>96</v>
      </c>
      <c r="G18" s="250">
        <v>260</v>
      </c>
      <c r="H18" s="250">
        <v>321</v>
      </c>
      <c r="I18" s="250">
        <v>41</v>
      </c>
      <c r="J18" s="250">
        <v>147</v>
      </c>
      <c r="K18" s="250">
        <f t="shared" si="1"/>
        <v>880</v>
      </c>
      <c r="L18" s="260">
        <f t="shared" si="2"/>
        <v>-1.3911307097096142</v>
      </c>
      <c r="M18" s="251">
        <f t="shared" si="3"/>
        <v>507.6088692902904</v>
      </c>
      <c r="N18" s="252">
        <f t="shared" si="4"/>
        <v>1.3911307097096142</v>
      </c>
      <c r="O18" s="253">
        <f>ROUND('[2]Meta 1'!$W$18/20,1)</f>
        <v>51104000</v>
      </c>
      <c r="P18" s="253">
        <f>ROUND('[2]Meta 1'!$Z$18/20,1)</f>
        <v>51103994.3</v>
      </c>
    </row>
    <row r="19" spans="1:16" ht="15">
      <c r="A19" s="245" t="s">
        <v>323</v>
      </c>
      <c r="B19" s="246">
        <f t="shared" si="0"/>
        <v>739.8286047092104</v>
      </c>
      <c r="C19" s="247">
        <v>0.061652383725767534</v>
      </c>
      <c r="D19" s="262">
        <v>25</v>
      </c>
      <c r="E19" s="262">
        <v>212</v>
      </c>
      <c r="F19" s="249">
        <v>100</v>
      </c>
      <c r="G19" s="250">
        <v>31</v>
      </c>
      <c r="H19" s="250">
        <v>81</v>
      </c>
      <c r="I19" s="250">
        <v>250</v>
      </c>
      <c r="J19" s="250">
        <v>42</v>
      </c>
      <c r="K19" s="250">
        <f t="shared" si="1"/>
        <v>741</v>
      </c>
      <c r="L19" s="193">
        <f t="shared" si="2"/>
        <v>-1.1713952907896328</v>
      </c>
      <c r="M19" s="251">
        <f t="shared" si="3"/>
        <v>371.82860470921037</v>
      </c>
      <c r="N19" s="252">
        <f t="shared" si="4"/>
        <v>1.1713952907896328</v>
      </c>
      <c r="O19" s="253">
        <f>ROUND('[2]Meta 1'!$W$18/20,1)</f>
        <v>51104000</v>
      </c>
      <c r="P19" s="253">
        <f>ROUND('[2]Meta 1'!$Z$18/20,1)</f>
        <v>51103994.3</v>
      </c>
    </row>
    <row r="20" spans="1:16" ht="15">
      <c r="A20" s="245" t="s">
        <v>324</v>
      </c>
      <c r="B20" s="246">
        <f t="shared" si="0"/>
        <v>338.46409851069143</v>
      </c>
      <c r="C20" s="247">
        <v>0.02820534154255762</v>
      </c>
      <c r="D20" s="262">
        <v>24</v>
      </c>
      <c r="E20" s="262">
        <v>17</v>
      </c>
      <c r="F20" s="249">
        <v>35</v>
      </c>
      <c r="G20" s="250">
        <v>97</v>
      </c>
      <c r="H20" s="250">
        <v>81</v>
      </c>
      <c r="I20" s="250">
        <v>52</v>
      </c>
      <c r="J20" s="250">
        <v>33</v>
      </c>
      <c r="K20" s="250">
        <f t="shared" si="1"/>
        <v>339</v>
      </c>
      <c r="L20" s="193">
        <f t="shared" si="2"/>
        <v>-0.5359014893085714</v>
      </c>
      <c r="M20" s="251">
        <f t="shared" si="3"/>
        <v>165.46409851069143</v>
      </c>
      <c r="N20" s="252">
        <f t="shared" si="4"/>
        <v>0.5359014893085714</v>
      </c>
      <c r="O20" s="253">
        <f>ROUND('[2]Meta 1'!$W$18/20,1)</f>
        <v>51104000</v>
      </c>
      <c r="P20" s="253">
        <f>ROUND('[2]Meta 1'!$Z$18/20,1)</f>
        <v>51103994.3</v>
      </c>
    </row>
    <row r="21" spans="1:16" ht="15">
      <c r="A21" s="245" t="s">
        <v>325</v>
      </c>
      <c r="B21" s="246">
        <f t="shared" si="0"/>
        <v>686.9123887178633</v>
      </c>
      <c r="C21" s="247">
        <v>0.05724269905982195</v>
      </c>
      <c r="D21" s="262">
        <v>3</v>
      </c>
      <c r="E21" s="262">
        <v>33</v>
      </c>
      <c r="F21" s="249">
        <v>58</v>
      </c>
      <c r="G21" s="250">
        <v>282</v>
      </c>
      <c r="H21" s="250">
        <v>133</v>
      </c>
      <c r="I21" s="250">
        <v>69</v>
      </c>
      <c r="J21" s="250">
        <v>110</v>
      </c>
      <c r="K21" s="250">
        <f t="shared" si="1"/>
        <v>688</v>
      </c>
      <c r="L21" s="193">
        <f t="shared" si="2"/>
        <v>-1.0876112821366632</v>
      </c>
      <c r="M21" s="251">
        <f t="shared" si="3"/>
        <v>310.91238871786334</v>
      </c>
      <c r="N21" s="252">
        <f t="shared" si="4"/>
        <v>1.0876112821366632</v>
      </c>
      <c r="O21" s="253">
        <f>ROUND('[2]Meta 1'!$W$18/20,1)</f>
        <v>51104000</v>
      </c>
      <c r="P21" s="253">
        <f>ROUND('[2]Meta 1'!$Z$18/20,1)</f>
        <v>51103994.3</v>
      </c>
    </row>
    <row r="22" spans="1:16" ht="15">
      <c r="A22" s="245" t="s">
        <v>326</v>
      </c>
      <c r="B22" s="246">
        <f t="shared" si="0"/>
        <v>113.81978533987854</v>
      </c>
      <c r="C22" s="247">
        <v>0.009484982111656545</v>
      </c>
      <c r="D22" s="262">
        <v>0</v>
      </c>
      <c r="E22" s="262">
        <v>0</v>
      </c>
      <c r="F22" s="249">
        <v>0</v>
      </c>
      <c r="G22" s="250">
        <v>0</v>
      </c>
      <c r="H22" s="250">
        <v>0</v>
      </c>
      <c r="I22" s="250">
        <v>27</v>
      </c>
      <c r="J22" s="250">
        <v>87</v>
      </c>
      <c r="K22" s="250">
        <f t="shared" si="1"/>
        <v>114</v>
      </c>
      <c r="L22" s="193">
        <f t="shared" si="2"/>
        <v>-0.18021466012146448</v>
      </c>
      <c r="M22" s="251">
        <f t="shared" si="3"/>
        <v>113.81978533987854</v>
      </c>
      <c r="N22" s="252">
        <f t="shared" si="4"/>
        <v>0.18021466012146448</v>
      </c>
      <c r="O22" s="253">
        <f>ROUND('[2]Meta 1'!$W$18/20,1)</f>
        <v>51104000</v>
      </c>
      <c r="P22" s="253">
        <f>ROUND('[2]Meta 1'!$Z$18/20,1)</f>
        <v>51103994.3</v>
      </c>
    </row>
    <row r="23" spans="1:16" ht="15">
      <c r="A23" s="263" t="s">
        <v>327</v>
      </c>
      <c r="B23" s="264">
        <v>12000</v>
      </c>
      <c r="C23" s="265">
        <f>SUM(C3:C22)</f>
        <v>1</v>
      </c>
      <c r="D23" s="263">
        <f aca="true" t="shared" si="5" ref="D23:K23">SUM(D3:D22)</f>
        <v>394</v>
      </c>
      <c r="E23" s="266">
        <f>SUM(E3:E22)</f>
        <v>856</v>
      </c>
      <c r="F23" s="263">
        <f t="shared" si="5"/>
        <v>1300</v>
      </c>
      <c r="G23" s="263">
        <f t="shared" si="5"/>
        <v>2413</v>
      </c>
      <c r="H23" s="263">
        <f t="shared" si="5"/>
        <v>3180</v>
      </c>
      <c r="I23" s="263">
        <f t="shared" si="5"/>
        <v>2187</v>
      </c>
      <c r="J23" s="263">
        <f t="shared" si="5"/>
        <v>1689</v>
      </c>
      <c r="K23" s="263">
        <f t="shared" si="5"/>
        <v>12019</v>
      </c>
      <c r="N23" s="267">
        <f>SUM(N3:N22)</f>
        <v>18.999999999999773</v>
      </c>
      <c r="O23" s="268">
        <f>SUM(O3:O22)</f>
        <v>1022080000</v>
      </c>
      <c r="P23" s="268">
        <f>SUM(P3:P22)</f>
        <v>1022079885.9999996</v>
      </c>
    </row>
    <row r="26" spans="1:11" ht="52.5" customHeight="1">
      <c r="A26" s="642" t="s">
        <v>328</v>
      </c>
      <c r="B26" s="643"/>
      <c r="C26" s="644"/>
      <c r="D26" s="646" t="s">
        <v>329</v>
      </c>
      <c r="E26" s="646"/>
      <c r="F26" s="646"/>
      <c r="G26" s="646"/>
      <c r="H26" s="646"/>
      <c r="I26" s="646"/>
      <c r="J26" s="646"/>
      <c r="K26" s="647"/>
    </row>
    <row r="27" spans="1:16" ht="25.5">
      <c r="A27" s="242" t="s">
        <v>295</v>
      </c>
      <c r="B27" s="242" t="s">
        <v>330</v>
      </c>
      <c r="C27" s="243" t="s">
        <v>297</v>
      </c>
      <c r="D27" s="242" t="s">
        <v>298</v>
      </c>
      <c r="E27" s="242" t="s">
        <v>299</v>
      </c>
      <c r="F27" s="242" t="s">
        <v>300</v>
      </c>
      <c r="G27" s="242" t="s">
        <v>301</v>
      </c>
      <c r="H27" s="242" t="s">
        <v>302</v>
      </c>
      <c r="I27" s="242" t="s">
        <v>303</v>
      </c>
      <c r="J27" s="242" t="s">
        <v>304</v>
      </c>
      <c r="K27" s="242" t="s">
        <v>10</v>
      </c>
      <c r="N27" s="242" t="s">
        <v>305</v>
      </c>
      <c r="O27" s="244" t="s">
        <v>306</v>
      </c>
      <c r="P27" s="244" t="s">
        <v>255</v>
      </c>
    </row>
    <row r="28" spans="1:16" ht="15">
      <c r="A28" s="245" t="s">
        <v>307</v>
      </c>
      <c r="B28" s="246">
        <f>$B$48*C28</f>
        <v>280.2538699690403</v>
      </c>
      <c r="C28" s="269">
        <v>0.04365325077399381</v>
      </c>
      <c r="D28" s="250">
        <v>45</v>
      </c>
      <c r="E28" s="250">
        <v>40</v>
      </c>
      <c r="F28" s="270">
        <v>38</v>
      </c>
      <c r="G28" s="250">
        <v>35</v>
      </c>
      <c r="H28" s="250">
        <v>44</v>
      </c>
      <c r="I28" s="250">
        <v>41</v>
      </c>
      <c r="J28" s="250">
        <v>39</v>
      </c>
      <c r="K28" s="250">
        <f>+SUM(D28:J28)</f>
        <v>282</v>
      </c>
      <c r="L28" s="193">
        <f aca="true" t="shared" si="6" ref="L28:L47">+B28-K28</f>
        <v>-1.746130030959705</v>
      </c>
      <c r="M28" s="251">
        <f>+B28-D28-E28-F28-G28</f>
        <v>122.2538699690403</v>
      </c>
      <c r="N28" s="252">
        <f>K28-B28</f>
        <v>1.746130030959705</v>
      </c>
      <c r="O28" s="253">
        <f>ROUND('[2]Meta 2'!$W$18/20,0)</f>
        <v>44057891</v>
      </c>
      <c r="P28" s="253">
        <f>ROUND('[2]Meta 2'!$Z$18/20,0)</f>
        <v>44043698</v>
      </c>
    </row>
    <row r="29" spans="1:16" ht="15">
      <c r="A29" s="245" t="s">
        <v>308</v>
      </c>
      <c r="B29" s="246">
        <f aca="true" t="shared" si="7" ref="B29:B47">$B$48*C29</f>
        <v>412.4303405572756</v>
      </c>
      <c r="C29" s="269">
        <v>0.06424148606811146</v>
      </c>
      <c r="D29" s="250">
        <v>71</v>
      </c>
      <c r="E29" s="250">
        <v>84</v>
      </c>
      <c r="F29" s="270">
        <v>52</v>
      </c>
      <c r="G29" s="250">
        <v>53</v>
      </c>
      <c r="H29" s="250">
        <v>58</v>
      </c>
      <c r="I29" s="250">
        <v>54</v>
      </c>
      <c r="J29" s="250">
        <v>43</v>
      </c>
      <c r="K29" s="250">
        <f aca="true" t="shared" si="8" ref="K29:K47">+SUM(D29:J29)</f>
        <v>415</v>
      </c>
      <c r="L29" s="193">
        <f t="shared" si="6"/>
        <v>-2.569659442724401</v>
      </c>
      <c r="M29" s="251">
        <f aca="true" t="shared" si="9" ref="M29:M47">+B29-D29-E29-F29-G29</f>
        <v>152.4303405572756</v>
      </c>
      <c r="N29" s="252">
        <f aca="true" t="shared" si="10" ref="N29:N47">K29-B29</f>
        <v>2.569659442724401</v>
      </c>
      <c r="O29" s="253">
        <f>ROUND('[2]Meta 2'!$W$18/20,0)</f>
        <v>44057891</v>
      </c>
      <c r="P29" s="253">
        <f>ROUND('[2]Meta 2'!$Z$18/20,0)</f>
        <v>44043698</v>
      </c>
    </row>
    <row r="30" spans="1:16" ht="15">
      <c r="A30" s="245" t="s">
        <v>309</v>
      </c>
      <c r="B30" s="246">
        <f t="shared" si="7"/>
        <v>217.6439628482972</v>
      </c>
      <c r="C30" s="269">
        <v>0.03390092879256966</v>
      </c>
      <c r="D30" s="250">
        <v>44</v>
      </c>
      <c r="E30" s="250">
        <v>31</v>
      </c>
      <c r="F30" s="270">
        <v>14</v>
      </c>
      <c r="G30" s="250">
        <v>28</v>
      </c>
      <c r="H30" s="250">
        <v>45</v>
      </c>
      <c r="I30" s="250">
        <v>15</v>
      </c>
      <c r="J30" s="250">
        <v>42</v>
      </c>
      <c r="K30" s="250">
        <f t="shared" si="8"/>
        <v>219</v>
      </c>
      <c r="L30" s="193">
        <f t="shared" si="6"/>
        <v>-1.3560371517027932</v>
      </c>
      <c r="M30" s="251">
        <f t="shared" si="9"/>
        <v>100.6439628482972</v>
      </c>
      <c r="N30" s="252">
        <f t="shared" si="10"/>
        <v>1.3560371517027932</v>
      </c>
      <c r="O30" s="253">
        <f>ROUND('[2]Meta 2'!$W$18/20,0)</f>
        <v>44057891</v>
      </c>
      <c r="P30" s="253">
        <f>ROUND('[2]Meta 2'!$Z$18/20,0)</f>
        <v>44043698</v>
      </c>
    </row>
    <row r="31" spans="1:16" ht="15">
      <c r="A31" s="245" t="s">
        <v>310</v>
      </c>
      <c r="B31" s="246">
        <f t="shared" si="7"/>
        <v>355.78328173374615</v>
      </c>
      <c r="C31" s="269">
        <v>0.05541795665634675</v>
      </c>
      <c r="D31" s="250">
        <v>48</v>
      </c>
      <c r="E31" s="250">
        <v>59</v>
      </c>
      <c r="F31" s="270">
        <v>42</v>
      </c>
      <c r="G31" s="250">
        <v>53</v>
      </c>
      <c r="H31" s="250">
        <v>79</v>
      </c>
      <c r="I31" s="250">
        <v>50</v>
      </c>
      <c r="J31" s="250">
        <v>27</v>
      </c>
      <c r="K31" s="250">
        <f t="shared" si="8"/>
        <v>358</v>
      </c>
      <c r="L31" s="193">
        <f t="shared" si="6"/>
        <v>-2.2167182662538494</v>
      </c>
      <c r="M31" s="251">
        <f t="shared" si="9"/>
        <v>153.78328173374615</v>
      </c>
      <c r="N31" s="252">
        <f t="shared" si="10"/>
        <v>2.2167182662538494</v>
      </c>
      <c r="O31" s="253">
        <f>ROUND('[2]Meta 2'!$W$18/20,0)</f>
        <v>44057891</v>
      </c>
      <c r="P31" s="253">
        <f>ROUND('[2]Meta 2'!$Z$18/20,0)</f>
        <v>44043698</v>
      </c>
    </row>
    <row r="32" spans="1:16" ht="15">
      <c r="A32" s="245" t="s">
        <v>311</v>
      </c>
      <c r="B32" s="246">
        <f t="shared" si="7"/>
        <v>289.1981424148607</v>
      </c>
      <c r="C32" s="269">
        <v>0.045046439628482975</v>
      </c>
      <c r="D32" s="250">
        <v>37</v>
      </c>
      <c r="E32" s="250">
        <v>50</v>
      </c>
      <c r="F32" s="270">
        <v>40</v>
      </c>
      <c r="G32" s="250">
        <v>47</v>
      </c>
      <c r="H32" s="250">
        <v>37</v>
      </c>
      <c r="I32" s="250">
        <v>47</v>
      </c>
      <c r="J32" s="250">
        <v>33</v>
      </c>
      <c r="K32" s="250">
        <f t="shared" si="8"/>
        <v>291</v>
      </c>
      <c r="L32" s="193">
        <f t="shared" si="6"/>
        <v>-1.8018575851393166</v>
      </c>
      <c r="M32" s="251">
        <f t="shared" si="9"/>
        <v>115.19814241486068</v>
      </c>
      <c r="N32" s="252">
        <f t="shared" si="10"/>
        <v>1.8018575851393166</v>
      </c>
      <c r="O32" s="253">
        <f>ROUND('[2]Meta 2'!$W$18/20,0)</f>
        <v>44057891</v>
      </c>
      <c r="P32" s="253">
        <f>ROUND('[2]Meta 2'!$Z$18/20,0)</f>
        <v>44043698</v>
      </c>
    </row>
    <row r="33" spans="1:16" ht="15">
      <c r="A33" s="245" t="s">
        <v>312</v>
      </c>
      <c r="B33" s="246">
        <f t="shared" si="7"/>
        <v>344.8513931888545</v>
      </c>
      <c r="C33" s="271">
        <v>0.05371517027863777</v>
      </c>
      <c r="D33" s="250">
        <v>53</v>
      </c>
      <c r="E33" s="250">
        <v>70</v>
      </c>
      <c r="F33" s="270">
        <v>54</v>
      </c>
      <c r="G33" s="250">
        <v>53</v>
      </c>
      <c r="H33" s="250">
        <v>56</v>
      </c>
      <c r="I33" s="250">
        <v>21</v>
      </c>
      <c r="J33" s="250">
        <v>40</v>
      </c>
      <c r="K33" s="250">
        <f t="shared" si="8"/>
        <v>347</v>
      </c>
      <c r="L33" s="193">
        <f t="shared" si="6"/>
        <v>-2.1486068111454983</v>
      </c>
      <c r="M33" s="251">
        <f t="shared" si="9"/>
        <v>114.8513931888545</v>
      </c>
      <c r="N33" s="252">
        <f t="shared" si="10"/>
        <v>2.1486068111454983</v>
      </c>
      <c r="O33" s="253">
        <f>ROUND('[2]Meta 2'!$W$18/20,0)</f>
        <v>44057891</v>
      </c>
      <c r="P33" s="253">
        <f>ROUND('[2]Meta 2'!$Z$18/20,0)</f>
        <v>44043698</v>
      </c>
    </row>
    <row r="34" spans="1:16" ht="15">
      <c r="A34" s="245" t="s">
        <v>313</v>
      </c>
      <c r="B34" s="246">
        <f t="shared" si="7"/>
        <v>338.8885448916409</v>
      </c>
      <c r="C34" s="269">
        <v>0.05278637770897833</v>
      </c>
      <c r="D34" s="250">
        <v>46</v>
      </c>
      <c r="E34" s="250">
        <v>54</v>
      </c>
      <c r="F34" s="270">
        <v>36</v>
      </c>
      <c r="G34" s="250">
        <v>61</v>
      </c>
      <c r="H34" s="250">
        <v>64</v>
      </c>
      <c r="I34" s="250">
        <v>44</v>
      </c>
      <c r="J34" s="250">
        <v>36</v>
      </c>
      <c r="K34" s="250">
        <f t="shared" si="8"/>
        <v>341</v>
      </c>
      <c r="L34" s="193">
        <f t="shared" si="6"/>
        <v>-2.1114551083591095</v>
      </c>
      <c r="M34" s="251">
        <f t="shared" si="9"/>
        <v>141.8885448916409</v>
      </c>
      <c r="N34" s="252">
        <f t="shared" si="10"/>
        <v>2.1114551083591095</v>
      </c>
      <c r="O34" s="253">
        <f>ROUND('[2]Meta 2'!$W$18/20,0)</f>
        <v>44057891</v>
      </c>
      <c r="P34" s="253">
        <f>ROUND('[2]Meta 2'!$Z$18/20,0)</f>
        <v>44043698</v>
      </c>
    </row>
    <row r="35" spans="1:16" ht="15">
      <c r="A35" s="245" t="s">
        <v>314</v>
      </c>
      <c r="B35" s="246">
        <f t="shared" si="7"/>
        <v>760.2631578947368</v>
      </c>
      <c r="C35" s="269">
        <v>0.11842105263157894</v>
      </c>
      <c r="D35" s="250">
        <v>110</v>
      </c>
      <c r="E35" s="250">
        <v>132</v>
      </c>
      <c r="F35" s="270">
        <v>90</v>
      </c>
      <c r="G35" s="250">
        <v>118</v>
      </c>
      <c r="H35" s="250">
        <v>114</v>
      </c>
      <c r="I35" s="250">
        <v>107</v>
      </c>
      <c r="J35" s="250">
        <v>94</v>
      </c>
      <c r="K35" s="250">
        <f t="shared" si="8"/>
        <v>765</v>
      </c>
      <c r="L35" s="193">
        <f t="shared" si="6"/>
        <v>-4.736842105263236</v>
      </c>
      <c r="M35" s="251">
        <f t="shared" si="9"/>
        <v>310.26315789473676</v>
      </c>
      <c r="N35" s="252">
        <f t="shared" si="10"/>
        <v>4.736842105263236</v>
      </c>
      <c r="O35" s="253">
        <f>ROUND('[2]Meta 2'!$W$18/20,0)</f>
        <v>44057891</v>
      </c>
      <c r="P35" s="253">
        <f>ROUND('[2]Meta 2'!$Z$18/20,0)</f>
        <v>44043698</v>
      </c>
    </row>
    <row r="36" spans="1:16" ht="15">
      <c r="A36" s="245" t="s">
        <v>315</v>
      </c>
      <c r="B36" s="246">
        <f t="shared" si="7"/>
        <v>195.78018575851394</v>
      </c>
      <c r="C36" s="269">
        <v>0.030495356037151703</v>
      </c>
      <c r="D36" s="250">
        <v>36</v>
      </c>
      <c r="E36" s="250">
        <v>35</v>
      </c>
      <c r="F36" s="270">
        <v>35</v>
      </c>
      <c r="G36" s="250">
        <v>24</v>
      </c>
      <c r="H36" s="250">
        <v>23</v>
      </c>
      <c r="I36" s="250">
        <v>21</v>
      </c>
      <c r="J36" s="250">
        <v>23</v>
      </c>
      <c r="K36" s="250">
        <f t="shared" si="8"/>
        <v>197</v>
      </c>
      <c r="L36" s="193">
        <f t="shared" si="6"/>
        <v>-1.2198142414860627</v>
      </c>
      <c r="M36" s="251">
        <f t="shared" si="9"/>
        <v>65.78018575851394</v>
      </c>
      <c r="N36" s="252">
        <f t="shared" si="10"/>
        <v>1.2198142414860627</v>
      </c>
      <c r="O36" s="253">
        <f>ROUND('[2]Meta 2'!$W$18/20,0)</f>
        <v>44057891</v>
      </c>
      <c r="P36" s="253">
        <f>ROUND('[2]Meta 2'!$Z$18/20,0)</f>
        <v>44043698</v>
      </c>
    </row>
    <row r="37" spans="1:16" ht="15">
      <c r="A37" s="245" t="s">
        <v>316</v>
      </c>
      <c r="B37" s="246">
        <f t="shared" si="7"/>
        <v>366.71517027863774</v>
      </c>
      <c r="C37" s="269">
        <v>0.057120743034055725</v>
      </c>
      <c r="D37" s="250">
        <v>53</v>
      </c>
      <c r="E37" s="250">
        <v>65</v>
      </c>
      <c r="F37" s="270">
        <v>51</v>
      </c>
      <c r="G37" s="250">
        <v>60</v>
      </c>
      <c r="H37" s="250">
        <v>48</v>
      </c>
      <c r="I37" s="250">
        <v>46</v>
      </c>
      <c r="J37" s="250">
        <v>46</v>
      </c>
      <c r="K37" s="250">
        <f t="shared" si="8"/>
        <v>369</v>
      </c>
      <c r="L37" s="193">
        <f t="shared" si="6"/>
        <v>-2.2848297213622573</v>
      </c>
      <c r="M37" s="251">
        <f t="shared" si="9"/>
        <v>137.71517027863774</v>
      </c>
      <c r="N37" s="252">
        <f t="shared" si="10"/>
        <v>2.2848297213622573</v>
      </c>
      <c r="O37" s="253">
        <f>ROUND('[2]Meta 2'!$W$18/20,0)</f>
        <v>44057891</v>
      </c>
      <c r="P37" s="253">
        <f>ROUND('[2]Meta 2'!$Z$18/20,0)</f>
        <v>44043698</v>
      </c>
    </row>
    <row r="38" spans="1:16" ht="15">
      <c r="A38" s="245" t="s">
        <v>317</v>
      </c>
      <c r="B38" s="246">
        <f t="shared" si="7"/>
        <v>445.2260061919505</v>
      </c>
      <c r="C38" s="269">
        <v>0.0693498452012384</v>
      </c>
      <c r="D38" s="250">
        <v>62</v>
      </c>
      <c r="E38" s="250">
        <v>90</v>
      </c>
      <c r="F38" s="270">
        <v>58</v>
      </c>
      <c r="G38" s="250">
        <v>76</v>
      </c>
      <c r="H38" s="250">
        <v>50</v>
      </c>
      <c r="I38" s="250">
        <v>54</v>
      </c>
      <c r="J38" s="250">
        <v>58</v>
      </c>
      <c r="K38" s="250">
        <f t="shared" si="8"/>
        <v>448</v>
      </c>
      <c r="L38" s="193">
        <f t="shared" si="6"/>
        <v>-2.773993808049511</v>
      </c>
      <c r="M38" s="251">
        <f t="shared" si="9"/>
        <v>159.2260061919505</v>
      </c>
      <c r="N38" s="252">
        <f t="shared" si="10"/>
        <v>2.773993808049511</v>
      </c>
      <c r="O38" s="253">
        <f>ROUND('[2]Meta 2'!$W$18/20,0)</f>
        <v>44057891</v>
      </c>
      <c r="P38" s="253">
        <f>ROUND('[2]Meta 2'!$Z$18/20,0)</f>
        <v>44043698</v>
      </c>
    </row>
    <row r="39" spans="1:16" ht="15">
      <c r="A39" s="245" t="s">
        <v>318</v>
      </c>
      <c r="B39" s="246">
        <f t="shared" si="7"/>
        <v>227.58204334365323</v>
      </c>
      <c r="C39" s="269">
        <v>0.03544891640866873</v>
      </c>
      <c r="D39" s="250">
        <v>40</v>
      </c>
      <c r="E39" s="250">
        <v>43</v>
      </c>
      <c r="F39" s="270">
        <v>31</v>
      </c>
      <c r="G39" s="250">
        <v>35</v>
      </c>
      <c r="H39" s="250">
        <v>32</v>
      </c>
      <c r="I39" s="250">
        <v>29</v>
      </c>
      <c r="J39" s="250">
        <v>19</v>
      </c>
      <c r="K39" s="250">
        <f t="shared" si="8"/>
        <v>229</v>
      </c>
      <c r="L39" s="193">
        <f t="shared" si="6"/>
        <v>-1.4179566563467745</v>
      </c>
      <c r="M39" s="251">
        <f t="shared" si="9"/>
        <v>78.58204334365323</v>
      </c>
      <c r="N39" s="252">
        <f t="shared" si="10"/>
        <v>1.4179566563467745</v>
      </c>
      <c r="O39" s="253">
        <f>ROUND('[2]Meta 2'!$W$18/20,0)</f>
        <v>44057891</v>
      </c>
      <c r="P39" s="253">
        <f>ROUND('[2]Meta 2'!$Z$18/20,0)</f>
        <v>44043698</v>
      </c>
    </row>
    <row r="40" spans="1:16" ht="15">
      <c r="A40" s="245" t="s">
        <v>319</v>
      </c>
      <c r="B40" s="246">
        <f t="shared" si="7"/>
        <v>21.863777089783284</v>
      </c>
      <c r="C40" s="269">
        <v>0.003405572755417957</v>
      </c>
      <c r="D40" s="250">
        <v>0</v>
      </c>
      <c r="E40" s="250">
        <v>2</v>
      </c>
      <c r="F40" s="270">
        <v>0</v>
      </c>
      <c r="G40" s="250">
        <v>0</v>
      </c>
      <c r="H40" s="250">
        <v>4</v>
      </c>
      <c r="I40" s="250">
        <v>8</v>
      </c>
      <c r="J40" s="250">
        <v>8</v>
      </c>
      <c r="K40" s="250">
        <f t="shared" si="8"/>
        <v>22</v>
      </c>
      <c r="L40" s="193">
        <f t="shared" si="6"/>
        <v>-0.1362229102167163</v>
      </c>
      <c r="M40" s="251">
        <f t="shared" si="9"/>
        <v>19.863777089783284</v>
      </c>
      <c r="N40" s="252">
        <f t="shared" si="10"/>
        <v>0.1362229102167163</v>
      </c>
      <c r="O40" s="253">
        <f>ROUND('[2]Meta 2'!$W$18/20,0)</f>
        <v>44057891</v>
      </c>
      <c r="P40" s="253">
        <f>ROUND('[2]Meta 2'!$Z$18/20,0)</f>
        <v>44043698</v>
      </c>
    </row>
    <row r="41" spans="1:16" ht="15">
      <c r="A41" s="245" t="s">
        <v>320</v>
      </c>
      <c r="B41" s="246">
        <f t="shared" si="7"/>
        <v>233.54489164086687</v>
      </c>
      <c r="C41" s="269">
        <v>0.03637770897832817</v>
      </c>
      <c r="D41" s="250">
        <v>48</v>
      </c>
      <c r="E41" s="250">
        <v>52</v>
      </c>
      <c r="F41" s="270">
        <v>39</v>
      </c>
      <c r="G41" s="250">
        <v>28</v>
      </c>
      <c r="H41" s="250">
        <v>18</v>
      </c>
      <c r="I41" s="250">
        <v>30</v>
      </c>
      <c r="J41" s="250">
        <v>20</v>
      </c>
      <c r="K41" s="250">
        <f t="shared" si="8"/>
        <v>235</v>
      </c>
      <c r="L41" s="193">
        <f t="shared" si="6"/>
        <v>-1.4551083591331349</v>
      </c>
      <c r="M41" s="251">
        <f t="shared" si="9"/>
        <v>66.54489164086687</v>
      </c>
      <c r="N41" s="252">
        <f t="shared" si="10"/>
        <v>1.4551083591331349</v>
      </c>
      <c r="O41" s="253">
        <f>ROUND('[2]Meta 2'!$W$18/20,0)</f>
        <v>44057891</v>
      </c>
      <c r="P41" s="253">
        <f>ROUND('[2]Meta 2'!$Z$18/20,0)</f>
        <v>44043698</v>
      </c>
    </row>
    <row r="42" spans="1:16" ht="15">
      <c r="A42" s="245" t="s">
        <v>321</v>
      </c>
      <c r="B42" s="246">
        <f t="shared" si="7"/>
        <v>316.03095975232196</v>
      </c>
      <c r="C42" s="269">
        <v>0.049226006191950465</v>
      </c>
      <c r="D42" s="250">
        <v>46</v>
      </c>
      <c r="E42" s="250">
        <v>57</v>
      </c>
      <c r="F42" s="270">
        <v>43</v>
      </c>
      <c r="G42" s="250">
        <v>53</v>
      </c>
      <c r="H42" s="250">
        <v>54</v>
      </c>
      <c r="I42" s="250">
        <v>36</v>
      </c>
      <c r="J42" s="250">
        <v>29</v>
      </c>
      <c r="K42" s="250">
        <f t="shared" si="8"/>
        <v>318</v>
      </c>
      <c r="L42" s="193">
        <f t="shared" si="6"/>
        <v>-1.9690402476780378</v>
      </c>
      <c r="M42" s="251">
        <f t="shared" si="9"/>
        <v>117.03095975232196</v>
      </c>
      <c r="N42" s="252">
        <f t="shared" si="10"/>
        <v>1.9690402476780378</v>
      </c>
      <c r="O42" s="253">
        <f>ROUND('[2]Meta 2'!$W$18/20,0)</f>
        <v>44057891</v>
      </c>
      <c r="P42" s="253">
        <f>ROUND('[2]Meta 2'!$Z$18/20,0)</f>
        <v>44043698</v>
      </c>
    </row>
    <row r="43" spans="1:16" ht="15">
      <c r="A43" s="245" t="s">
        <v>322</v>
      </c>
      <c r="B43" s="246">
        <f t="shared" si="7"/>
        <v>320.00619195046437</v>
      </c>
      <c r="C43" s="269">
        <v>0.04984520123839009</v>
      </c>
      <c r="D43" s="250">
        <v>10</v>
      </c>
      <c r="E43" s="250">
        <v>44</v>
      </c>
      <c r="F43" s="270">
        <v>65</v>
      </c>
      <c r="G43" s="250">
        <v>64</v>
      </c>
      <c r="H43" s="250">
        <v>63</v>
      </c>
      <c r="I43" s="250">
        <v>40</v>
      </c>
      <c r="J43" s="250">
        <v>36</v>
      </c>
      <c r="K43" s="250">
        <f t="shared" si="8"/>
        <v>322</v>
      </c>
      <c r="L43" s="193">
        <f t="shared" si="6"/>
        <v>-1.9938080495356303</v>
      </c>
      <c r="M43" s="251">
        <f t="shared" si="9"/>
        <v>137.00619195046437</v>
      </c>
      <c r="N43" s="252">
        <f t="shared" si="10"/>
        <v>1.9938080495356303</v>
      </c>
      <c r="O43" s="253">
        <f>ROUND('[2]Meta 2'!$W$18/20,0)</f>
        <v>44057891</v>
      </c>
      <c r="P43" s="253">
        <f>ROUND('[2]Meta 2'!$Z$18/20,0)</f>
        <v>44043698</v>
      </c>
    </row>
    <row r="44" spans="1:16" ht="15">
      <c r="A44" s="245" t="s">
        <v>323</v>
      </c>
      <c r="B44" s="246">
        <f t="shared" si="7"/>
        <v>441.250773993808</v>
      </c>
      <c r="C44" s="269">
        <v>0.06873065015479876</v>
      </c>
      <c r="D44" s="250">
        <v>78</v>
      </c>
      <c r="E44" s="250">
        <v>87</v>
      </c>
      <c r="F44" s="270">
        <v>57</v>
      </c>
      <c r="G44" s="250">
        <v>74</v>
      </c>
      <c r="H44" s="250">
        <v>59</v>
      </c>
      <c r="I44" s="250">
        <v>53</v>
      </c>
      <c r="J44" s="250">
        <v>36</v>
      </c>
      <c r="K44" s="250">
        <f t="shared" si="8"/>
        <v>444</v>
      </c>
      <c r="L44" s="193">
        <f t="shared" si="6"/>
        <v>-2.749226006191975</v>
      </c>
      <c r="M44" s="251">
        <f t="shared" si="9"/>
        <v>145.25077399380802</v>
      </c>
      <c r="N44" s="252">
        <f t="shared" si="10"/>
        <v>2.749226006191975</v>
      </c>
      <c r="O44" s="253">
        <f>ROUND('[2]Meta 2'!$W$18/20,0)</f>
        <v>44057891</v>
      </c>
      <c r="P44" s="253">
        <f>ROUND('[2]Meta 2'!$Z$18/20,0)</f>
        <v>44043698</v>
      </c>
    </row>
    <row r="45" spans="1:16" ht="15">
      <c r="A45" s="245" t="s">
        <v>324</v>
      </c>
      <c r="B45" s="246">
        <f t="shared" si="7"/>
        <v>441.250773993808</v>
      </c>
      <c r="C45" s="269">
        <v>0.06873065015479876</v>
      </c>
      <c r="D45" s="250">
        <v>61</v>
      </c>
      <c r="E45" s="250">
        <v>92</v>
      </c>
      <c r="F45" s="270">
        <v>71</v>
      </c>
      <c r="G45" s="250">
        <v>79</v>
      </c>
      <c r="H45" s="250">
        <v>58</v>
      </c>
      <c r="I45" s="250">
        <v>50</v>
      </c>
      <c r="J45" s="250">
        <v>33</v>
      </c>
      <c r="K45" s="250">
        <f t="shared" si="8"/>
        <v>444</v>
      </c>
      <c r="L45" s="193">
        <f t="shared" si="6"/>
        <v>-2.749226006191975</v>
      </c>
      <c r="M45" s="251">
        <f t="shared" si="9"/>
        <v>138.25077399380802</v>
      </c>
      <c r="N45" s="252">
        <f t="shared" si="10"/>
        <v>2.749226006191975</v>
      </c>
      <c r="O45" s="253">
        <f>ROUND('[2]Meta 2'!$W$18/20,0)</f>
        <v>44057891</v>
      </c>
      <c r="P45" s="253">
        <f>ROUND('[2]Meta 2'!$Z$18/20,0)</f>
        <v>44043698</v>
      </c>
    </row>
    <row r="46" spans="1:16" ht="15">
      <c r="A46" s="245" t="s">
        <v>325</v>
      </c>
      <c r="B46" s="246">
        <f t="shared" si="7"/>
        <v>260.3777089783282</v>
      </c>
      <c r="C46" s="269">
        <v>0.04055727554179567</v>
      </c>
      <c r="D46" s="250">
        <v>41</v>
      </c>
      <c r="E46" s="250">
        <v>46</v>
      </c>
      <c r="F46" s="270">
        <v>29</v>
      </c>
      <c r="G46" s="250">
        <v>49</v>
      </c>
      <c r="H46" s="250">
        <v>39</v>
      </c>
      <c r="I46" s="250">
        <v>28</v>
      </c>
      <c r="J46" s="250">
        <v>30</v>
      </c>
      <c r="K46" s="250">
        <f t="shared" si="8"/>
        <v>262</v>
      </c>
      <c r="L46" s="193">
        <f t="shared" si="6"/>
        <v>-1.6222910216717992</v>
      </c>
      <c r="M46" s="251">
        <f t="shared" si="9"/>
        <v>95.3777089783282</v>
      </c>
      <c r="N46" s="252">
        <f t="shared" si="10"/>
        <v>1.6222910216717992</v>
      </c>
      <c r="O46" s="253">
        <f>ROUND('[2]Meta 2'!$W$18/20,0)</f>
        <v>44057891</v>
      </c>
      <c r="P46" s="253">
        <f>ROUND('[2]Meta 2'!$Z$18/20,0)</f>
        <v>44043698</v>
      </c>
    </row>
    <row r="47" spans="1:16" ht="15">
      <c r="A47" s="245" t="s">
        <v>326</v>
      </c>
      <c r="B47" s="246">
        <f t="shared" si="7"/>
        <v>151.05882352941177</v>
      </c>
      <c r="C47" s="269">
        <v>0.023529411764705882</v>
      </c>
      <c r="D47" s="250">
        <v>35</v>
      </c>
      <c r="E47" s="250">
        <v>40</v>
      </c>
      <c r="F47" s="270">
        <v>26</v>
      </c>
      <c r="G47" s="250">
        <v>22</v>
      </c>
      <c r="H47" s="250">
        <v>12</v>
      </c>
      <c r="I47" s="250">
        <v>12</v>
      </c>
      <c r="J47" s="250">
        <v>5</v>
      </c>
      <c r="K47" s="250">
        <f t="shared" si="8"/>
        <v>152</v>
      </c>
      <c r="L47" s="193">
        <f t="shared" si="6"/>
        <v>-0.941176470588232</v>
      </c>
      <c r="M47" s="251">
        <f t="shared" si="9"/>
        <v>28.058823529411768</v>
      </c>
      <c r="N47" s="252">
        <f t="shared" si="10"/>
        <v>0.941176470588232</v>
      </c>
      <c r="O47" s="253">
        <f>ROUND('[2]Meta 2'!$W$18/20,0)</f>
        <v>44057891</v>
      </c>
      <c r="P47" s="253">
        <f>ROUND('[2]Meta 2'!$Z$18/20,0)</f>
        <v>44043698</v>
      </c>
    </row>
    <row r="48" spans="1:16" ht="15">
      <c r="A48" s="263" t="s">
        <v>327</v>
      </c>
      <c r="B48" s="272">
        <v>6420</v>
      </c>
      <c r="C48" s="265">
        <f>SUM(C28:C47)</f>
        <v>1</v>
      </c>
      <c r="D48" s="263">
        <f aca="true" t="shared" si="11" ref="D48:J48">SUM(D28:D47)</f>
        <v>964</v>
      </c>
      <c r="E48" s="263">
        <f t="shared" si="11"/>
        <v>1173</v>
      </c>
      <c r="F48" s="263">
        <f t="shared" si="11"/>
        <v>871</v>
      </c>
      <c r="G48" s="263">
        <f t="shared" si="11"/>
        <v>1012</v>
      </c>
      <c r="H48" s="263">
        <f t="shared" si="11"/>
        <v>957</v>
      </c>
      <c r="I48" s="263">
        <f t="shared" si="11"/>
        <v>786</v>
      </c>
      <c r="J48" s="263">
        <f t="shared" si="11"/>
        <v>697</v>
      </c>
      <c r="K48" s="273">
        <f>SUM(K28:K47)</f>
        <v>6460</v>
      </c>
      <c r="L48" s="273">
        <f>SUM(L28:L47)</f>
        <v>-40.000000000000014</v>
      </c>
      <c r="N48" s="252">
        <f>SUM(N28:N47)</f>
        <v>40.000000000000014</v>
      </c>
      <c r="O48" s="253">
        <f>SUM(O28:O47)</f>
        <v>881157820</v>
      </c>
      <c r="P48" s="253">
        <f>SUM(P28:P47)</f>
        <v>880873960</v>
      </c>
    </row>
    <row r="49" spans="1:11" ht="15">
      <c r="A49" s="274"/>
      <c r="B49" s="274"/>
      <c r="C49" s="275"/>
      <c r="D49" s="274"/>
      <c r="E49" s="274"/>
      <c r="F49" s="274"/>
      <c r="G49" s="274"/>
      <c r="H49" s="274"/>
      <c r="I49" s="274"/>
      <c r="J49" s="274"/>
      <c r="K49" s="274"/>
    </row>
    <row r="50" spans="1:11" ht="64.5" customHeight="1">
      <c r="A50" s="642" t="s">
        <v>331</v>
      </c>
      <c r="B50" s="643"/>
      <c r="C50" s="644"/>
      <c r="D50" s="645" t="s">
        <v>332</v>
      </c>
      <c r="E50" s="645"/>
      <c r="F50" s="645"/>
      <c r="G50" s="645"/>
      <c r="H50" s="645"/>
      <c r="I50" s="645"/>
      <c r="J50" s="645"/>
      <c r="K50" s="645"/>
    </row>
    <row r="51" spans="1:16" ht="25.5">
      <c r="A51" s="242" t="s">
        <v>295</v>
      </c>
      <c r="B51" s="242" t="s">
        <v>330</v>
      </c>
      <c r="C51" s="243" t="s">
        <v>297</v>
      </c>
      <c r="D51" s="242" t="s">
        <v>298</v>
      </c>
      <c r="E51" s="242" t="s">
        <v>299</v>
      </c>
      <c r="F51" s="242" t="s">
        <v>300</v>
      </c>
      <c r="G51" s="242" t="s">
        <v>301</v>
      </c>
      <c r="H51" s="242" t="s">
        <v>302</v>
      </c>
      <c r="I51" s="242" t="s">
        <v>303</v>
      </c>
      <c r="J51" s="242" t="s">
        <v>304</v>
      </c>
      <c r="K51" s="242" t="s">
        <v>10</v>
      </c>
      <c r="N51" s="242" t="s">
        <v>305</v>
      </c>
      <c r="O51" s="244" t="s">
        <v>306</v>
      </c>
      <c r="P51" s="244" t="s">
        <v>255</v>
      </c>
    </row>
    <row r="52" spans="1:16" ht="15">
      <c r="A52" s="245" t="s">
        <v>307</v>
      </c>
      <c r="B52" s="276">
        <f>+C52*$B$72</f>
        <v>367.3022819631135</v>
      </c>
      <c r="C52" s="277">
        <v>0.05876836511409816</v>
      </c>
      <c r="D52" s="250">
        <v>51</v>
      </c>
      <c r="E52" s="250">
        <v>68</v>
      </c>
      <c r="F52" s="270">
        <v>47</v>
      </c>
      <c r="G52" s="250">
        <v>60</v>
      </c>
      <c r="H52" s="250">
        <v>61</v>
      </c>
      <c r="I52" s="250">
        <v>43</v>
      </c>
      <c r="J52" s="250">
        <v>46</v>
      </c>
      <c r="K52" s="250">
        <f>+SUM(D52:J52)</f>
        <v>376</v>
      </c>
      <c r="L52" s="193">
        <f aca="true" t="shared" si="12" ref="L52:L71">+B52-K52</f>
        <v>-8.6977180368865</v>
      </c>
      <c r="M52" s="251">
        <f>+B52-D52-E52-F52-G52</f>
        <v>141.3022819631135</v>
      </c>
      <c r="N52" s="252">
        <f>K52-B52</f>
        <v>8.6977180368865</v>
      </c>
      <c r="O52" s="253">
        <f>ROUND('[2]Meta 4'!$W$18/20,0)</f>
        <v>49651636</v>
      </c>
      <c r="P52" s="253">
        <f>ROUND('[2]Meta 4'!$Z$18/20,0)-1</f>
        <v>47128724</v>
      </c>
    </row>
    <row r="53" spans="1:16" ht="15">
      <c r="A53" s="245" t="s">
        <v>308</v>
      </c>
      <c r="B53" s="276">
        <f aca="true" t="shared" si="13" ref="B53:B71">+C53*$B$72</f>
        <v>230.5407939981244</v>
      </c>
      <c r="C53" s="277">
        <v>0.036886527039699905</v>
      </c>
      <c r="D53" s="250">
        <v>36</v>
      </c>
      <c r="E53" s="250">
        <v>48</v>
      </c>
      <c r="F53" s="270">
        <v>29</v>
      </c>
      <c r="G53" s="250">
        <v>35</v>
      </c>
      <c r="H53" s="250">
        <v>35</v>
      </c>
      <c r="I53" s="250">
        <v>31</v>
      </c>
      <c r="J53" s="250">
        <v>22</v>
      </c>
      <c r="K53" s="250">
        <f aca="true" t="shared" si="14" ref="K53:K71">+SUM(D53:J53)</f>
        <v>236</v>
      </c>
      <c r="L53" s="193">
        <f t="shared" si="12"/>
        <v>-5.4592060018756</v>
      </c>
      <c r="M53" s="251">
        <f aca="true" t="shared" si="15" ref="M53:M71">+B53-D53-E53-F53-G53</f>
        <v>82.5407939981244</v>
      </c>
      <c r="N53" s="252">
        <f aca="true" t="shared" si="16" ref="N53:N71">K53-B53</f>
        <v>5.4592060018756</v>
      </c>
      <c r="O53" s="253">
        <f>ROUND('[2]Meta 4'!$W$18/20,0)</f>
        <v>49651636</v>
      </c>
      <c r="P53" s="253">
        <f>ROUND('[2]Meta 4'!$Z$18/20,0)-1</f>
        <v>47128724</v>
      </c>
    </row>
    <row r="54" spans="1:16" ht="15">
      <c r="A54" s="245" t="s">
        <v>309</v>
      </c>
      <c r="B54" s="276">
        <f t="shared" si="13"/>
        <v>214.91090965926855</v>
      </c>
      <c r="C54" s="277">
        <v>0.03438574554548297</v>
      </c>
      <c r="D54" s="250">
        <v>32</v>
      </c>
      <c r="E54" s="250">
        <v>31</v>
      </c>
      <c r="F54" s="270">
        <v>28</v>
      </c>
      <c r="G54" s="250">
        <v>37</v>
      </c>
      <c r="H54" s="250">
        <v>25</v>
      </c>
      <c r="I54" s="250">
        <v>34</v>
      </c>
      <c r="J54" s="250">
        <v>33</v>
      </c>
      <c r="K54" s="250">
        <f t="shared" si="14"/>
        <v>220</v>
      </c>
      <c r="L54" s="193">
        <f t="shared" si="12"/>
        <v>-5.089090340731445</v>
      </c>
      <c r="M54" s="251">
        <f t="shared" si="15"/>
        <v>86.91090965926855</v>
      </c>
      <c r="N54" s="252">
        <f t="shared" si="16"/>
        <v>5.089090340731445</v>
      </c>
      <c r="O54" s="253">
        <f>ROUND('[2]Meta 4'!$W$18/20,0)</f>
        <v>49651636</v>
      </c>
      <c r="P54" s="253">
        <f>ROUND('[2]Meta 4'!$Z$18/20,0)-1</f>
        <v>47128724</v>
      </c>
    </row>
    <row r="55" spans="1:16" ht="15">
      <c r="A55" s="245" t="s">
        <v>310</v>
      </c>
      <c r="B55" s="276">
        <f t="shared" si="13"/>
        <v>478.6652078774617</v>
      </c>
      <c r="C55" s="277">
        <v>0.07658643326039387</v>
      </c>
      <c r="D55" s="250">
        <v>78</v>
      </c>
      <c r="E55" s="250">
        <v>60</v>
      </c>
      <c r="F55" s="270">
        <v>74</v>
      </c>
      <c r="G55" s="250">
        <v>76</v>
      </c>
      <c r="H55" s="250">
        <v>77</v>
      </c>
      <c r="I55" s="250">
        <v>87</v>
      </c>
      <c r="J55" s="250">
        <v>38</v>
      </c>
      <c r="K55" s="250">
        <f t="shared" si="14"/>
        <v>490</v>
      </c>
      <c r="L55" s="193">
        <f t="shared" si="12"/>
        <v>-11.334792122538317</v>
      </c>
      <c r="M55" s="251">
        <f t="shared" si="15"/>
        <v>190.66520787746168</v>
      </c>
      <c r="N55" s="252">
        <f t="shared" si="16"/>
        <v>11.334792122538317</v>
      </c>
      <c r="O55" s="253">
        <f>ROUND('[2]Meta 4'!$W$18/20,0)</f>
        <v>49651636</v>
      </c>
      <c r="P55" s="253">
        <f>ROUND('[2]Meta 4'!$Z$18/20,0)-1</f>
        <v>47128724</v>
      </c>
    </row>
    <row r="56" spans="1:16" ht="15">
      <c r="A56" s="245" t="s">
        <v>311</v>
      </c>
      <c r="B56" s="276">
        <f t="shared" si="13"/>
        <v>259.84682713347917</v>
      </c>
      <c r="C56" s="277">
        <v>0.04157549234135667</v>
      </c>
      <c r="D56" s="250">
        <v>52</v>
      </c>
      <c r="E56" s="250">
        <v>48</v>
      </c>
      <c r="F56" s="270">
        <v>41</v>
      </c>
      <c r="G56" s="250">
        <v>49</v>
      </c>
      <c r="H56" s="250">
        <v>28</v>
      </c>
      <c r="I56" s="250">
        <v>25</v>
      </c>
      <c r="J56" s="250">
        <v>23</v>
      </c>
      <c r="K56" s="250">
        <f t="shared" si="14"/>
        <v>266</v>
      </c>
      <c r="L56" s="193">
        <f t="shared" si="12"/>
        <v>-6.153172866520833</v>
      </c>
      <c r="M56" s="251">
        <f t="shared" si="15"/>
        <v>69.84682713347917</v>
      </c>
      <c r="N56" s="252">
        <f t="shared" si="16"/>
        <v>6.153172866520833</v>
      </c>
      <c r="O56" s="253">
        <f>ROUND('[2]Meta 4'!$W$18/20,0)</f>
        <v>49651636</v>
      </c>
      <c r="P56" s="253">
        <f>ROUND('[2]Meta 4'!$Z$18/20,0)-1</f>
        <v>47128724</v>
      </c>
    </row>
    <row r="57" spans="1:16" ht="15">
      <c r="A57" s="245" t="s">
        <v>312</v>
      </c>
      <c r="B57" s="276">
        <f t="shared" si="13"/>
        <v>415.1688027508597</v>
      </c>
      <c r="C57" s="277">
        <v>0.06642700844013755</v>
      </c>
      <c r="D57" s="250">
        <v>79</v>
      </c>
      <c r="E57" s="250">
        <v>103</v>
      </c>
      <c r="F57" s="270">
        <v>79</v>
      </c>
      <c r="G57" s="250">
        <v>85</v>
      </c>
      <c r="H57" s="250">
        <v>34</v>
      </c>
      <c r="I57" s="250">
        <v>9</v>
      </c>
      <c r="J57" s="250">
        <v>36</v>
      </c>
      <c r="K57" s="250">
        <f t="shared" si="14"/>
        <v>425</v>
      </c>
      <c r="L57" s="193">
        <f t="shared" si="12"/>
        <v>-9.831197249140303</v>
      </c>
      <c r="M57" s="251">
        <f t="shared" si="15"/>
        <v>69.1688027508597</v>
      </c>
      <c r="N57" s="252">
        <f t="shared" si="16"/>
        <v>9.831197249140303</v>
      </c>
      <c r="O57" s="253">
        <f>ROUND('[2]Meta 4'!$W$18/20,0)</f>
        <v>49651636</v>
      </c>
      <c r="P57" s="253">
        <f>ROUND('[2]Meta 4'!$Z$18/20,0)-1</f>
        <v>47128724</v>
      </c>
    </row>
    <row r="58" spans="1:16" ht="15">
      <c r="A58" s="245" t="s">
        <v>313</v>
      </c>
      <c r="B58" s="276">
        <f t="shared" si="13"/>
        <v>331.15817442950924</v>
      </c>
      <c r="C58" s="277">
        <v>0.052985307908721475</v>
      </c>
      <c r="D58" s="250">
        <v>76</v>
      </c>
      <c r="E58" s="250">
        <v>79</v>
      </c>
      <c r="F58" s="270">
        <v>60</v>
      </c>
      <c r="G58" s="250">
        <v>67</v>
      </c>
      <c r="H58" s="250">
        <v>30</v>
      </c>
      <c r="I58" s="250">
        <v>5</v>
      </c>
      <c r="J58" s="250">
        <v>22</v>
      </c>
      <c r="K58" s="250">
        <f t="shared" si="14"/>
        <v>339</v>
      </c>
      <c r="L58" s="193">
        <f t="shared" si="12"/>
        <v>-7.841825570490755</v>
      </c>
      <c r="M58" s="251">
        <f t="shared" si="15"/>
        <v>49.158174429509245</v>
      </c>
      <c r="N58" s="252">
        <f t="shared" si="16"/>
        <v>7.841825570490755</v>
      </c>
      <c r="O58" s="253">
        <f>ROUND('[2]Meta 4'!$W$18/20,0)</f>
        <v>49651636</v>
      </c>
      <c r="P58" s="253">
        <f>ROUND('[2]Meta 4'!$Z$18/20,0)-1</f>
        <v>47128724</v>
      </c>
    </row>
    <row r="59" spans="1:16" ht="15">
      <c r="A59" s="278" t="s">
        <v>314</v>
      </c>
      <c r="B59" s="279">
        <f t="shared" si="13"/>
        <v>689.6686464520162</v>
      </c>
      <c r="C59" s="280">
        <v>0.1103469834323226</v>
      </c>
      <c r="D59" s="281">
        <v>138</v>
      </c>
      <c r="E59" s="281">
        <v>97</v>
      </c>
      <c r="F59" s="282">
        <v>58</v>
      </c>
      <c r="G59" s="281">
        <v>135</v>
      </c>
      <c r="H59" s="281">
        <v>101</v>
      </c>
      <c r="I59" s="281">
        <v>124</v>
      </c>
      <c r="J59" s="281">
        <v>53</v>
      </c>
      <c r="K59" s="281">
        <f t="shared" si="14"/>
        <v>706</v>
      </c>
      <c r="L59" s="283">
        <f t="shared" si="12"/>
        <v>-16.33135354798378</v>
      </c>
      <c r="M59" s="284">
        <f t="shared" si="15"/>
        <v>261.6686464520162</v>
      </c>
      <c r="N59" s="285">
        <f t="shared" si="16"/>
        <v>16.33135354798378</v>
      </c>
      <c r="O59" s="253">
        <f>ROUND('[2]Meta 4'!$W$18/20,0)</f>
        <v>49651636</v>
      </c>
      <c r="P59" s="253">
        <f>ROUND('[2]Meta 4'!$Z$18/20,0)</f>
        <v>47128725</v>
      </c>
    </row>
    <row r="60" spans="1:16" ht="15">
      <c r="A60" s="245" t="s">
        <v>315</v>
      </c>
      <c r="B60" s="276">
        <f t="shared" si="13"/>
        <v>231.51766176930292</v>
      </c>
      <c r="C60" s="277">
        <v>0.037042825883088465</v>
      </c>
      <c r="D60" s="250">
        <v>69</v>
      </c>
      <c r="E60" s="250">
        <v>40</v>
      </c>
      <c r="F60" s="270">
        <v>42</v>
      </c>
      <c r="G60" s="250">
        <v>38</v>
      </c>
      <c r="H60" s="250">
        <v>30</v>
      </c>
      <c r="I60" s="250">
        <v>1</v>
      </c>
      <c r="J60" s="250">
        <v>17</v>
      </c>
      <c r="K60" s="250">
        <f t="shared" si="14"/>
        <v>237</v>
      </c>
      <c r="L60" s="193">
        <f t="shared" si="12"/>
        <v>-5.482338230697081</v>
      </c>
      <c r="M60" s="251">
        <f t="shared" si="15"/>
        <v>42.51766176930292</v>
      </c>
      <c r="N60" s="252">
        <f t="shared" si="16"/>
        <v>5.482338230697081</v>
      </c>
      <c r="O60" s="253">
        <f>ROUND('[2]Meta 4'!$W$18/20,0)</f>
        <v>49651636</v>
      </c>
      <c r="P60" s="253">
        <f>ROUND('[2]Meta 4'!$Z$18/20,0)</f>
        <v>47128725</v>
      </c>
    </row>
    <row r="61" spans="1:16" ht="15">
      <c r="A61" s="254" t="s">
        <v>316</v>
      </c>
      <c r="B61" s="286">
        <f t="shared" si="13"/>
        <v>432.7524226320725</v>
      </c>
      <c r="C61" s="287">
        <v>0.0692403876211316</v>
      </c>
      <c r="D61" s="259">
        <v>78</v>
      </c>
      <c r="E61" s="259">
        <v>91</v>
      </c>
      <c r="F61" s="288">
        <v>70</v>
      </c>
      <c r="G61" s="259">
        <v>80</v>
      </c>
      <c r="H61" s="259">
        <v>55</v>
      </c>
      <c r="I61" s="259">
        <v>9</v>
      </c>
      <c r="J61" s="259">
        <v>60</v>
      </c>
      <c r="K61" s="259">
        <f t="shared" si="14"/>
        <v>443</v>
      </c>
      <c r="L61" s="260">
        <f t="shared" si="12"/>
        <v>-10.247577367927477</v>
      </c>
      <c r="M61" s="261">
        <f t="shared" si="15"/>
        <v>113.75242263207252</v>
      </c>
      <c r="N61" s="252">
        <f t="shared" si="16"/>
        <v>10.247577367927477</v>
      </c>
      <c r="O61" s="253">
        <f>ROUND('[2]Meta 4'!$W$18/20,0)</f>
        <v>49651636</v>
      </c>
      <c r="P61" s="253">
        <f>ROUND('[2]Meta 4'!$Z$18/20,0)</f>
        <v>47128725</v>
      </c>
    </row>
    <row r="62" spans="1:16" ht="15">
      <c r="A62" s="245" t="s">
        <v>317</v>
      </c>
      <c r="B62" s="276">
        <f t="shared" si="13"/>
        <v>505.04063769928104</v>
      </c>
      <c r="C62" s="277">
        <v>0.08080650203188497</v>
      </c>
      <c r="D62" s="250">
        <v>93</v>
      </c>
      <c r="E62" s="250">
        <v>104</v>
      </c>
      <c r="F62" s="270">
        <v>77</v>
      </c>
      <c r="G62" s="250">
        <v>69</v>
      </c>
      <c r="H62" s="250">
        <v>69</v>
      </c>
      <c r="I62" s="250">
        <v>52</v>
      </c>
      <c r="J62" s="250">
        <v>53</v>
      </c>
      <c r="K62" s="250">
        <f t="shared" si="14"/>
        <v>517</v>
      </c>
      <c r="L62" s="193">
        <f t="shared" si="12"/>
        <v>-11.959362300718965</v>
      </c>
      <c r="M62" s="251">
        <f t="shared" si="15"/>
        <v>162.04063769928104</v>
      </c>
      <c r="N62" s="252">
        <f t="shared" si="16"/>
        <v>11.959362300718965</v>
      </c>
      <c r="O62" s="253">
        <f>ROUND('[2]Meta 4'!$W$18/20,0)</f>
        <v>49651636</v>
      </c>
      <c r="P62" s="253">
        <f>ROUND('[2]Meta 4'!$Z$18/20,0)</f>
        <v>47128725</v>
      </c>
    </row>
    <row r="63" spans="1:16" ht="15">
      <c r="A63" s="245" t="s">
        <v>318</v>
      </c>
      <c r="B63" s="276">
        <f t="shared" si="13"/>
        <v>203.1884964051266</v>
      </c>
      <c r="C63" s="277">
        <v>0.03251015942482026</v>
      </c>
      <c r="D63" s="250">
        <v>30</v>
      </c>
      <c r="E63" s="250">
        <v>33</v>
      </c>
      <c r="F63" s="270">
        <v>28</v>
      </c>
      <c r="G63" s="250">
        <v>39</v>
      </c>
      <c r="H63" s="250">
        <v>31</v>
      </c>
      <c r="I63" s="250">
        <v>30</v>
      </c>
      <c r="J63" s="250">
        <v>17</v>
      </c>
      <c r="K63" s="250">
        <f t="shared" si="14"/>
        <v>208</v>
      </c>
      <c r="L63" s="193">
        <f t="shared" si="12"/>
        <v>-4.811503594873386</v>
      </c>
      <c r="M63" s="251">
        <f t="shared" si="15"/>
        <v>73.18849640512661</v>
      </c>
      <c r="N63" s="252">
        <f t="shared" si="16"/>
        <v>4.811503594873386</v>
      </c>
      <c r="O63" s="253">
        <f>ROUND('[2]Meta 4'!$W$18/20,0)</f>
        <v>49651636</v>
      </c>
      <c r="P63" s="253">
        <f>ROUND('[2]Meta 4'!$Z$18/20,0)</f>
        <v>47128725</v>
      </c>
    </row>
    <row r="64" spans="1:16" ht="15">
      <c r="A64" s="254" t="s">
        <v>319</v>
      </c>
      <c r="B64" s="286">
        <f t="shared" si="13"/>
        <v>168.99812441387934</v>
      </c>
      <c r="C64" s="287">
        <v>0.027039699906220693</v>
      </c>
      <c r="D64" s="259">
        <v>39</v>
      </c>
      <c r="E64" s="259">
        <v>41</v>
      </c>
      <c r="F64" s="288">
        <v>18</v>
      </c>
      <c r="G64" s="259">
        <v>30</v>
      </c>
      <c r="H64" s="259">
        <v>28</v>
      </c>
      <c r="I64" s="259">
        <v>8</v>
      </c>
      <c r="J64" s="259">
        <v>9</v>
      </c>
      <c r="K64" s="259">
        <f t="shared" si="14"/>
        <v>173</v>
      </c>
      <c r="L64" s="260">
        <f t="shared" si="12"/>
        <v>-4.001875586120661</v>
      </c>
      <c r="M64" s="261">
        <f t="shared" si="15"/>
        <v>40.99812441387934</v>
      </c>
      <c r="N64" s="252">
        <f t="shared" si="16"/>
        <v>4.001875586120661</v>
      </c>
      <c r="O64" s="253">
        <f>ROUND('[2]Meta 4'!$W$18/20,0)</f>
        <v>49651636</v>
      </c>
      <c r="P64" s="253">
        <f>ROUND('[2]Meta 4'!$Z$18/20,0)</f>
        <v>47128725</v>
      </c>
    </row>
    <row r="65" spans="1:16" ht="15">
      <c r="A65" s="245" t="s">
        <v>320</v>
      </c>
      <c r="B65" s="276">
        <f t="shared" si="13"/>
        <v>135.78462019381055</v>
      </c>
      <c r="C65" s="277">
        <v>0.02172553923100969</v>
      </c>
      <c r="D65" s="250">
        <v>14</v>
      </c>
      <c r="E65" s="250">
        <v>29</v>
      </c>
      <c r="F65" s="270">
        <v>20</v>
      </c>
      <c r="G65" s="250">
        <v>24</v>
      </c>
      <c r="H65" s="250">
        <v>24</v>
      </c>
      <c r="I65" s="250">
        <v>3</v>
      </c>
      <c r="J65" s="250">
        <v>25</v>
      </c>
      <c r="K65" s="250">
        <f t="shared" si="14"/>
        <v>139</v>
      </c>
      <c r="L65" s="193">
        <f t="shared" si="12"/>
        <v>-3.2153798061894463</v>
      </c>
      <c r="M65" s="251">
        <f t="shared" si="15"/>
        <v>48.784620193810554</v>
      </c>
      <c r="N65" s="252">
        <f t="shared" si="16"/>
        <v>3.2153798061894463</v>
      </c>
      <c r="O65" s="253">
        <f>ROUND('[2]Meta 4'!$W$18/20,0)</f>
        <v>49651636</v>
      </c>
      <c r="P65" s="253">
        <f>ROUND('[2]Meta 4'!$Z$18/20,0)</f>
        <v>47128725</v>
      </c>
    </row>
    <row r="66" spans="1:16" ht="15">
      <c r="A66" s="245" t="s">
        <v>321</v>
      </c>
      <c r="B66" s="276">
        <f t="shared" si="13"/>
        <v>268.6386370740857</v>
      </c>
      <c r="C66" s="277">
        <v>0.04298218193185371</v>
      </c>
      <c r="D66" s="250">
        <v>52</v>
      </c>
      <c r="E66" s="250">
        <v>36</v>
      </c>
      <c r="F66" s="270">
        <v>38</v>
      </c>
      <c r="G66" s="250">
        <v>42</v>
      </c>
      <c r="H66" s="250">
        <v>51</v>
      </c>
      <c r="I66" s="250">
        <v>38</v>
      </c>
      <c r="J66" s="250">
        <v>18</v>
      </c>
      <c r="K66" s="250">
        <f t="shared" si="14"/>
        <v>275</v>
      </c>
      <c r="L66" s="193">
        <f t="shared" si="12"/>
        <v>-6.361362925914307</v>
      </c>
      <c r="M66" s="251">
        <f t="shared" si="15"/>
        <v>100.6386370740857</v>
      </c>
      <c r="N66" s="252">
        <f t="shared" si="16"/>
        <v>6.361362925914307</v>
      </c>
      <c r="O66" s="253">
        <f>ROUND('[2]Meta 4'!$W$18/20,0)</f>
        <v>49651636</v>
      </c>
      <c r="P66" s="253">
        <f>ROUND('[2]Meta 4'!$Z$18/20,0)</f>
        <v>47128725</v>
      </c>
    </row>
    <row r="67" spans="1:16" ht="15">
      <c r="A67" s="245" t="s">
        <v>322</v>
      </c>
      <c r="B67" s="276">
        <f t="shared" si="13"/>
        <v>334.0887777430447</v>
      </c>
      <c r="C67" s="277">
        <v>0.053454204438887154</v>
      </c>
      <c r="D67" s="250">
        <v>53</v>
      </c>
      <c r="E67" s="250">
        <v>51</v>
      </c>
      <c r="F67" s="270">
        <v>56</v>
      </c>
      <c r="G67" s="250">
        <v>50</v>
      </c>
      <c r="H67" s="250">
        <v>52</v>
      </c>
      <c r="I67" s="250">
        <v>46</v>
      </c>
      <c r="J67" s="250">
        <v>34</v>
      </c>
      <c r="K67" s="250">
        <f t="shared" si="14"/>
        <v>342</v>
      </c>
      <c r="L67" s="193">
        <f t="shared" si="12"/>
        <v>-7.911222256955284</v>
      </c>
      <c r="M67" s="251">
        <f t="shared" si="15"/>
        <v>124.08877774304472</v>
      </c>
      <c r="N67" s="252">
        <f t="shared" si="16"/>
        <v>7.911222256955284</v>
      </c>
      <c r="O67" s="253">
        <f>ROUND('[2]Meta 4'!$W$18/20,0)</f>
        <v>49651636</v>
      </c>
      <c r="P67" s="253">
        <f>ROUND('[2]Meta 4'!$Z$18/20,0)</f>
        <v>47128725</v>
      </c>
    </row>
    <row r="68" spans="1:16" ht="15">
      <c r="A68" s="245" t="s">
        <v>323</v>
      </c>
      <c r="B68" s="276">
        <f t="shared" si="13"/>
        <v>185.6048765239137</v>
      </c>
      <c r="C68" s="277">
        <v>0.029696780243826194</v>
      </c>
      <c r="D68" s="250">
        <v>17</v>
      </c>
      <c r="E68" s="250">
        <v>27</v>
      </c>
      <c r="F68" s="270">
        <v>17</v>
      </c>
      <c r="G68" s="250">
        <v>39</v>
      </c>
      <c r="H68" s="250">
        <v>33</v>
      </c>
      <c r="I68" s="250">
        <v>21</v>
      </c>
      <c r="J68" s="250">
        <v>36</v>
      </c>
      <c r="K68" s="250">
        <f t="shared" si="14"/>
        <v>190</v>
      </c>
      <c r="L68" s="193">
        <f t="shared" si="12"/>
        <v>-4.395123476086297</v>
      </c>
      <c r="M68" s="251">
        <f t="shared" si="15"/>
        <v>85.6048765239137</v>
      </c>
      <c r="N68" s="252">
        <f t="shared" si="16"/>
        <v>4.395123476086297</v>
      </c>
      <c r="O68" s="253">
        <f>ROUND('[2]Meta 4'!$W$18/20,0)</f>
        <v>49651636</v>
      </c>
      <c r="P68" s="253">
        <f>ROUND('[2]Meta 4'!$Z$18/20,0)</f>
        <v>47128725</v>
      </c>
    </row>
    <row r="69" spans="1:16" ht="15">
      <c r="A69" s="245" t="s">
        <v>324</v>
      </c>
      <c r="B69" s="276">
        <f t="shared" si="13"/>
        <v>375.1172241325414</v>
      </c>
      <c r="C69" s="277">
        <v>0.06001875586120663</v>
      </c>
      <c r="D69" s="250">
        <v>118</v>
      </c>
      <c r="E69" s="250">
        <v>75</v>
      </c>
      <c r="F69" s="270">
        <v>55</v>
      </c>
      <c r="G69" s="250">
        <v>47</v>
      </c>
      <c r="H69" s="250">
        <v>32</v>
      </c>
      <c r="I69" s="250">
        <v>26</v>
      </c>
      <c r="J69" s="250">
        <v>31</v>
      </c>
      <c r="K69" s="250">
        <f t="shared" si="14"/>
        <v>384</v>
      </c>
      <c r="L69" s="193">
        <f t="shared" si="12"/>
        <v>-8.882775867458577</v>
      </c>
      <c r="M69" s="251">
        <f t="shared" si="15"/>
        <v>80.11722413254142</v>
      </c>
      <c r="N69" s="252">
        <f t="shared" si="16"/>
        <v>8.882775867458577</v>
      </c>
      <c r="O69" s="253">
        <f>ROUND('[2]Meta 4'!$W$18/20,0)</f>
        <v>49651636</v>
      </c>
      <c r="P69" s="253">
        <f>ROUND('[2]Meta 4'!$Z$18/20,0)</f>
        <v>47128725</v>
      </c>
    </row>
    <row r="70" spans="1:16" ht="15">
      <c r="A70" s="245" t="s">
        <v>325</v>
      </c>
      <c r="B70" s="276">
        <f t="shared" si="13"/>
        <v>356.55673648015005</v>
      </c>
      <c r="C70" s="277">
        <v>0.05704907783682401</v>
      </c>
      <c r="D70" s="250">
        <v>25</v>
      </c>
      <c r="E70" s="250">
        <v>95</v>
      </c>
      <c r="F70" s="270">
        <v>63</v>
      </c>
      <c r="G70" s="250">
        <v>67</v>
      </c>
      <c r="H70" s="250">
        <v>54</v>
      </c>
      <c r="I70" s="250">
        <v>50</v>
      </c>
      <c r="J70" s="250">
        <v>11</v>
      </c>
      <c r="K70" s="250">
        <f t="shared" si="14"/>
        <v>365</v>
      </c>
      <c r="L70" s="193">
        <f t="shared" si="12"/>
        <v>-8.44326351984995</v>
      </c>
      <c r="M70" s="251">
        <f t="shared" si="15"/>
        <v>106.55673648015005</v>
      </c>
      <c r="N70" s="252">
        <f t="shared" si="16"/>
        <v>8.44326351984995</v>
      </c>
      <c r="O70" s="253">
        <f>ROUND('[2]Meta 4'!$W$18/20,0)</f>
        <v>49651636</v>
      </c>
      <c r="P70" s="253">
        <f>ROUND('[2]Meta 4'!$Z$18/20,0)</f>
        <v>47128725</v>
      </c>
    </row>
    <row r="71" spans="1:16" ht="15">
      <c r="A71" s="245" t="s">
        <v>326</v>
      </c>
      <c r="B71" s="276">
        <f t="shared" si="13"/>
        <v>65.45014066895905</v>
      </c>
      <c r="C71" s="277">
        <v>0.010472022507033447</v>
      </c>
      <c r="D71" s="250">
        <v>1</v>
      </c>
      <c r="E71" s="250">
        <v>17</v>
      </c>
      <c r="F71" s="270">
        <v>18</v>
      </c>
      <c r="G71" s="250">
        <v>22</v>
      </c>
      <c r="H71" s="250">
        <v>3</v>
      </c>
      <c r="I71" s="250">
        <v>6</v>
      </c>
      <c r="J71" s="250">
        <v>0</v>
      </c>
      <c r="K71" s="250">
        <f t="shared" si="14"/>
        <v>67</v>
      </c>
      <c r="L71" s="193">
        <f t="shared" si="12"/>
        <v>-1.549859331040949</v>
      </c>
      <c r="M71" s="251">
        <f t="shared" si="15"/>
        <v>7.450140668959051</v>
      </c>
      <c r="N71" s="252">
        <f t="shared" si="16"/>
        <v>1.549859331040949</v>
      </c>
      <c r="O71" s="253">
        <f>ROUND('[2]Meta 4'!$W$18/20,0)+6</f>
        <v>49651642</v>
      </c>
      <c r="P71" s="253">
        <f>ROUND('[2]Meta 4'!$Z$18/20,0)</f>
        <v>47128725</v>
      </c>
    </row>
    <row r="72" spans="1:16" ht="15">
      <c r="A72" s="263" t="s">
        <v>327</v>
      </c>
      <c r="B72" s="289">
        <f>6250</f>
        <v>6250</v>
      </c>
      <c r="C72" s="265">
        <f>SUM(C52:C71)</f>
        <v>1</v>
      </c>
      <c r="D72" s="263">
        <f aca="true" t="shared" si="17" ref="D72:L72">SUM(D52:D71)</f>
        <v>1131</v>
      </c>
      <c r="E72" s="263">
        <f t="shared" si="17"/>
        <v>1173</v>
      </c>
      <c r="F72" s="263">
        <f t="shared" si="17"/>
        <v>918</v>
      </c>
      <c r="G72" s="263">
        <f t="shared" si="17"/>
        <v>1091</v>
      </c>
      <c r="H72" s="263">
        <f t="shared" si="17"/>
        <v>853</v>
      </c>
      <c r="I72" s="263">
        <f t="shared" si="17"/>
        <v>648</v>
      </c>
      <c r="J72" s="263">
        <f t="shared" si="17"/>
        <v>584</v>
      </c>
      <c r="K72" s="263">
        <f t="shared" si="17"/>
        <v>6398</v>
      </c>
      <c r="L72" s="263">
        <f t="shared" si="17"/>
        <v>-147.99999999999991</v>
      </c>
      <c r="N72" s="267">
        <f>SUM(N52:N71)</f>
        <v>147.99999999999991</v>
      </c>
      <c r="O72" s="253">
        <f>SUM(O52:O71)</f>
        <v>993032726</v>
      </c>
      <c r="P72" s="253">
        <f>SUM(P52:P71)</f>
        <v>942574493</v>
      </c>
    </row>
    <row r="73" spans="1:11" ht="15">
      <c r="A73" s="274"/>
      <c r="B73" s="290"/>
      <c r="C73" s="291"/>
      <c r="D73" s="274"/>
      <c r="E73" s="274"/>
      <c r="F73" s="274"/>
      <c r="G73" s="274"/>
      <c r="H73" s="274"/>
      <c r="I73" s="274"/>
      <c r="J73" s="274"/>
      <c r="K73" s="274"/>
    </row>
    <row r="74" spans="1:11" ht="15">
      <c r="A74" s="274"/>
      <c r="B74" s="274"/>
      <c r="C74" s="275"/>
      <c r="D74" s="274"/>
      <c r="E74" s="274"/>
      <c r="F74" s="274"/>
      <c r="G74" s="274"/>
      <c r="H74" s="274"/>
      <c r="I74" s="274"/>
      <c r="J74" s="274"/>
      <c r="K74" s="274"/>
    </row>
  </sheetData>
  <sheetProtection/>
  <mergeCells count="6">
    <mergeCell ref="A1:C1"/>
    <mergeCell ref="D1:K1"/>
    <mergeCell ref="A26:C26"/>
    <mergeCell ref="D26:K26"/>
    <mergeCell ref="A50:C50"/>
    <mergeCell ref="D50:K50"/>
  </mergeCells>
  <printOptions/>
  <pageMargins left="0.7" right="0.7" top="0.75" bottom="0.75" header="0.3" footer="0.3"/>
  <pageSetup orientation="portrait"/>
</worksheet>
</file>

<file path=xl/worksheets/sheet11.xml><?xml version="1.0" encoding="utf-8"?>
<worksheet xmlns="http://schemas.openxmlformats.org/spreadsheetml/2006/main" xmlns:r="http://schemas.openxmlformats.org/officeDocument/2006/relationships">
  <dimension ref="B2:E9"/>
  <sheetViews>
    <sheetView zoomScalePageLayoutView="0" workbookViewId="0" topLeftCell="A1">
      <selection activeCell="G4" sqref="G4"/>
    </sheetView>
  </sheetViews>
  <sheetFormatPr defaultColWidth="11.421875" defaultRowHeight="15"/>
  <cols>
    <col min="1" max="1" width="11.421875" style="0" customWidth="1"/>
    <col min="2" max="2" width="45.8515625" style="0" customWidth="1"/>
    <col min="3" max="3" width="35.8515625" style="0" customWidth="1"/>
    <col min="4" max="4" width="16.7109375" style="0" customWidth="1"/>
    <col min="5" max="5" width="27.421875" style="0" customWidth="1"/>
  </cols>
  <sheetData>
    <row r="2" spans="3:5" ht="15">
      <c r="C2" s="177" t="s">
        <v>187</v>
      </c>
      <c r="D2" s="177" t="s">
        <v>186</v>
      </c>
      <c r="E2" s="177" t="s">
        <v>185</v>
      </c>
    </row>
    <row r="3" spans="2:5" ht="45">
      <c r="B3" s="132" t="s">
        <v>143</v>
      </c>
      <c r="C3" s="173">
        <v>143936114.85</v>
      </c>
      <c r="D3" s="173">
        <f aca="true" t="shared" si="0" ref="D3:D8">E3-C3</f>
        <v>124035119.10166702</v>
      </c>
      <c r="E3" s="173">
        <v>267971233.951667</v>
      </c>
    </row>
    <row r="4" spans="2:5" ht="30">
      <c r="B4" s="132" t="s">
        <v>146</v>
      </c>
      <c r="C4" s="173">
        <v>116864725.2</v>
      </c>
      <c r="D4" s="173">
        <f t="shared" si="0"/>
        <v>130944584.78444399</v>
      </c>
      <c r="E4" s="173">
        <v>247809309.984444</v>
      </c>
    </row>
    <row r="5" spans="2:5" ht="45">
      <c r="B5" s="174" t="s">
        <v>147</v>
      </c>
      <c r="C5" s="173">
        <v>0</v>
      </c>
      <c r="D5" s="173">
        <f t="shared" si="0"/>
        <v>0</v>
      </c>
      <c r="E5" s="173">
        <v>0</v>
      </c>
    </row>
    <row r="6" spans="2:5" ht="30">
      <c r="B6" s="132" t="s">
        <v>148</v>
      </c>
      <c r="C6" s="173">
        <v>134800468</v>
      </c>
      <c r="D6" s="173">
        <f t="shared" si="0"/>
        <v>105172496</v>
      </c>
      <c r="E6" s="173">
        <v>239972964</v>
      </c>
    </row>
    <row r="7" spans="2:5" ht="30">
      <c r="B7" s="132" t="s">
        <v>149</v>
      </c>
      <c r="C7" s="173">
        <v>21761104.95</v>
      </c>
      <c r="D7" s="173">
        <f t="shared" si="0"/>
        <v>260092975.125</v>
      </c>
      <c r="E7" s="173">
        <v>281854080.075</v>
      </c>
    </row>
    <row r="8" spans="2:5" ht="45">
      <c r="B8" s="132" t="s">
        <v>150</v>
      </c>
      <c r="C8" s="173">
        <v>204272018</v>
      </c>
      <c r="D8" s="173">
        <f t="shared" si="0"/>
        <v>132857926</v>
      </c>
      <c r="E8" s="173">
        <v>337129944</v>
      </c>
    </row>
    <row r="9" spans="2:5" ht="15">
      <c r="B9" s="175" t="s">
        <v>184</v>
      </c>
      <c r="C9" s="176">
        <f>SUM(C3:C8)</f>
        <v>621634431</v>
      </c>
      <c r="D9" s="176">
        <f>SUM(D3:D8)</f>
        <v>753103101.011111</v>
      </c>
      <c r="E9" s="176">
        <f>SUM(E3:E8)</f>
        <v>1374737532.011111</v>
      </c>
    </row>
  </sheetData>
  <sheetProtection/>
  <printOptions/>
  <pageMargins left="0.7" right="0.7" top="0.75" bottom="0.75" header="0.3" footer="0.3"/>
  <pageSetup orientation="portrait"/>
</worksheet>
</file>

<file path=xl/worksheets/sheet12.xml><?xml version="1.0" encoding="utf-8"?>
<worksheet xmlns="http://schemas.openxmlformats.org/spreadsheetml/2006/main" xmlns:r="http://schemas.openxmlformats.org/officeDocument/2006/relationships">
  <dimension ref="A22:F45"/>
  <sheetViews>
    <sheetView zoomScalePageLayoutView="0" workbookViewId="0" topLeftCell="A34">
      <selection activeCell="D48" sqref="D48"/>
    </sheetView>
  </sheetViews>
  <sheetFormatPr defaultColWidth="11.421875" defaultRowHeight="15"/>
  <sheetData>
    <row r="22" spans="1:4" ht="16.5">
      <c r="A22" s="181" t="s">
        <v>188</v>
      </c>
      <c r="D22" s="181" t="s">
        <v>212</v>
      </c>
    </row>
    <row r="23" spans="1:6" ht="16.5">
      <c r="A23" s="181" t="s">
        <v>189</v>
      </c>
      <c r="B23" s="181" t="s">
        <v>142</v>
      </c>
      <c r="D23" s="181" t="s">
        <v>213</v>
      </c>
      <c r="E23" s="181" t="s">
        <v>214</v>
      </c>
      <c r="F23" s="181" t="s">
        <v>142</v>
      </c>
    </row>
    <row r="24" spans="1:6" ht="16.5">
      <c r="A24" s="182" t="s">
        <v>190</v>
      </c>
      <c r="B24" s="182">
        <v>22</v>
      </c>
      <c r="D24" s="183">
        <v>1</v>
      </c>
      <c r="E24" s="183" t="s">
        <v>215</v>
      </c>
      <c r="F24" s="183">
        <v>29</v>
      </c>
    </row>
    <row r="25" spans="1:6" ht="16.5">
      <c r="A25" s="182" t="s">
        <v>191</v>
      </c>
      <c r="B25" s="182">
        <v>20</v>
      </c>
      <c r="D25" s="183">
        <v>2</v>
      </c>
      <c r="E25" s="183" t="s">
        <v>216</v>
      </c>
      <c r="F25" s="183">
        <v>20</v>
      </c>
    </row>
    <row r="26" spans="1:6" ht="16.5">
      <c r="A26" s="182" t="s">
        <v>192</v>
      </c>
      <c r="B26" s="182">
        <v>30</v>
      </c>
      <c r="D26" s="183">
        <v>3</v>
      </c>
      <c r="E26" s="183" t="s">
        <v>217</v>
      </c>
      <c r="F26" s="183">
        <v>17</v>
      </c>
    </row>
    <row r="27" spans="1:6" ht="16.5">
      <c r="A27" s="182" t="s">
        <v>193</v>
      </c>
      <c r="B27" s="182">
        <v>14</v>
      </c>
      <c r="D27" s="183">
        <v>4</v>
      </c>
      <c r="E27" s="183" t="s">
        <v>218</v>
      </c>
      <c r="F27" s="183">
        <v>6</v>
      </c>
    </row>
    <row r="28" spans="1:6" ht="16.5">
      <c r="A28" s="182" t="s">
        <v>194</v>
      </c>
      <c r="B28" s="182">
        <v>25</v>
      </c>
      <c r="D28" s="183">
        <v>5</v>
      </c>
      <c r="E28" s="183" t="s">
        <v>219</v>
      </c>
      <c r="F28" s="183">
        <v>55</v>
      </c>
    </row>
    <row r="29" spans="1:6" ht="16.5">
      <c r="A29" s="182" t="s">
        <v>195</v>
      </c>
      <c r="B29" s="182">
        <v>37</v>
      </c>
      <c r="D29" s="183">
        <v>6</v>
      </c>
      <c r="E29" s="183" t="s">
        <v>220</v>
      </c>
      <c r="F29" s="183">
        <v>25</v>
      </c>
    </row>
    <row r="30" spans="1:6" ht="16.5">
      <c r="A30" s="182" t="s">
        <v>196</v>
      </c>
      <c r="B30" s="182">
        <v>14</v>
      </c>
      <c r="D30" s="183">
        <v>7</v>
      </c>
      <c r="E30" s="183" t="s">
        <v>221</v>
      </c>
      <c r="F30" s="183">
        <v>16</v>
      </c>
    </row>
    <row r="31" spans="1:6" ht="16.5">
      <c r="A31" s="182" t="s">
        <v>197</v>
      </c>
      <c r="B31" s="182">
        <v>35</v>
      </c>
      <c r="D31" s="183">
        <v>8</v>
      </c>
      <c r="E31" s="183" t="s">
        <v>222</v>
      </c>
      <c r="F31" s="183">
        <v>21</v>
      </c>
    </row>
    <row r="32" spans="1:6" ht="16.5">
      <c r="A32" s="182" t="s">
        <v>198</v>
      </c>
      <c r="B32" s="182">
        <v>37</v>
      </c>
      <c r="D32" s="183">
        <v>9</v>
      </c>
      <c r="E32" s="183" t="s">
        <v>223</v>
      </c>
      <c r="F32" s="183">
        <v>14</v>
      </c>
    </row>
    <row r="33" spans="1:6" ht="16.5">
      <c r="A33" s="182" t="s">
        <v>199</v>
      </c>
      <c r="B33" s="182">
        <v>10</v>
      </c>
      <c r="D33" s="183">
        <v>10</v>
      </c>
      <c r="E33" s="183" t="s">
        <v>224</v>
      </c>
      <c r="F33" s="183">
        <v>15</v>
      </c>
    </row>
    <row r="34" spans="1:6" ht="16.5">
      <c r="A34" s="182" t="s">
        <v>200</v>
      </c>
      <c r="B34" s="182">
        <v>50</v>
      </c>
      <c r="D34" s="183">
        <v>11</v>
      </c>
      <c r="E34" s="183" t="s">
        <v>225</v>
      </c>
      <c r="F34" s="183">
        <v>21</v>
      </c>
    </row>
    <row r="35" spans="1:6" ht="16.5">
      <c r="A35" s="182" t="s">
        <v>201</v>
      </c>
      <c r="B35" s="182">
        <v>46</v>
      </c>
      <c r="D35" s="183">
        <v>12</v>
      </c>
      <c r="E35" s="183" t="s">
        <v>226</v>
      </c>
      <c r="F35" s="183">
        <v>4</v>
      </c>
    </row>
    <row r="36" spans="1:6" ht="16.5">
      <c r="A36" s="182" t="s">
        <v>202</v>
      </c>
      <c r="B36" s="182">
        <v>37</v>
      </c>
      <c r="D36" s="183">
        <v>13</v>
      </c>
      <c r="E36" s="183" t="s">
        <v>227</v>
      </c>
      <c r="F36" s="183">
        <v>38</v>
      </c>
    </row>
    <row r="37" spans="1:6" ht="16.5">
      <c r="A37" s="182" t="s">
        <v>203</v>
      </c>
      <c r="B37" s="182">
        <v>10</v>
      </c>
      <c r="D37" s="183">
        <v>14</v>
      </c>
      <c r="E37" s="183" t="s">
        <v>228</v>
      </c>
      <c r="F37" s="183">
        <v>17</v>
      </c>
    </row>
    <row r="38" spans="1:6" ht="16.5">
      <c r="A38" s="182" t="s">
        <v>204</v>
      </c>
      <c r="B38" s="182">
        <v>35</v>
      </c>
      <c r="D38" s="183">
        <v>15</v>
      </c>
      <c r="E38" s="183" t="s">
        <v>229</v>
      </c>
      <c r="F38" s="183">
        <v>21</v>
      </c>
    </row>
    <row r="39" spans="1:6" ht="16.5">
      <c r="A39" s="182" t="s">
        <v>205</v>
      </c>
      <c r="B39" s="182">
        <v>9</v>
      </c>
      <c r="D39" s="183">
        <v>16</v>
      </c>
      <c r="E39" s="183" t="s">
        <v>230</v>
      </c>
      <c r="F39" s="183">
        <v>11</v>
      </c>
    </row>
    <row r="40" spans="1:6" ht="16.5">
      <c r="A40" s="182" t="s">
        <v>206</v>
      </c>
      <c r="B40" s="182">
        <v>37</v>
      </c>
      <c r="D40" s="183">
        <v>17</v>
      </c>
      <c r="E40" s="183" t="s">
        <v>231</v>
      </c>
      <c r="F40" s="183">
        <v>5</v>
      </c>
    </row>
    <row r="41" spans="1:6" ht="16.5">
      <c r="A41" s="182" t="s">
        <v>207</v>
      </c>
      <c r="B41" s="182">
        <v>21</v>
      </c>
      <c r="D41" s="183">
        <v>18</v>
      </c>
      <c r="E41" s="183" t="s">
        <v>232</v>
      </c>
      <c r="F41" s="183">
        <v>23</v>
      </c>
    </row>
    <row r="42" spans="1:6" ht="16.5">
      <c r="A42" s="182" t="s">
        <v>208</v>
      </c>
      <c r="B42" s="182">
        <v>24</v>
      </c>
      <c r="D42" s="183"/>
      <c r="E42" s="181" t="s">
        <v>233</v>
      </c>
      <c r="F42" s="183">
        <v>358</v>
      </c>
    </row>
    <row r="43" spans="1:6" ht="16.5">
      <c r="A43" s="181" t="s">
        <v>209</v>
      </c>
      <c r="B43" s="181">
        <v>0</v>
      </c>
      <c r="D43" s="183"/>
      <c r="E43" s="181" t="s">
        <v>234</v>
      </c>
      <c r="F43" s="183">
        <v>2</v>
      </c>
    </row>
    <row r="44" spans="1:2" ht="16.5">
      <c r="A44" s="181" t="s">
        <v>210</v>
      </c>
      <c r="B44" s="181">
        <v>513</v>
      </c>
    </row>
    <row r="45" spans="1:6" ht="16.5">
      <c r="A45" s="181" t="s">
        <v>211</v>
      </c>
      <c r="B45" s="181">
        <v>0</v>
      </c>
      <c r="F45">
        <f>B44+F42</f>
        <v>871</v>
      </c>
    </row>
  </sheetData>
  <sheetProtection/>
  <printOptions/>
  <pageMargins left="0.7" right="0.7" top="0.75" bottom="0.75" header="0.3" footer="0.3"/>
  <pageSetup orientation="portrait"/>
  <drawing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N105"/>
  <sheetViews>
    <sheetView zoomScale="90" zoomScaleNormal="90" zoomScalePageLayoutView="0" workbookViewId="0" topLeftCell="A1">
      <selection activeCell="P9" sqref="P9"/>
    </sheetView>
  </sheetViews>
  <sheetFormatPr defaultColWidth="11.421875" defaultRowHeight="15"/>
  <cols>
    <col min="1" max="2" width="11.421875" style="0" customWidth="1"/>
    <col min="3" max="3" width="6.8515625" style="0" customWidth="1"/>
    <col min="4" max="4" width="8.8515625" style="0" customWidth="1"/>
    <col min="5" max="5" width="10.8515625" style="0" customWidth="1"/>
  </cols>
  <sheetData>
    <row r="1" spans="2:14" ht="15">
      <c r="B1" t="s">
        <v>27</v>
      </c>
      <c r="C1" s="650" t="s">
        <v>28</v>
      </c>
      <c r="D1" s="650"/>
      <c r="E1" s="650"/>
      <c r="F1" s="650"/>
      <c r="G1" s="651" t="s">
        <v>30</v>
      </c>
      <c r="H1" s="652"/>
      <c r="I1" s="652"/>
      <c r="J1" s="653"/>
      <c r="K1" s="649" t="s">
        <v>31</v>
      </c>
      <c r="L1" s="649"/>
      <c r="M1" s="649"/>
      <c r="N1" s="649"/>
    </row>
    <row r="2" spans="3:14" ht="15">
      <c r="C2" s="21"/>
      <c r="D2" s="21"/>
      <c r="E2" s="21"/>
      <c r="F2" s="21" t="s">
        <v>29</v>
      </c>
      <c r="G2" s="47"/>
      <c r="H2" s="21"/>
      <c r="I2" s="21"/>
      <c r="J2" s="48" t="s">
        <v>29</v>
      </c>
      <c r="K2" s="21"/>
      <c r="L2" s="21"/>
      <c r="M2" s="21"/>
      <c r="N2" s="21" t="s">
        <v>29</v>
      </c>
    </row>
    <row r="3" spans="1:14" ht="15">
      <c r="A3" s="648" t="s">
        <v>32</v>
      </c>
      <c r="B3" s="22">
        <v>1</v>
      </c>
      <c r="C3" s="23">
        <v>0.05</v>
      </c>
      <c r="D3" s="23">
        <v>0.05</v>
      </c>
      <c r="E3" s="23">
        <v>0.1</v>
      </c>
      <c r="F3" s="24">
        <f>(C3+D3+E3)</f>
        <v>0.2</v>
      </c>
      <c r="G3" s="49">
        <v>0.1</v>
      </c>
      <c r="H3" s="23">
        <v>0.1</v>
      </c>
      <c r="I3" s="23">
        <v>0.1</v>
      </c>
      <c r="J3" s="50">
        <f>(G3+H3+I3)</f>
        <v>0.30000000000000004</v>
      </c>
      <c r="K3" s="15">
        <v>0.1</v>
      </c>
      <c r="L3" s="15">
        <v>0.1</v>
      </c>
      <c r="M3" s="15">
        <v>0.1</v>
      </c>
      <c r="N3" s="17">
        <f>K3+L3+M3</f>
        <v>0.30000000000000004</v>
      </c>
    </row>
    <row r="4" spans="1:14" ht="15">
      <c r="A4" s="648"/>
      <c r="B4" s="22">
        <v>2</v>
      </c>
      <c r="C4" s="23">
        <v>0.05</v>
      </c>
      <c r="D4" s="23">
        <v>0.05</v>
      </c>
      <c r="E4" s="23">
        <v>0.1</v>
      </c>
      <c r="F4" s="24">
        <f>(C4+D4+E4)</f>
        <v>0.2</v>
      </c>
      <c r="G4" s="49">
        <v>0.1</v>
      </c>
      <c r="H4" s="23">
        <v>0.1</v>
      </c>
      <c r="I4" s="23">
        <v>0.1</v>
      </c>
      <c r="J4" s="50">
        <f>(G4+H4+I4)</f>
        <v>0.30000000000000004</v>
      </c>
      <c r="K4" s="15">
        <v>0.1</v>
      </c>
      <c r="L4" s="15">
        <v>0.1</v>
      </c>
      <c r="M4" s="15">
        <v>0.1</v>
      </c>
      <c r="N4" s="17">
        <f>K4+L4+M4</f>
        <v>0.30000000000000004</v>
      </c>
    </row>
    <row r="5" spans="1:14" ht="15">
      <c r="A5" s="648"/>
      <c r="B5" s="22">
        <v>3</v>
      </c>
      <c r="C5" s="23">
        <v>0.05</v>
      </c>
      <c r="D5" s="23">
        <v>0.05</v>
      </c>
      <c r="E5" s="23">
        <v>0.1</v>
      </c>
      <c r="F5" s="24">
        <f>(C5+D5+E5)</f>
        <v>0.2</v>
      </c>
      <c r="G5" s="49">
        <v>0.1</v>
      </c>
      <c r="H5" s="23">
        <v>0.1</v>
      </c>
      <c r="I5" s="23">
        <v>0.1</v>
      </c>
      <c r="J5" s="50">
        <f>(G5+H5+I5)</f>
        <v>0.30000000000000004</v>
      </c>
      <c r="K5" s="41"/>
      <c r="L5" s="22"/>
      <c r="M5" s="22"/>
      <c r="N5" s="22"/>
    </row>
    <row r="6" spans="1:14" ht="15">
      <c r="A6" s="648"/>
      <c r="B6" s="22">
        <v>4</v>
      </c>
      <c r="C6" s="23">
        <v>0.1</v>
      </c>
      <c r="D6" s="23">
        <v>0.1</v>
      </c>
      <c r="E6" s="23">
        <v>0.2</v>
      </c>
      <c r="F6" s="24">
        <f>(C6+D6+E6)</f>
        <v>0.4</v>
      </c>
      <c r="G6" s="49">
        <v>0</v>
      </c>
      <c r="H6" s="23">
        <v>0</v>
      </c>
      <c r="I6" s="23">
        <v>0.1</v>
      </c>
      <c r="J6" s="50">
        <f>(G6+H6+I6)</f>
        <v>0.1</v>
      </c>
      <c r="K6" s="41"/>
      <c r="L6" s="22"/>
      <c r="M6" s="22"/>
      <c r="N6" s="22"/>
    </row>
    <row r="7" spans="1:14" ht="15">
      <c r="A7" s="648"/>
      <c r="B7" s="22">
        <v>5</v>
      </c>
      <c r="C7" s="23">
        <v>0</v>
      </c>
      <c r="D7" s="23">
        <v>0</v>
      </c>
      <c r="E7" s="23">
        <v>0</v>
      </c>
      <c r="F7" s="24">
        <f>(C7+D7+E7)</f>
        <v>0</v>
      </c>
      <c r="G7" s="49">
        <v>0</v>
      </c>
      <c r="H7" s="23">
        <v>0</v>
      </c>
      <c r="I7" s="23">
        <v>0</v>
      </c>
      <c r="J7" s="50">
        <f>(G7+H7+I7)</f>
        <v>0</v>
      </c>
      <c r="K7" s="41"/>
      <c r="L7" s="22"/>
      <c r="M7" s="22"/>
      <c r="N7" s="22"/>
    </row>
    <row r="8" spans="1:14" ht="15">
      <c r="A8" s="648" t="s">
        <v>33</v>
      </c>
      <c r="B8" s="26">
        <v>6</v>
      </c>
      <c r="C8" s="27">
        <v>0.1</v>
      </c>
      <c r="D8" s="27">
        <v>0.1</v>
      </c>
      <c r="E8" s="27">
        <v>0.1</v>
      </c>
      <c r="F8" s="28">
        <f>C8+D8+E8</f>
        <v>0.30000000000000004</v>
      </c>
      <c r="G8" s="51"/>
      <c r="H8" s="26"/>
      <c r="I8" s="26"/>
      <c r="J8" s="52"/>
      <c r="K8" s="42"/>
      <c r="L8" s="26"/>
      <c r="M8" s="26"/>
      <c r="N8" s="26"/>
    </row>
    <row r="9" spans="1:14" ht="15">
      <c r="A9" s="648"/>
      <c r="B9" s="26">
        <v>7</v>
      </c>
      <c r="C9" s="26"/>
      <c r="D9" s="26"/>
      <c r="E9" s="26"/>
      <c r="F9" s="36"/>
      <c r="G9" s="53"/>
      <c r="H9" s="26"/>
      <c r="I9" s="26"/>
      <c r="J9" s="52"/>
      <c r="K9" s="42"/>
      <c r="L9" s="26"/>
      <c r="M9" s="26"/>
      <c r="N9" s="26"/>
    </row>
    <row r="10" spans="1:14" ht="15">
      <c r="A10" s="648"/>
      <c r="B10" s="26">
        <v>8</v>
      </c>
      <c r="C10" s="26"/>
      <c r="D10" s="26"/>
      <c r="E10" s="26"/>
      <c r="F10" s="36"/>
      <c r="G10" s="53"/>
      <c r="H10" s="26"/>
      <c r="I10" s="26"/>
      <c r="J10" s="52"/>
      <c r="K10" s="42"/>
      <c r="L10" s="26"/>
      <c r="M10" s="26"/>
      <c r="N10" s="26"/>
    </row>
    <row r="11" spans="1:14" ht="15">
      <c r="A11" s="648"/>
      <c r="B11" s="26">
        <v>9</v>
      </c>
      <c r="C11" s="26"/>
      <c r="D11" s="26"/>
      <c r="E11" s="26"/>
      <c r="F11" s="36"/>
      <c r="G11" s="53"/>
      <c r="H11" s="26"/>
      <c r="I11" s="26"/>
      <c r="J11" s="52"/>
      <c r="K11" s="42"/>
      <c r="L11" s="26"/>
      <c r="M11" s="26"/>
      <c r="N11" s="26"/>
    </row>
    <row r="12" spans="1:14" ht="15">
      <c r="A12" s="648" t="s">
        <v>34</v>
      </c>
      <c r="B12" s="31">
        <v>10</v>
      </c>
      <c r="C12" s="31"/>
      <c r="D12" s="31"/>
      <c r="E12" s="31"/>
      <c r="F12" s="37"/>
      <c r="G12" s="54"/>
      <c r="H12" s="31"/>
      <c r="I12" s="31"/>
      <c r="J12" s="55"/>
      <c r="K12" s="43"/>
      <c r="L12" s="31"/>
      <c r="M12" s="31"/>
      <c r="N12" s="31"/>
    </row>
    <row r="13" spans="1:14" ht="15">
      <c r="A13" s="648"/>
      <c r="B13" s="31">
        <v>11</v>
      </c>
      <c r="C13" s="31"/>
      <c r="D13" s="31"/>
      <c r="E13" s="31"/>
      <c r="F13" s="37"/>
      <c r="G13" s="54"/>
      <c r="H13" s="31"/>
      <c r="I13" s="31"/>
      <c r="J13" s="55"/>
      <c r="K13" s="43"/>
      <c r="L13" s="31"/>
      <c r="M13" s="31"/>
      <c r="N13" s="31"/>
    </row>
    <row r="14" spans="1:14" ht="15">
      <c r="A14" s="648"/>
      <c r="B14" s="31">
        <v>12</v>
      </c>
      <c r="C14" s="31"/>
      <c r="D14" s="31"/>
      <c r="E14" s="31"/>
      <c r="F14" s="37"/>
      <c r="G14" s="54"/>
      <c r="H14" s="31"/>
      <c r="I14" s="31"/>
      <c r="J14" s="55"/>
      <c r="K14" s="43"/>
      <c r="L14" s="31"/>
      <c r="M14" s="31"/>
      <c r="N14" s="31"/>
    </row>
    <row r="15" spans="1:14" ht="15">
      <c r="A15" s="648"/>
      <c r="B15" s="31">
        <v>13</v>
      </c>
      <c r="C15" s="31"/>
      <c r="D15" s="31"/>
      <c r="E15" s="31"/>
      <c r="F15" s="37"/>
      <c r="G15" s="54"/>
      <c r="H15" s="31"/>
      <c r="I15" s="31"/>
      <c r="J15" s="55"/>
      <c r="K15" s="43"/>
      <c r="L15" s="31"/>
      <c r="M15" s="31"/>
      <c r="N15" s="31"/>
    </row>
    <row r="16" spans="1:14" ht="15">
      <c r="A16" s="648" t="s">
        <v>35</v>
      </c>
      <c r="B16" s="32">
        <v>14</v>
      </c>
      <c r="C16" s="32"/>
      <c r="D16" s="32"/>
      <c r="E16" s="32"/>
      <c r="F16" s="38"/>
      <c r="G16" s="56"/>
      <c r="H16" s="32"/>
      <c r="I16" s="32"/>
      <c r="J16" s="57"/>
      <c r="K16" s="44"/>
      <c r="L16" s="32"/>
      <c r="M16" s="32"/>
      <c r="N16" s="32"/>
    </row>
    <row r="17" spans="1:14" ht="15">
      <c r="A17" s="648"/>
      <c r="B17" s="32">
        <v>15</v>
      </c>
      <c r="C17" s="32"/>
      <c r="D17" s="32"/>
      <c r="E17" s="32"/>
      <c r="F17" s="38"/>
      <c r="G17" s="56"/>
      <c r="H17" s="32"/>
      <c r="I17" s="32"/>
      <c r="J17" s="57"/>
      <c r="K17" s="44"/>
      <c r="L17" s="32"/>
      <c r="M17" s="32"/>
      <c r="N17" s="32"/>
    </row>
    <row r="18" spans="1:14" ht="15">
      <c r="A18" s="648"/>
      <c r="B18" s="32">
        <v>16</v>
      </c>
      <c r="C18" s="32"/>
      <c r="D18" s="32"/>
      <c r="E18" s="32"/>
      <c r="F18" s="38"/>
      <c r="G18" s="56"/>
      <c r="H18" s="32"/>
      <c r="I18" s="32"/>
      <c r="J18" s="57"/>
      <c r="K18" s="44"/>
      <c r="L18" s="32"/>
      <c r="M18" s="32"/>
      <c r="N18" s="32"/>
    </row>
    <row r="19" spans="1:14" ht="15">
      <c r="A19" s="648" t="s">
        <v>36</v>
      </c>
      <c r="B19" s="35">
        <v>17</v>
      </c>
      <c r="C19" s="35"/>
      <c r="D19" s="35"/>
      <c r="E19" s="35"/>
      <c r="F19" s="39"/>
      <c r="G19" s="58"/>
      <c r="H19" s="35"/>
      <c r="I19" s="35"/>
      <c r="J19" s="59"/>
      <c r="K19" s="45"/>
      <c r="L19" s="35"/>
      <c r="M19" s="35"/>
      <c r="N19" s="35"/>
    </row>
    <row r="20" spans="1:14" ht="15">
      <c r="A20" s="648"/>
      <c r="B20" s="35">
        <v>18</v>
      </c>
      <c r="C20" s="35"/>
      <c r="D20" s="35"/>
      <c r="E20" s="35"/>
      <c r="F20" s="39"/>
      <c r="G20" s="58"/>
      <c r="H20" s="35"/>
      <c r="I20" s="35"/>
      <c r="J20" s="59"/>
      <c r="K20" s="45"/>
      <c r="L20" s="35"/>
      <c r="M20" s="35"/>
      <c r="N20" s="35"/>
    </row>
    <row r="21" spans="1:14" ht="15">
      <c r="A21" s="648"/>
      <c r="B21" s="35">
        <v>19</v>
      </c>
      <c r="C21" s="35"/>
      <c r="D21" s="35"/>
      <c r="E21" s="35"/>
      <c r="F21" s="39"/>
      <c r="G21" s="58"/>
      <c r="H21" s="35"/>
      <c r="I21" s="35"/>
      <c r="J21" s="59"/>
      <c r="K21" s="45"/>
      <c r="L21" s="35"/>
      <c r="M21" s="35"/>
      <c r="N21" s="35"/>
    </row>
    <row r="22" spans="1:14" ht="15">
      <c r="A22" s="648"/>
      <c r="B22" s="35">
        <v>20</v>
      </c>
      <c r="C22" s="35"/>
      <c r="D22" s="35"/>
      <c r="E22" s="35"/>
      <c r="F22" s="39"/>
      <c r="G22" s="58"/>
      <c r="H22" s="35"/>
      <c r="I22" s="35"/>
      <c r="J22" s="59"/>
      <c r="K22" s="45"/>
      <c r="L22" s="35"/>
      <c r="M22" s="35"/>
      <c r="N22" s="35"/>
    </row>
    <row r="23" spans="1:14" ht="15">
      <c r="A23" s="648" t="s">
        <v>37</v>
      </c>
      <c r="B23" s="30">
        <v>21</v>
      </c>
      <c r="C23" s="30"/>
      <c r="D23" s="30"/>
      <c r="E23" s="30"/>
      <c r="F23" s="40"/>
      <c r="G23" s="60"/>
      <c r="H23" s="30"/>
      <c r="I23" s="30"/>
      <c r="J23" s="61"/>
      <c r="K23" s="46"/>
      <c r="L23" s="30"/>
      <c r="M23" s="30"/>
      <c r="N23" s="30"/>
    </row>
    <row r="24" spans="1:14" ht="15">
      <c r="A24" s="648"/>
      <c r="B24" s="30">
        <v>22</v>
      </c>
      <c r="C24" s="30"/>
      <c r="D24" s="30"/>
      <c r="E24" s="30"/>
      <c r="F24" s="40"/>
      <c r="G24" s="60"/>
      <c r="H24" s="30"/>
      <c r="I24" s="30"/>
      <c r="J24" s="61"/>
      <c r="K24" s="46"/>
      <c r="L24" s="30"/>
      <c r="M24" s="30"/>
      <c r="N24" s="30"/>
    </row>
    <row r="25" spans="1:14" ht="15">
      <c r="A25" s="648"/>
      <c r="B25" s="30">
        <v>23</v>
      </c>
      <c r="C25" s="30"/>
      <c r="D25" s="30"/>
      <c r="E25" s="30"/>
      <c r="F25" s="40"/>
      <c r="G25" s="60"/>
      <c r="H25" s="30"/>
      <c r="I25" s="30"/>
      <c r="J25" s="61"/>
      <c r="K25" s="46"/>
      <c r="L25" s="30"/>
      <c r="M25" s="30"/>
      <c r="N25" s="30"/>
    </row>
    <row r="26" spans="1:14" ht="15">
      <c r="A26" s="648"/>
      <c r="B26" s="30">
        <v>24</v>
      </c>
      <c r="C26" s="30"/>
      <c r="D26" s="30"/>
      <c r="E26" s="30"/>
      <c r="F26" s="40"/>
      <c r="G26" s="60"/>
      <c r="H26" s="30"/>
      <c r="I26" s="30"/>
      <c r="J26" s="61"/>
      <c r="K26" s="46"/>
      <c r="L26" s="30"/>
      <c r="M26" s="30"/>
      <c r="N26" s="30"/>
    </row>
    <row r="27" spans="1:14" ht="15">
      <c r="A27" s="648" t="s">
        <v>38</v>
      </c>
      <c r="B27" s="26">
        <v>25</v>
      </c>
      <c r="C27" s="26"/>
      <c r="D27" s="26"/>
      <c r="E27" s="26"/>
      <c r="F27" s="26"/>
      <c r="G27" s="26"/>
      <c r="H27" s="26"/>
      <c r="I27" s="26"/>
      <c r="J27" s="26"/>
      <c r="K27" s="26"/>
      <c r="L27" s="26"/>
      <c r="M27" s="26"/>
      <c r="N27" s="26"/>
    </row>
    <row r="28" spans="1:14" ht="15">
      <c r="A28" s="648"/>
      <c r="B28" s="26">
        <v>26</v>
      </c>
      <c r="C28" s="26"/>
      <c r="D28" s="26"/>
      <c r="E28" s="26"/>
      <c r="F28" s="26"/>
      <c r="G28" s="26"/>
      <c r="H28" s="26"/>
      <c r="I28" s="26"/>
      <c r="J28" s="26"/>
      <c r="K28" s="26"/>
      <c r="L28" s="26"/>
      <c r="M28" s="26"/>
      <c r="N28" s="26"/>
    </row>
    <row r="29" spans="1:14" ht="15">
      <c r="A29" s="648"/>
      <c r="B29" s="26">
        <v>27</v>
      </c>
      <c r="C29" s="26"/>
      <c r="D29" s="26"/>
      <c r="E29" s="26"/>
      <c r="F29" s="26"/>
      <c r="G29" s="26"/>
      <c r="H29" s="26"/>
      <c r="I29" s="26"/>
      <c r="J29" s="26"/>
      <c r="K29" s="26"/>
      <c r="L29" s="26"/>
      <c r="M29" s="26"/>
      <c r="N29" s="26"/>
    </row>
    <row r="30" spans="1:14" ht="15">
      <c r="A30" s="648"/>
      <c r="B30" s="26">
        <v>28</v>
      </c>
      <c r="C30" s="26"/>
      <c r="D30" s="26"/>
      <c r="E30" s="26"/>
      <c r="F30" s="26"/>
      <c r="G30" s="26"/>
      <c r="H30" s="26"/>
      <c r="I30" s="26"/>
      <c r="J30" s="26"/>
      <c r="K30" s="26"/>
      <c r="L30" s="26"/>
      <c r="M30" s="26"/>
      <c r="N30" s="26"/>
    </row>
    <row r="31" spans="1:14" ht="15">
      <c r="A31" s="648"/>
      <c r="B31" s="26">
        <v>29</v>
      </c>
      <c r="C31" s="26"/>
      <c r="D31" s="26"/>
      <c r="E31" s="26"/>
      <c r="F31" s="26"/>
      <c r="G31" s="26"/>
      <c r="H31" s="26"/>
      <c r="I31" s="26"/>
      <c r="J31" s="26"/>
      <c r="K31" s="26"/>
      <c r="L31" s="26"/>
      <c r="M31" s="26"/>
      <c r="N31" s="26"/>
    </row>
    <row r="32" spans="1:14" ht="15">
      <c r="A32" s="648" t="s">
        <v>39</v>
      </c>
      <c r="B32" s="33">
        <v>30</v>
      </c>
      <c r="C32" s="33"/>
      <c r="D32" s="33"/>
      <c r="E32" s="33"/>
      <c r="F32" s="33"/>
      <c r="G32" s="33"/>
      <c r="H32" s="33"/>
      <c r="I32" s="33"/>
      <c r="J32" s="33"/>
      <c r="K32" s="33"/>
      <c r="L32" s="33"/>
      <c r="M32" s="33"/>
      <c r="N32" s="33"/>
    </row>
    <row r="33" spans="1:14" ht="15">
      <c r="A33" s="648"/>
      <c r="B33" s="33">
        <v>31</v>
      </c>
      <c r="C33" s="33"/>
      <c r="D33" s="33"/>
      <c r="E33" s="33"/>
      <c r="F33" s="33"/>
      <c r="G33" s="33"/>
      <c r="H33" s="33"/>
      <c r="I33" s="33"/>
      <c r="J33" s="33"/>
      <c r="K33" s="33"/>
      <c r="L33" s="33"/>
      <c r="M33" s="33"/>
      <c r="N33" s="33"/>
    </row>
    <row r="34" spans="1:14" ht="15">
      <c r="A34" s="648"/>
      <c r="B34" s="33">
        <v>32</v>
      </c>
      <c r="C34" s="33"/>
      <c r="D34" s="33"/>
      <c r="E34" s="33"/>
      <c r="F34" s="33"/>
      <c r="G34" s="33"/>
      <c r="H34" s="33"/>
      <c r="I34" s="33"/>
      <c r="J34" s="33"/>
      <c r="K34" s="33"/>
      <c r="L34" s="33"/>
      <c r="M34" s="33"/>
      <c r="N34" s="33"/>
    </row>
    <row r="35" spans="1:14" ht="15">
      <c r="A35" s="648" t="s">
        <v>40</v>
      </c>
      <c r="B35" s="34">
        <v>33</v>
      </c>
      <c r="C35" s="31"/>
      <c r="D35" s="31"/>
      <c r="E35" s="31"/>
      <c r="F35" s="31"/>
      <c r="G35" s="31"/>
      <c r="H35" s="31"/>
      <c r="I35" s="31"/>
      <c r="J35" s="31"/>
      <c r="K35" s="31"/>
      <c r="L35" s="31"/>
      <c r="M35" s="31"/>
      <c r="N35" s="31"/>
    </row>
    <row r="36" spans="1:14" ht="15">
      <c r="A36" s="648"/>
      <c r="B36" s="31">
        <v>34</v>
      </c>
      <c r="C36" s="31"/>
      <c r="D36" s="31"/>
      <c r="E36" s="31"/>
      <c r="F36" s="31"/>
      <c r="G36" s="31"/>
      <c r="H36" s="31"/>
      <c r="I36" s="31"/>
      <c r="J36" s="31"/>
      <c r="K36" s="31"/>
      <c r="L36" s="31"/>
      <c r="M36" s="31"/>
      <c r="N36" s="31"/>
    </row>
    <row r="37" spans="1:14" ht="15">
      <c r="A37" s="648"/>
      <c r="B37" s="62">
        <v>35</v>
      </c>
      <c r="C37" s="31"/>
      <c r="D37" s="31"/>
      <c r="E37" s="31"/>
      <c r="F37" s="31"/>
      <c r="G37" s="31"/>
      <c r="H37" s="31"/>
      <c r="I37" s="31"/>
      <c r="J37" s="31"/>
      <c r="K37" s="31"/>
      <c r="L37" s="31"/>
      <c r="M37" s="31"/>
      <c r="N37" s="31"/>
    </row>
    <row r="38" spans="1:14" ht="15">
      <c r="A38" s="648" t="s">
        <v>41</v>
      </c>
      <c r="B38" s="25">
        <v>36</v>
      </c>
      <c r="C38" s="25"/>
      <c r="D38" s="25"/>
      <c r="E38" s="25"/>
      <c r="F38" s="25"/>
      <c r="G38" s="25"/>
      <c r="H38" s="25"/>
      <c r="I38" s="25"/>
      <c r="J38" s="25"/>
      <c r="K38" s="25"/>
      <c r="L38" s="25"/>
      <c r="M38" s="25"/>
      <c r="N38" s="25"/>
    </row>
    <row r="39" spans="1:14" ht="15">
      <c r="A39" s="648"/>
      <c r="B39" s="25">
        <v>37</v>
      </c>
      <c r="C39" s="25"/>
      <c r="D39" s="25"/>
      <c r="E39" s="25"/>
      <c r="F39" s="25"/>
      <c r="G39" s="25"/>
      <c r="H39" s="25"/>
      <c r="I39" s="25"/>
      <c r="J39" s="25"/>
      <c r="K39" s="25"/>
      <c r="L39" s="25"/>
      <c r="M39" s="25"/>
      <c r="N39" s="25"/>
    </row>
    <row r="40" spans="1:14" ht="15">
      <c r="A40" s="648"/>
      <c r="B40" s="25">
        <v>38</v>
      </c>
      <c r="C40" s="25"/>
      <c r="D40" s="25"/>
      <c r="E40" s="25"/>
      <c r="F40" s="25"/>
      <c r="G40" s="25"/>
      <c r="H40" s="25"/>
      <c r="I40" s="25"/>
      <c r="J40" s="25"/>
      <c r="K40" s="25"/>
      <c r="L40" s="25"/>
      <c r="M40" s="25"/>
      <c r="N40" s="25"/>
    </row>
    <row r="41" spans="1:14" ht="15">
      <c r="A41" s="654" t="s">
        <v>42</v>
      </c>
      <c r="B41" s="63">
        <v>39</v>
      </c>
      <c r="C41" s="64"/>
      <c r="D41" s="64"/>
      <c r="E41" s="64"/>
      <c r="F41" s="64"/>
      <c r="G41" s="64"/>
      <c r="H41" s="64"/>
      <c r="I41" s="64"/>
      <c r="J41" s="64"/>
      <c r="K41" s="64"/>
      <c r="L41" s="64"/>
      <c r="M41" s="64"/>
      <c r="N41" s="64"/>
    </row>
    <row r="42" spans="1:14" ht="15">
      <c r="A42" s="654"/>
      <c r="B42" s="64">
        <v>40</v>
      </c>
      <c r="C42" s="64"/>
      <c r="D42" s="64"/>
      <c r="E42" s="64"/>
      <c r="F42" s="64"/>
      <c r="G42" s="64"/>
      <c r="H42" s="64"/>
      <c r="I42" s="64"/>
      <c r="J42" s="64"/>
      <c r="K42" s="64"/>
      <c r="L42" s="64"/>
      <c r="M42" s="64"/>
      <c r="N42" s="64"/>
    </row>
    <row r="43" spans="1:14" ht="15">
      <c r="A43" s="654"/>
      <c r="B43" s="64">
        <v>41</v>
      </c>
      <c r="C43" s="64"/>
      <c r="D43" s="64"/>
      <c r="E43" s="64"/>
      <c r="F43" s="64"/>
      <c r="G43" s="64"/>
      <c r="H43" s="64"/>
      <c r="I43" s="64"/>
      <c r="J43" s="64"/>
      <c r="K43" s="64"/>
      <c r="L43" s="64"/>
      <c r="M43" s="64"/>
      <c r="N43" s="64"/>
    </row>
    <row r="44" spans="1:14" ht="15">
      <c r="A44" s="654"/>
      <c r="B44" s="65">
        <v>42</v>
      </c>
      <c r="C44" s="64"/>
      <c r="D44" s="64"/>
      <c r="E44" s="64"/>
      <c r="F44" s="64"/>
      <c r="G44" s="64"/>
      <c r="H44" s="64"/>
      <c r="I44" s="64"/>
      <c r="J44" s="64"/>
      <c r="K44" s="64"/>
      <c r="L44" s="64"/>
      <c r="M44" s="64"/>
      <c r="N44" s="64"/>
    </row>
    <row r="45" spans="1:14" ht="15">
      <c r="A45" s="655" t="s">
        <v>43</v>
      </c>
      <c r="B45" s="29">
        <v>43</v>
      </c>
      <c r="C45" s="29"/>
      <c r="D45" s="29"/>
      <c r="E45" s="29"/>
      <c r="F45" s="29"/>
      <c r="G45" s="29"/>
      <c r="H45" s="29"/>
      <c r="I45" s="29"/>
      <c r="J45" s="29"/>
      <c r="K45" s="29"/>
      <c r="L45" s="29"/>
      <c r="M45" s="29"/>
      <c r="N45" s="29"/>
    </row>
    <row r="46" spans="1:14" ht="15">
      <c r="A46" s="655"/>
      <c r="B46" s="29">
        <v>44</v>
      </c>
      <c r="C46" s="29"/>
      <c r="D46" s="29"/>
      <c r="E46" s="29"/>
      <c r="F46" s="29"/>
      <c r="G46" s="29"/>
      <c r="H46" s="29"/>
      <c r="I46" s="29"/>
      <c r="J46" s="29"/>
      <c r="K46" s="29"/>
      <c r="L46" s="29"/>
      <c r="M46" s="29"/>
      <c r="N46" s="29"/>
    </row>
    <row r="47" spans="1:14" ht="15">
      <c r="A47" s="19"/>
      <c r="B47" s="19"/>
      <c r="C47" s="19"/>
      <c r="D47" s="19"/>
      <c r="E47" s="19"/>
      <c r="F47" s="19"/>
      <c r="G47" s="19"/>
      <c r="H47" s="19"/>
      <c r="I47" s="19"/>
      <c r="J47" s="19"/>
      <c r="K47" s="19"/>
      <c r="L47" s="19"/>
      <c r="M47" s="19"/>
      <c r="N47" s="19"/>
    </row>
    <row r="48" spans="1:14" ht="15">
      <c r="A48" s="19"/>
      <c r="B48" s="19"/>
      <c r="C48" s="19"/>
      <c r="D48" s="19"/>
      <c r="E48" s="19"/>
      <c r="F48" s="19"/>
      <c r="G48" s="19"/>
      <c r="H48" s="19"/>
      <c r="I48" s="19"/>
      <c r="J48" s="19"/>
      <c r="K48" s="19"/>
      <c r="L48" s="19"/>
      <c r="M48" s="19"/>
      <c r="N48" s="19"/>
    </row>
    <row r="49" spans="1:14" ht="15">
      <c r="A49" s="19"/>
      <c r="B49" s="19"/>
      <c r="C49" s="19"/>
      <c r="D49" s="19"/>
      <c r="E49" s="19"/>
      <c r="F49" s="19"/>
      <c r="G49" s="19"/>
      <c r="H49" s="19"/>
      <c r="I49" s="19"/>
      <c r="J49" s="19"/>
      <c r="K49" s="19"/>
      <c r="L49" s="19"/>
      <c r="M49" s="19"/>
      <c r="N49" s="19"/>
    </row>
    <row r="50" spans="1:14" ht="15">
      <c r="A50" s="19"/>
      <c r="B50" s="19"/>
      <c r="C50" s="19"/>
      <c r="D50" s="19"/>
      <c r="E50" s="19"/>
      <c r="F50" s="19"/>
      <c r="G50" s="19"/>
      <c r="H50" s="19"/>
      <c r="I50" s="19"/>
      <c r="J50" s="19"/>
      <c r="K50" s="19"/>
      <c r="L50" s="19"/>
      <c r="M50" s="19"/>
      <c r="N50" s="19"/>
    </row>
    <row r="51" spans="1:14" ht="15">
      <c r="A51" s="19"/>
      <c r="B51" s="19"/>
      <c r="C51" s="19"/>
      <c r="D51" s="19"/>
      <c r="E51" s="19"/>
      <c r="F51" s="19"/>
      <c r="G51" s="19"/>
      <c r="H51" s="19"/>
      <c r="I51" s="19"/>
      <c r="J51" s="19"/>
      <c r="K51" s="19"/>
      <c r="L51" s="19"/>
      <c r="M51" s="19"/>
      <c r="N51" s="19"/>
    </row>
    <row r="52" spans="1:14" ht="15">
      <c r="A52" s="19"/>
      <c r="B52" s="19"/>
      <c r="C52" s="19"/>
      <c r="D52" s="19"/>
      <c r="E52" s="19"/>
      <c r="F52" s="19"/>
      <c r="G52" s="19"/>
      <c r="H52" s="19"/>
      <c r="I52" s="19"/>
      <c r="J52" s="19"/>
      <c r="K52" s="19"/>
      <c r="L52" s="19"/>
      <c r="M52" s="19"/>
      <c r="N52" s="19"/>
    </row>
    <row r="53" spans="1:14" ht="15">
      <c r="A53" s="19"/>
      <c r="B53" s="19"/>
      <c r="C53" s="19"/>
      <c r="D53" s="19"/>
      <c r="E53" s="19"/>
      <c r="F53" s="19"/>
      <c r="G53" s="19"/>
      <c r="H53" s="19"/>
      <c r="I53" s="19"/>
      <c r="J53" s="19"/>
      <c r="K53" s="19"/>
      <c r="L53" s="19"/>
      <c r="M53" s="19"/>
      <c r="N53" s="19"/>
    </row>
    <row r="54" spans="1:14" ht="15">
      <c r="A54" s="19"/>
      <c r="B54" s="19"/>
      <c r="C54" s="19"/>
      <c r="D54" s="19"/>
      <c r="E54" s="19"/>
      <c r="F54" s="19"/>
      <c r="G54" s="19"/>
      <c r="H54" s="19"/>
      <c r="I54" s="19"/>
      <c r="J54" s="19"/>
      <c r="K54" s="19"/>
      <c r="L54" s="19"/>
      <c r="M54" s="19"/>
      <c r="N54" s="19"/>
    </row>
    <row r="55" spans="1:14" ht="15">
      <c r="A55" s="19"/>
      <c r="B55" s="19"/>
      <c r="C55" s="19"/>
      <c r="D55" s="19"/>
      <c r="E55" s="19"/>
      <c r="F55" s="19"/>
      <c r="G55" s="19"/>
      <c r="H55" s="19"/>
      <c r="I55" s="19"/>
      <c r="J55" s="19"/>
      <c r="K55" s="19"/>
      <c r="L55" s="19"/>
      <c r="M55" s="19"/>
      <c r="N55" s="19"/>
    </row>
    <row r="56" spans="1:14" ht="15">
      <c r="A56" s="19"/>
      <c r="B56" s="19"/>
      <c r="C56" s="19"/>
      <c r="D56" s="19"/>
      <c r="E56" s="19"/>
      <c r="F56" s="19"/>
      <c r="G56" s="19"/>
      <c r="H56" s="19"/>
      <c r="I56" s="19"/>
      <c r="J56" s="19"/>
      <c r="K56" s="19"/>
      <c r="L56" s="19"/>
      <c r="M56" s="19"/>
      <c r="N56" s="19"/>
    </row>
    <row r="57" spans="1:14" ht="15">
      <c r="A57" s="19"/>
      <c r="B57" s="19"/>
      <c r="C57" s="19"/>
      <c r="D57" s="19"/>
      <c r="E57" s="19"/>
      <c r="F57" s="19"/>
      <c r="G57" s="19"/>
      <c r="H57" s="19"/>
      <c r="I57" s="19"/>
      <c r="J57" s="19"/>
      <c r="K57" s="19"/>
      <c r="L57" s="19"/>
      <c r="M57" s="19"/>
      <c r="N57" s="19"/>
    </row>
    <row r="58" spans="1:14" ht="15">
      <c r="A58" s="19"/>
      <c r="B58" s="19"/>
      <c r="C58" s="19"/>
      <c r="D58" s="19"/>
      <c r="E58" s="19"/>
      <c r="F58" s="19"/>
      <c r="G58" s="19"/>
      <c r="H58" s="19"/>
      <c r="I58" s="19"/>
      <c r="J58" s="19"/>
      <c r="K58" s="19"/>
      <c r="L58" s="19"/>
      <c r="M58" s="19"/>
      <c r="N58" s="19"/>
    </row>
    <row r="59" spans="1:14" ht="15">
      <c r="A59" s="19"/>
      <c r="B59" s="19"/>
      <c r="C59" s="19"/>
      <c r="D59" s="19"/>
      <c r="E59" s="19"/>
      <c r="F59" s="19"/>
      <c r="G59" s="19"/>
      <c r="H59" s="19"/>
      <c r="I59" s="19"/>
      <c r="J59" s="19"/>
      <c r="K59" s="19"/>
      <c r="L59" s="19"/>
      <c r="M59" s="19"/>
      <c r="N59" s="19"/>
    </row>
    <row r="60" spans="1:14" ht="15">
      <c r="A60" s="19"/>
      <c r="B60" s="19"/>
      <c r="C60" s="19"/>
      <c r="D60" s="19"/>
      <c r="E60" s="19"/>
      <c r="F60" s="19"/>
      <c r="G60" s="19"/>
      <c r="H60" s="19"/>
      <c r="I60" s="19"/>
      <c r="J60" s="19"/>
      <c r="K60" s="19"/>
      <c r="L60" s="19"/>
      <c r="M60" s="19"/>
      <c r="N60" s="19"/>
    </row>
    <row r="61" spans="1:14" ht="15">
      <c r="A61" s="19"/>
      <c r="B61" s="19"/>
      <c r="C61" s="19"/>
      <c r="D61" s="19"/>
      <c r="E61" s="19"/>
      <c r="F61" s="19"/>
      <c r="G61" s="19"/>
      <c r="H61" s="19"/>
      <c r="I61" s="19"/>
      <c r="J61" s="19"/>
      <c r="K61" s="19"/>
      <c r="L61" s="19"/>
      <c r="M61" s="19"/>
      <c r="N61" s="19"/>
    </row>
    <row r="62" spans="1:14" ht="15">
      <c r="A62" s="19"/>
      <c r="B62" s="19"/>
      <c r="C62" s="19"/>
      <c r="D62" s="19"/>
      <c r="E62" s="19"/>
      <c r="F62" s="19"/>
      <c r="G62" s="19"/>
      <c r="H62" s="19"/>
      <c r="I62" s="19"/>
      <c r="J62" s="19"/>
      <c r="K62" s="19"/>
      <c r="L62" s="19"/>
      <c r="M62" s="19"/>
      <c r="N62" s="19"/>
    </row>
    <row r="63" spans="1:14" ht="15">
      <c r="A63" s="19"/>
      <c r="B63" s="19"/>
      <c r="C63" s="19"/>
      <c r="D63" s="19"/>
      <c r="E63" s="19"/>
      <c r="F63" s="19"/>
      <c r="G63" s="19"/>
      <c r="H63" s="19"/>
      <c r="I63" s="19"/>
      <c r="J63" s="19"/>
      <c r="K63" s="19"/>
      <c r="L63" s="19"/>
      <c r="M63" s="19"/>
      <c r="N63" s="19"/>
    </row>
    <row r="64" spans="1:14" ht="15">
      <c r="A64" s="19"/>
      <c r="B64" s="19"/>
      <c r="C64" s="19"/>
      <c r="D64" s="19"/>
      <c r="E64" s="19"/>
      <c r="F64" s="19"/>
      <c r="G64" s="19"/>
      <c r="H64" s="19"/>
      <c r="I64" s="19"/>
      <c r="J64" s="19"/>
      <c r="K64" s="19"/>
      <c r="L64" s="19"/>
      <c r="M64" s="19"/>
      <c r="N64" s="19"/>
    </row>
    <row r="65" spans="1:14" ht="15">
      <c r="A65" s="19"/>
      <c r="B65" s="19"/>
      <c r="C65" s="19"/>
      <c r="D65" s="19"/>
      <c r="E65" s="19"/>
      <c r="F65" s="19"/>
      <c r="G65" s="19"/>
      <c r="H65" s="19"/>
      <c r="I65" s="19"/>
      <c r="J65" s="19"/>
      <c r="K65" s="19"/>
      <c r="L65" s="19"/>
      <c r="M65" s="19"/>
      <c r="N65" s="19"/>
    </row>
    <row r="66" spans="1:14" ht="15">
      <c r="A66" s="19"/>
      <c r="B66" s="19"/>
      <c r="C66" s="19"/>
      <c r="D66" s="19"/>
      <c r="E66" s="19"/>
      <c r="F66" s="19"/>
      <c r="G66" s="19"/>
      <c r="H66" s="19"/>
      <c r="I66" s="19"/>
      <c r="J66" s="19"/>
      <c r="K66" s="19"/>
      <c r="L66" s="19"/>
      <c r="M66" s="19"/>
      <c r="N66" s="19"/>
    </row>
    <row r="67" spans="1:14" ht="15">
      <c r="A67" s="19"/>
      <c r="B67" s="19"/>
      <c r="C67" s="19"/>
      <c r="D67" s="19"/>
      <c r="E67" s="19"/>
      <c r="F67" s="19"/>
      <c r="G67" s="19"/>
      <c r="H67" s="19"/>
      <c r="I67" s="19"/>
      <c r="J67" s="19"/>
      <c r="K67" s="19"/>
      <c r="L67" s="19"/>
      <c r="M67" s="19"/>
      <c r="N67" s="19"/>
    </row>
    <row r="68" spans="1:14" ht="15">
      <c r="A68" s="19"/>
      <c r="B68" s="19"/>
      <c r="C68" s="19"/>
      <c r="D68" s="19"/>
      <c r="E68" s="19"/>
      <c r="F68" s="19"/>
      <c r="G68" s="19"/>
      <c r="H68" s="19"/>
      <c r="I68" s="19"/>
      <c r="J68" s="19"/>
      <c r="K68" s="19"/>
      <c r="L68" s="19"/>
      <c r="M68" s="19"/>
      <c r="N68" s="19"/>
    </row>
    <row r="69" spans="1:14" ht="15">
      <c r="A69" s="19"/>
      <c r="B69" s="19"/>
      <c r="C69" s="19"/>
      <c r="D69" s="19"/>
      <c r="E69" s="19"/>
      <c r="F69" s="19"/>
      <c r="G69" s="19"/>
      <c r="H69" s="19"/>
      <c r="I69" s="19"/>
      <c r="J69" s="19"/>
      <c r="K69" s="19"/>
      <c r="L69" s="19"/>
      <c r="M69" s="19"/>
      <c r="N69" s="19"/>
    </row>
    <row r="70" spans="1:14" ht="15">
      <c r="A70" s="19"/>
      <c r="B70" s="19"/>
      <c r="C70" s="19"/>
      <c r="D70" s="19"/>
      <c r="E70" s="19"/>
      <c r="F70" s="19"/>
      <c r="G70" s="19"/>
      <c r="H70" s="19"/>
      <c r="I70" s="19"/>
      <c r="J70" s="19"/>
      <c r="K70" s="19"/>
      <c r="L70" s="19"/>
      <c r="M70" s="19"/>
      <c r="N70" s="19"/>
    </row>
    <row r="71" spans="1:14" ht="15">
      <c r="A71" s="19"/>
      <c r="B71" s="19"/>
      <c r="C71" s="19"/>
      <c r="D71" s="19"/>
      <c r="E71" s="19"/>
      <c r="F71" s="19"/>
      <c r="G71" s="19"/>
      <c r="H71" s="19"/>
      <c r="I71" s="19"/>
      <c r="J71" s="19"/>
      <c r="K71" s="19"/>
      <c r="L71" s="19"/>
      <c r="M71" s="19"/>
      <c r="N71" s="19"/>
    </row>
    <row r="72" spans="1:14" ht="15">
      <c r="A72" s="19"/>
      <c r="B72" s="19"/>
      <c r="C72" s="19"/>
      <c r="D72" s="19"/>
      <c r="E72" s="19"/>
      <c r="F72" s="19"/>
      <c r="G72" s="19"/>
      <c r="H72" s="19"/>
      <c r="I72" s="19"/>
      <c r="J72" s="19"/>
      <c r="K72" s="19"/>
      <c r="L72" s="19"/>
      <c r="M72" s="19"/>
      <c r="N72" s="19"/>
    </row>
    <row r="73" spans="1:14" ht="15">
      <c r="A73" s="19"/>
      <c r="B73" s="19"/>
      <c r="C73" s="19"/>
      <c r="D73" s="19"/>
      <c r="E73" s="19"/>
      <c r="F73" s="19"/>
      <c r="G73" s="19"/>
      <c r="H73" s="19"/>
      <c r="I73" s="19"/>
      <c r="J73" s="19"/>
      <c r="K73" s="19"/>
      <c r="L73" s="19"/>
      <c r="M73" s="19"/>
      <c r="N73" s="19"/>
    </row>
    <row r="74" spans="1:14" ht="15">
      <c r="A74" s="19"/>
      <c r="B74" s="19"/>
      <c r="C74" s="19"/>
      <c r="D74" s="19"/>
      <c r="E74" s="19"/>
      <c r="F74" s="19"/>
      <c r="G74" s="19"/>
      <c r="H74" s="19"/>
      <c r="I74" s="19"/>
      <c r="J74" s="19"/>
      <c r="K74" s="19"/>
      <c r="L74" s="19"/>
      <c r="M74" s="19"/>
      <c r="N74" s="19"/>
    </row>
    <row r="75" spans="1:14" ht="15">
      <c r="A75" s="19"/>
      <c r="B75" s="19"/>
      <c r="C75" s="19"/>
      <c r="D75" s="19"/>
      <c r="E75" s="19"/>
      <c r="F75" s="19"/>
      <c r="G75" s="19"/>
      <c r="H75" s="19"/>
      <c r="I75" s="19"/>
      <c r="J75" s="19"/>
      <c r="K75" s="19"/>
      <c r="L75" s="19"/>
      <c r="M75" s="19"/>
      <c r="N75" s="19"/>
    </row>
    <row r="76" spans="1:14" ht="15">
      <c r="A76" s="19"/>
      <c r="B76" s="19"/>
      <c r="C76" s="19"/>
      <c r="D76" s="19"/>
      <c r="E76" s="19"/>
      <c r="F76" s="19"/>
      <c r="G76" s="19"/>
      <c r="H76" s="19"/>
      <c r="I76" s="19"/>
      <c r="J76" s="19"/>
      <c r="K76" s="19"/>
      <c r="L76" s="19"/>
      <c r="M76" s="19"/>
      <c r="N76" s="19"/>
    </row>
    <row r="77" spans="1:14" ht="15">
      <c r="A77" s="19"/>
      <c r="B77" s="19"/>
      <c r="C77" s="19"/>
      <c r="D77" s="19"/>
      <c r="E77" s="19"/>
      <c r="F77" s="19"/>
      <c r="G77" s="19"/>
      <c r="H77" s="19"/>
      <c r="I77" s="19"/>
      <c r="J77" s="19"/>
      <c r="K77" s="19"/>
      <c r="L77" s="19"/>
      <c r="M77" s="19"/>
      <c r="N77" s="19"/>
    </row>
    <row r="78" spans="1:14" ht="15">
      <c r="A78" s="19"/>
      <c r="B78" s="19"/>
      <c r="C78" s="19"/>
      <c r="D78" s="19"/>
      <c r="E78" s="19"/>
      <c r="F78" s="19"/>
      <c r="G78" s="19"/>
      <c r="H78" s="19"/>
      <c r="I78" s="19"/>
      <c r="J78" s="19"/>
      <c r="K78" s="19"/>
      <c r="L78" s="19"/>
      <c r="M78" s="19"/>
      <c r="N78" s="19"/>
    </row>
    <row r="79" spans="1:14" ht="15">
      <c r="A79" s="19"/>
      <c r="B79" s="19"/>
      <c r="C79" s="19"/>
      <c r="D79" s="19"/>
      <c r="E79" s="19"/>
      <c r="F79" s="19"/>
      <c r="G79" s="19"/>
      <c r="H79" s="19"/>
      <c r="I79" s="19"/>
      <c r="J79" s="19"/>
      <c r="K79" s="19"/>
      <c r="L79" s="19"/>
      <c r="M79" s="19"/>
      <c r="N79" s="19"/>
    </row>
    <row r="80" spans="1:14" ht="15">
      <c r="A80" s="19"/>
      <c r="B80" s="19"/>
      <c r="C80" s="19"/>
      <c r="D80" s="19"/>
      <c r="E80" s="19"/>
      <c r="F80" s="19"/>
      <c r="G80" s="19"/>
      <c r="H80" s="19"/>
      <c r="I80" s="19"/>
      <c r="J80" s="19"/>
      <c r="K80" s="19"/>
      <c r="L80" s="19"/>
      <c r="M80" s="19"/>
      <c r="N80" s="19"/>
    </row>
    <row r="81" spans="1:14" ht="15">
      <c r="A81" s="19"/>
      <c r="B81" s="19"/>
      <c r="C81" s="19"/>
      <c r="D81" s="19"/>
      <c r="E81" s="19"/>
      <c r="F81" s="19"/>
      <c r="G81" s="19"/>
      <c r="H81" s="19"/>
      <c r="I81" s="19"/>
      <c r="J81" s="19"/>
      <c r="K81" s="19"/>
      <c r="L81" s="19"/>
      <c r="M81" s="19"/>
      <c r="N81" s="19"/>
    </row>
    <row r="82" spans="1:14" ht="15">
      <c r="A82" s="19"/>
      <c r="B82" s="19"/>
      <c r="C82" s="19"/>
      <c r="D82" s="19"/>
      <c r="E82" s="19"/>
      <c r="F82" s="19"/>
      <c r="G82" s="19"/>
      <c r="H82" s="19"/>
      <c r="I82" s="19"/>
      <c r="J82" s="19"/>
      <c r="K82" s="19"/>
      <c r="L82" s="19"/>
      <c r="M82" s="19"/>
      <c r="N82" s="19"/>
    </row>
    <row r="83" spans="1:14" ht="15">
      <c r="A83" s="19"/>
      <c r="B83" s="19"/>
      <c r="C83" s="19"/>
      <c r="D83" s="19"/>
      <c r="E83" s="19"/>
      <c r="F83" s="19"/>
      <c r="G83" s="19"/>
      <c r="H83" s="19"/>
      <c r="I83" s="19"/>
      <c r="J83" s="19"/>
      <c r="K83" s="19"/>
      <c r="L83" s="19"/>
      <c r="M83" s="19"/>
      <c r="N83" s="19"/>
    </row>
    <row r="84" spans="1:14" ht="15">
      <c r="A84" s="19"/>
      <c r="B84" s="19"/>
      <c r="C84" s="19"/>
      <c r="D84" s="19"/>
      <c r="E84" s="19"/>
      <c r="F84" s="19"/>
      <c r="G84" s="19"/>
      <c r="H84" s="19"/>
      <c r="I84" s="19"/>
      <c r="J84" s="19"/>
      <c r="K84" s="19"/>
      <c r="L84" s="19"/>
      <c r="M84" s="19"/>
      <c r="N84" s="19"/>
    </row>
    <row r="85" spans="1:14" ht="15">
      <c r="A85" s="19"/>
      <c r="B85" s="19"/>
      <c r="C85" s="19"/>
      <c r="D85" s="19"/>
      <c r="E85" s="19"/>
      <c r="F85" s="19"/>
      <c r="G85" s="19"/>
      <c r="H85" s="19"/>
      <c r="I85" s="19"/>
      <c r="J85" s="19"/>
      <c r="K85" s="19"/>
      <c r="L85" s="19"/>
      <c r="M85" s="19"/>
      <c r="N85" s="19"/>
    </row>
    <row r="86" spans="1:14" ht="15">
      <c r="A86" s="19"/>
      <c r="B86" s="19"/>
      <c r="C86" s="19"/>
      <c r="D86" s="19"/>
      <c r="E86" s="19"/>
      <c r="F86" s="19"/>
      <c r="G86" s="19"/>
      <c r="H86" s="19"/>
      <c r="I86" s="19"/>
      <c r="J86" s="19"/>
      <c r="K86" s="19"/>
      <c r="L86" s="19"/>
      <c r="M86" s="19"/>
      <c r="N86" s="19"/>
    </row>
    <row r="87" spans="1:14" ht="15">
      <c r="A87" s="19"/>
      <c r="B87" s="19"/>
      <c r="C87" s="19"/>
      <c r="D87" s="19"/>
      <c r="E87" s="19"/>
      <c r="F87" s="19"/>
      <c r="G87" s="19"/>
      <c r="H87" s="19"/>
      <c r="I87" s="19"/>
      <c r="J87" s="19"/>
      <c r="K87" s="19"/>
      <c r="L87" s="19"/>
      <c r="M87" s="19"/>
      <c r="N87" s="19"/>
    </row>
    <row r="88" spans="1:14" ht="15">
      <c r="A88" s="19"/>
      <c r="B88" s="19"/>
      <c r="C88" s="19"/>
      <c r="D88" s="19"/>
      <c r="E88" s="19"/>
      <c r="F88" s="19"/>
      <c r="G88" s="19"/>
      <c r="H88" s="19"/>
      <c r="I88" s="19"/>
      <c r="J88" s="19"/>
      <c r="K88" s="19"/>
      <c r="L88" s="19"/>
      <c r="M88" s="19"/>
      <c r="N88" s="19"/>
    </row>
    <row r="89" spans="1:14" ht="15">
      <c r="A89" s="19"/>
      <c r="B89" s="19"/>
      <c r="C89" s="19"/>
      <c r="D89" s="19"/>
      <c r="E89" s="19"/>
      <c r="F89" s="19"/>
      <c r="G89" s="19"/>
      <c r="H89" s="19"/>
      <c r="I89" s="19"/>
      <c r="J89" s="19"/>
      <c r="K89" s="19"/>
      <c r="L89" s="19"/>
      <c r="M89" s="19"/>
      <c r="N89" s="19"/>
    </row>
    <row r="90" spans="1:14" ht="15">
      <c r="A90" s="19"/>
      <c r="B90" s="19"/>
      <c r="C90" s="19"/>
      <c r="D90" s="19"/>
      <c r="E90" s="19"/>
      <c r="F90" s="19"/>
      <c r="G90" s="19"/>
      <c r="H90" s="19"/>
      <c r="I90" s="19"/>
      <c r="J90" s="19"/>
      <c r="K90" s="19"/>
      <c r="L90" s="19"/>
      <c r="M90" s="19"/>
      <c r="N90" s="19"/>
    </row>
    <row r="91" spans="1:14" ht="15">
      <c r="A91" s="19"/>
      <c r="B91" s="19"/>
      <c r="C91" s="19"/>
      <c r="D91" s="19"/>
      <c r="E91" s="19"/>
      <c r="F91" s="19"/>
      <c r="G91" s="19"/>
      <c r="H91" s="19"/>
      <c r="I91" s="19"/>
      <c r="J91" s="19"/>
      <c r="K91" s="19"/>
      <c r="L91" s="19"/>
      <c r="M91" s="19"/>
      <c r="N91" s="19"/>
    </row>
    <row r="92" spans="1:14" ht="15">
      <c r="A92" s="19"/>
      <c r="B92" s="19"/>
      <c r="C92" s="19"/>
      <c r="D92" s="19"/>
      <c r="E92" s="19"/>
      <c r="F92" s="19"/>
      <c r="G92" s="19"/>
      <c r="H92" s="19"/>
      <c r="I92" s="19"/>
      <c r="J92" s="19"/>
      <c r="K92" s="19"/>
      <c r="L92" s="19"/>
      <c r="M92" s="19"/>
      <c r="N92" s="19"/>
    </row>
    <row r="93" spans="1:14" ht="15">
      <c r="A93" s="19"/>
      <c r="B93" s="19"/>
      <c r="C93" s="19"/>
      <c r="D93" s="19"/>
      <c r="E93" s="19"/>
      <c r="F93" s="19"/>
      <c r="G93" s="19"/>
      <c r="H93" s="19"/>
      <c r="I93" s="19"/>
      <c r="J93" s="19"/>
      <c r="K93" s="19"/>
      <c r="L93" s="19"/>
      <c r="M93" s="19"/>
      <c r="N93" s="19"/>
    </row>
    <row r="94" spans="1:14" ht="15">
      <c r="A94" s="19"/>
      <c r="B94" s="19"/>
      <c r="C94" s="19"/>
      <c r="D94" s="19"/>
      <c r="E94" s="19"/>
      <c r="F94" s="19"/>
      <c r="G94" s="19"/>
      <c r="H94" s="19"/>
      <c r="I94" s="19"/>
      <c r="J94" s="19"/>
      <c r="K94" s="19"/>
      <c r="L94" s="19"/>
      <c r="M94" s="19"/>
      <c r="N94" s="19"/>
    </row>
    <row r="95" spans="1:14" ht="15">
      <c r="A95" s="19"/>
      <c r="B95" s="19"/>
      <c r="C95" s="19"/>
      <c r="D95" s="19"/>
      <c r="E95" s="19"/>
      <c r="F95" s="19"/>
      <c r="G95" s="19"/>
      <c r="H95" s="19"/>
      <c r="I95" s="19"/>
      <c r="J95" s="19"/>
      <c r="K95" s="19"/>
      <c r="L95" s="19"/>
      <c r="M95" s="19"/>
      <c r="N95" s="19"/>
    </row>
    <row r="96" spans="1:14" ht="15">
      <c r="A96" s="19"/>
      <c r="B96" s="19"/>
      <c r="C96" s="19"/>
      <c r="D96" s="19"/>
      <c r="E96" s="19"/>
      <c r="F96" s="19"/>
      <c r="G96" s="19"/>
      <c r="H96" s="19"/>
      <c r="I96" s="19"/>
      <c r="J96" s="19"/>
      <c r="K96" s="19"/>
      <c r="L96" s="19"/>
      <c r="M96" s="19"/>
      <c r="N96" s="19"/>
    </row>
    <row r="97" spans="1:14" ht="15">
      <c r="A97" s="19"/>
      <c r="B97" s="19"/>
      <c r="C97" s="19"/>
      <c r="D97" s="19"/>
      <c r="E97" s="19"/>
      <c r="F97" s="19"/>
      <c r="G97" s="19"/>
      <c r="H97" s="19"/>
      <c r="I97" s="19"/>
      <c r="J97" s="19"/>
      <c r="K97" s="19"/>
      <c r="L97" s="19"/>
      <c r="M97" s="19"/>
      <c r="N97" s="19"/>
    </row>
    <row r="98" spans="1:14" ht="15">
      <c r="A98" s="19"/>
      <c r="B98" s="19"/>
      <c r="C98" s="19"/>
      <c r="D98" s="19"/>
      <c r="E98" s="19"/>
      <c r="F98" s="19"/>
      <c r="G98" s="19"/>
      <c r="H98" s="19"/>
      <c r="I98" s="19"/>
      <c r="J98" s="19"/>
      <c r="K98" s="19"/>
      <c r="L98" s="19"/>
      <c r="M98" s="19"/>
      <c r="N98" s="19"/>
    </row>
    <row r="99" spans="1:14" ht="15">
      <c r="A99" s="19"/>
      <c r="B99" s="19"/>
      <c r="C99" s="19"/>
      <c r="D99" s="19"/>
      <c r="E99" s="19"/>
      <c r="F99" s="19"/>
      <c r="G99" s="19"/>
      <c r="H99" s="19"/>
      <c r="I99" s="19"/>
      <c r="J99" s="19"/>
      <c r="K99" s="19"/>
      <c r="L99" s="19"/>
      <c r="M99" s="19"/>
      <c r="N99" s="19"/>
    </row>
    <row r="100" spans="1:14" ht="15">
      <c r="A100" s="19"/>
      <c r="B100" s="19"/>
      <c r="C100" s="19"/>
      <c r="D100" s="19"/>
      <c r="E100" s="19"/>
      <c r="F100" s="19"/>
      <c r="G100" s="19"/>
      <c r="H100" s="19"/>
      <c r="I100" s="19"/>
      <c r="J100" s="19"/>
      <c r="K100" s="19"/>
      <c r="L100" s="19"/>
      <c r="M100" s="19"/>
      <c r="N100" s="19"/>
    </row>
    <row r="101" spans="1:14" ht="15">
      <c r="A101" s="19"/>
      <c r="B101" s="19"/>
      <c r="C101" s="19"/>
      <c r="D101" s="19"/>
      <c r="E101" s="19"/>
      <c r="F101" s="19"/>
      <c r="G101" s="19"/>
      <c r="H101" s="19"/>
      <c r="I101" s="19"/>
      <c r="J101" s="19"/>
      <c r="K101" s="19"/>
      <c r="L101" s="19"/>
      <c r="M101" s="19"/>
      <c r="N101" s="19"/>
    </row>
    <row r="102" spans="1:14" ht="15">
      <c r="A102" s="19"/>
      <c r="B102" s="19"/>
      <c r="C102" s="19"/>
      <c r="D102" s="19"/>
      <c r="E102" s="19"/>
      <c r="F102" s="19"/>
      <c r="G102" s="19"/>
      <c r="H102" s="19"/>
      <c r="I102" s="19"/>
      <c r="J102" s="19"/>
      <c r="K102" s="19"/>
      <c r="L102" s="19"/>
      <c r="M102" s="19"/>
      <c r="N102" s="19"/>
    </row>
    <row r="103" spans="1:14" ht="15">
      <c r="A103" s="19"/>
      <c r="B103" s="19"/>
      <c r="C103" s="19"/>
      <c r="D103" s="19"/>
      <c r="E103" s="19"/>
      <c r="F103" s="19"/>
      <c r="G103" s="19"/>
      <c r="H103" s="19"/>
      <c r="I103" s="19"/>
      <c r="J103" s="19"/>
      <c r="K103" s="19"/>
      <c r="L103" s="19"/>
      <c r="M103" s="19"/>
      <c r="N103" s="19"/>
    </row>
    <row r="104" spans="1:14" ht="15">
      <c r="A104" s="19"/>
      <c r="B104" s="19"/>
      <c r="C104" s="19"/>
      <c r="D104" s="19"/>
      <c r="E104" s="19"/>
      <c r="F104" s="19"/>
      <c r="G104" s="19"/>
      <c r="H104" s="19"/>
      <c r="I104" s="19"/>
      <c r="J104" s="19"/>
      <c r="K104" s="19"/>
      <c r="L104" s="19"/>
      <c r="M104" s="19"/>
      <c r="N104" s="19"/>
    </row>
    <row r="105" spans="1:14" ht="15">
      <c r="A105" s="19"/>
      <c r="B105" s="19"/>
      <c r="C105" s="19"/>
      <c r="D105" s="19"/>
      <c r="E105" s="19"/>
      <c r="F105" s="19"/>
      <c r="G105" s="19"/>
      <c r="H105" s="19"/>
      <c r="I105" s="19"/>
      <c r="J105" s="19"/>
      <c r="K105" s="19"/>
      <c r="L105" s="19"/>
      <c r="M105" s="19"/>
      <c r="N105" s="19"/>
    </row>
  </sheetData>
  <sheetProtection/>
  <mergeCells count="15">
    <mergeCell ref="A27:A31"/>
    <mergeCell ref="A32:A34"/>
    <mergeCell ref="A35:A37"/>
    <mergeCell ref="A38:A40"/>
    <mergeCell ref="A41:A44"/>
    <mergeCell ref="A45:A46"/>
    <mergeCell ref="A23:A26"/>
    <mergeCell ref="K1:N1"/>
    <mergeCell ref="A3:A7"/>
    <mergeCell ref="A8:A11"/>
    <mergeCell ref="A12:A15"/>
    <mergeCell ref="A16:A18"/>
    <mergeCell ref="A19:A22"/>
    <mergeCell ref="C1:F1"/>
    <mergeCell ref="G1:J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F0"/>
    <pageSetUpPr fitToPage="1"/>
  </sheetPr>
  <dimension ref="A1:AG51"/>
  <sheetViews>
    <sheetView view="pageBreakPreview" zoomScale="60" zoomScaleNormal="110" workbookViewId="0" topLeftCell="A25">
      <selection activeCell="H55" sqref="H55"/>
    </sheetView>
  </sheetViews>
  <sheetFormatPr defaultColWidth="11.421875" defaultRowHeight="15"/>
  <cols>
    <col min="1" max="1" width="38.421875" style="0" customWidth="1"/>
    <col min="2" max="2" width="18.28125" style="0" customWidth="1"/>
    <col min="3" max="3" width="17.421875" style="0" customWidth="1"/>
    <col min="4" max="6" width="7.00390625" style="0" customWidth="1"/>
    <col min="7" max="11" width="7.7109375" style="0" customWidth="1"/>
    <col min="12" max="12" width="8.421875" style="0" customWidth="1"/>
    <col min="13" max="13" width="8.7109375" style="0" customWidth="1"/>
    <col min="14" max="15" width="7.7109375" style="0" customWidth="1"/>
    <col min="16" max="16" width="12.8515625" style="0" customWidth="1"/>
    <col min="17" max="17" width="11.421875" style="0" customWidth="1"/>
    <col min="18" max="18" width="7.421875" style="0" customWidth="1"/>
    <col min="19" max="19" width="11.421875" style="0" customWidth="1"/>
    <col min="20" max="20" width="23.28125" style="0" customWidth="1"/>
    <col min="21" max="21" width="13.00390625" style="0" customWidth="1"/>
    <col min="22" max="22" width="7.8515625" style="0" customWidth="1"/>
    <col min="23" max="23" width="9.140625" style="0" customWidth="1"/>
    <col min="24" max="24" width="11.421875" style="0" customWidth="1"/>
    <col min="25" max="25" width="9.7109375" style="0" customWidth="1"/>
    <col min="26" max="26" width="12.8515625" style="0" customWidth="1"/>
    <col min="27" max="27" width="6.28125" style="0" customWidth="1"/>
    <col min="28" max="28" width="11.00390625" style="0" customWidth="1"/>
    <col min="29" max="29" width="6.28125" style="19" bestFit="1" customWidth="1"/>
    <col min="30" max="30" width="23.00390625" style="0" bestFit="1" customWidth="1"/>
    <col min="31" max="31" width="22.421875" style="0" customWidth="1"/>
    <col min="32" max="32" width="18.421875" style="0" bestFit="1" customWidth="1"/>
    <col min="33" max="33" width="16.140625" style="0" customWidth="1"/>
  </cols>
  <sheetData>
    <row r="1" spans="1:28" ht="32.25" customHeight="1">
      <c r="A1" s="442"/>
      <c r="B1" s="458" t="s">
        <v>21</v>
      </c>
      <c r="C1" s="459"/>
      <c r="D1" s="459"/>
      <c r="E1" s="459"/>
      <c r="F1" s="459"/>
      <c r="G1" s="459"/>
      <c r="H1" s="459"/>
      <c r="I1" s="459"/>
      <c r="J1" s="459"/>
      <c r="K1" s="459"/>
      <c r="L1" s="459"/>
      <c r="M1" s="459"/>
      <c r="N1" s="459"/>
      <c r="O1" s="459"/>
      <c r="P1" s="459"/>
      <c r="Q1" s="459"/>
      <c r="R1" s="459"/>
      <c r="S1" s="459"/>
      <c r="T1" s="459"/>
      <c r="U1" s="459"/>
      <c r="V1" s="459"/>
      <c r="W1" s="459"/>
      <c r="X1" s="459"/>
      <c r="Y1" s="460"/>
      <c r="Z1" s="355" t="s">
        <v>23</v>
      </c>
      <c r="AA1" s="356"/>
      <c r="AB1" s="357"/>
    </row>
    <row r="2" spans="1:28" ht="30.75" customHeight="1">
      <c r="A2" s="443"/>
      <c r="B2" s="429" t="s">
        <v>22</v>
      </c>
      <c r="C2" s="430"/>
      <c r="D2" s="430"/>
      <c r="E2" s="430"/>
      <c r="F2" s="430"/>
      <c r="G2" s="430"/>
      <c r="H2" s="430"/>
      <c r="I2" s="430"/>
      <c r="J2" s="430"/>
      <c r="K2" s="430"/>
      <c r="L2" s="430"/>
      <c r="M2" s="430"/>
      <c r="N2" s="430"/>
      <c r="O2" s="430"/>
      <c r="P2" s="430"/>
      <c r="Q2" s="430"/>
      <c r="R2" s="430"/>
      <c r="S2" s="430"/>
      <c r="T2" s="430"/>
      <c r="U2" s="430"/>
      <c r="V2" s="430"/>
      <c r="W2" s="430"/>
      <c r="X2" s="430"/>
      <c r="Y2" s="431"/>
      <c r="Z2" s="414" t="s">
        <v>248</v>
      </c>
      <c r="AA2" s="415"/>
      <c r="AB2" s="416"/>
    </row>
    <row r="3" spans="1:28" ht="24" customHeight="1">
      <c r="A3" s="443"/>
      <c r="B3" s="432" t="s">
        <v>73</v>
      </c>
      <c r="C3" s="433"/>
      <c r="D3" s="433"/>
      <c r="E3" s="433"/>
      <c r="F3" s="433"/>
      <c r="G3" s="433"/>
      <c r="H3" s="433"/>
      <c r="I3" s="433"/>
      <c r="J3" s="433"/>
      <c r="K3" s="433"/>
      <c r="L3" s="433"/>
      <c r="M3" s="433"/>
      <c r="N3" s="433"/>
      <c r="O3" s="433"/>
      <c r="P3" s="433"/>
      <c r="Q3" s="433"/>
      <c r="R3" s="433"/>
      <c r="S3" s="433"/>
      <c r="T3" s="433"/>
      <c r="U3" s="433"/>
      <c r="V3" s="433"/>
      <c r="W3" s="433"/>
      <c r="X3" s="433"/>
      <c r="Y3" s="434"/>
      <c r="Z3" s="414" t="s">
        <v>247</v>
      </c>
      <c r="AA3" s="415"/>
      <c r="AB3" s="416"/>
    </row>
    <row r="4" spans="1:28" ht="15.75" customHeight="1" thickBot="1">
      <c r="A4" s="444"/>
      <c r="B4" s="435"/>
      <c r="C4" s="436"/>
      <c r="D4" s="436"/>
      <c r="E4" s="436"/>
      <c r="F4" s="436"/>
      <c r="G4" s="436"/>
      <c r="H4" s="436"/>
      <c r="I4" s="436"/>
      <c r="J4" s="436"/>
      <c r="K4" s="436"/>
      <c r="L4" s="436"/>
      <c r="M4" s="436"/>
      <c r="N4" s="436"/>
      <c r="O4" s="436"/>
      <c r="P4" s="436"/>
      <c r="Q4" s="436"/>
      <c r="R4" s="436"/>
      <c r="S4" s="436"/>
      <c r="T4" s="436"/>
      <c r="U4" s="436"/>
      <c r="V4" s="436"/>
      <c r="W4" s="436"/>
      <c r="X4" s="436"/>
      <c r="Y4" s="437"/>
      <c r="Z4" s="419" t="s">
        <v>18</v>
      </c>
      <c r="AA4" s="420"/>
      <c r="AB4" s="421"/>
    </row>
    <row r="5" spans="1:28" ht="9" customHeight="1" thickBot="1">
      <c r="A5" s="104"/>
      <c r="B5" s="102"/>
      <c r="C5" s="103"/>
      <c r="D5" s="8"/>
      <c r="E5" s="8"/>
      <c r="F5" s="8"/>
      <c r="G5" s="8"/>
      <c r="H5" s="8"/>
      <c r="I5" s="8"/>
      <c r="J5" s="8"/>
      <c r="K5" s="8"/>
      <c r="L5" s="8"/>
      <c r="M5" s="8"/>
      <c r="N5" s="8"/>
      <c r="O5" s="8"/>
      <c r="P5" s="8"/>
      <c r="Q5" s="8"/>
      <c r="R5" s="8"/>
      <c r="S5" s="8"/>
      <c r="T5" s="8"/>
      <c r="U5" s="8"/>
      <c r="V5" s="8"/>
      <c r="W5" s="8"/>
      <c r="X5" s="9"/>
      <c r="Y5" s="8"/>
      <c r="Z5" s="10"/>
      <c r="AA5" s="2"/>
      <c r="AB5" s="105"/>
    </row>
    <row r="6" spans="1:28" ht="9" customHeight="1" thickBot="1">
      <c r="A6" s="7"/>
      <c r="B6" s="8"/>
      <c r="C6" s="8"/>
      <c r="D6" s="8"/>
      <c r="E6" s="8"/>
      <c r="F6" s="8"/>
      <c r="G6" s="8"/>
      <c r="H6" s="8"/>
      <c r="I6" s="8"/>
      <c r="J6" s="8"/>
      <c r="K6" s="8"/>
      <c r="L6" s="8"/>
      <c r="M6" s="8"/>
      <c r="N6" s="8"/>
      <c r="O6" s="8"/>
      <c r="P6" s="8"/>
      <c r="Q6" s="8"/>
      <c r="R6" s="8"/>
      <c r="S6" s="8"/>
      <c r="T6" s="8"/>
      <c r="U6" s="8"/>
      <c r="V6" s="8"/>
      <c r="W6" s="8"/>
      <c r="X6" s="9"/>
      <c r="Y6" s="8"/>
      <c r="Z6" s="8"/>
      <c r="AA6" s="4"/>
      <c r="AB6" s="106"/>
    </row>
    <row r="7" spans="1:28" ht="15" customHeight="1">
      <c r="A7" s="316" t="s">
        <v>0</v>
      </c>
      <c r="B7" s="317"/>
      <c r="C7" s="379" t="s">
        <v>155</v>
      </c>
      <c r="D7" s="380"/>
      <c r="E7" s="380"/>
      <c r="F7" s="380"/>
      <c r="G7" s="380"/>
      <c r="H7" s="380"/>
      <c r="I7" s="380"/>
      <c r="J7" s="380"/>
      <c r="K7" s="381"/>
      <c r="L7" s="109"/>
      <c r="M7" s="98"/>
      <c r="N7" s="98"/>
      <c r="O7" s="98"/>
      <c r="P7" s="98"/>
      <c r="Q7" s="100"/>
      <c r="R7" s="408" t="s">
        <v>82</v>
      </c>
      <c r="S7" s="494"/>
      <c r="T7" s="409"/>
      <c r="U7" s="400">
        <v>44209</v>
      </c>
      <c r="V7" s="401"/>
      <c r="W7" s="408" t="s">
        <v>78</v>
      </c>
      <c r="X7" s="409"/>
      <c r="Y7" s="406" t="s">
        <v>81</v>
      </c>
      <c r="Z7" s="407"/>
      <c r="AA7" s="492"/>
      <c r="AB7" s="493"/>
    </row>
    <row r="8" spans="1:28" ht="15" customHeight="1">
      <c r="A8" s="375"/>
      <c r="B8" s="376"/>
      <c r="C8" s="382"/>
      <c r="D8" s="383"/>
      <c r="E8" s="383"/>
      <c r="F8" s="383"/>
      <c r="G8" s="383"/>
      <c r="H8" s="383"/>
      <c r="I8" s="383"/>
      <c r="J8" s="383"/>
      <c r="K8" s="384"/>
      <c r="L8" s="109"/>
      <c r="M8" s="98"/>
      <c r="N8" s="98"/>
      <c r="O8" s="98"/>
      <c r="P8" s="98"/>
      <c r="Q8" s="100"/>
      <c r="R8" s="410"/>
      <c r="S8" s="495"/>
      <c r="T8" s="411"/>
      <c r="U8" s="402"/>
      <c r="V8" s="403"/>
      <c r="W8" s="410"/>
      <c r="X8" s="411"/>
      <c r="Y8" s="427" t="s">
        <v>79</v>
      </c>
      <c r="Z8" s="428"/>
      <c r="AA8" s="358"/>
      <c r="AB8" s="359"/>
    </row>
    <row r="9" spans="1:28" ht="15" customHeight="1" thickBot="1">
      <c r="A9" s="377"/>
      <c r="B9" s="378"/>
      <c r="C9" s="385"/>
      <c r="D9" s="386"/>
      <c r="E9" s="386"/>
      <c r="F9" s="386"/>
      <c r="G9" s="386"/>
      <c r="H9" s="386"/>
      <c r="I9" s="386"/>
      <c r="J9" s="386"/>
      <c r="K9" s="387"/>
      <c r="L9" s="109"/>
      <c r="M9" s="98"/>
      <c r="N9" s="98"/>
      <c r="O9" s="98"/>
      <c r="P9" s="98"/>
      <c r="Q9" s="100"/>
      <c r="R9" s="412"/>
      <c r="S9" s="496"/>
      <c r="T9" s="413"/>
      <c r="U9" s="404"/>
      <c r="V9" s="405"/>
      <c r="W9" s="412"/>
      <c r="X9" s="413"/>
      <c r="Y9" s="425" t="s">
        <v>80</v>
      </c>
      <c r="Z9" s="426"/>
      <c r="AA9" s="360" t="s">
        <v>99</v>
      </c>
      <c r="AB9" s="361"/>
    </row>
    <row r="10" spans="1:28" ht="9" customHeight="1" thickBot="1">
      <c r="A10" s="99"/>
      <c r="B10" s="110"/>
      <c r="C10" s="14"/>
      <c r="D10" s="14"/>
      <c r="E10" s="14"/>
      <c r="F10" s="14"/>
      <c r="G10" s="14"/>
      <c r="H10" s="14"/>
      <c r="I10" s="14"/>
      <c r="J10" s="14"/>
      <c r="K10" s="14"/>
      <c r="L10" s="14"/>
      <c r="M10" s="97"/>
      <c r="N10" s="97"/>
      <c r="O10" s="97"/>
      <c r="P10" s="97"/>
      <c r="Q10" s="97"/>
      <c r="R10" s="117"/>
      <c r="S10" s="117"/>
      <c r="T10" s="117"/>
      <c r="U10" s="117"/>
      <c r="V10" s="117"/>
      <c r="W10" s="114"/>
      <c r="X10" s="114"/>
      <c r="Y10" s="114"/>
      <c r="Z10" s="114"/>
      <c r="AA10" s="114"/>
      <c r="AB10" s="115"/>
    </row>
    <row r="11" spans="1:28" ht="39" customHeight="1" thickBot="1">
      <c r="A11" s="461" t="s">
        <v>89</v>
      </c>
      <c r="B11" s="462"/>
      <c r="C11" s="388" t="s">
        <v>101</v>
      </c>
      <c r="D11" s="389"/>
      <c r="E11" s="389"/>
      <c r="F11" s="389"/>
      <c r="G11" s="389"/>
      <c r="H11" s="389"/>
      <c r="I11" s="389"/>
      <c r="J11" s="389"/>
      <c r="K11" s="390"/>
      <c r="L11" s="68"/>
      <c r="M11" s="396" t="s">
        <v>84</v>
      </c>
      <c r="N11" s="397"/>
      <c r="O11" s="397"/>
      <c r="P11" s="397"/>
      <c r="Q11" s="398"/>
      <c r="R11" s="422" t="s">
        <v>102</v>
      </c>
      <c r="S11" s="423"/>
      <c r="T11" s="423"/>
      <c r="U11" s="423"/>
      <c r="V11" s="424"/>
      <c r="W11" s="396" t="s">
        <v>83</v>
      </c>
      <c r="X11" s="398"/>
      <c r="Y11" s="388" t="s">
        <v>103</v>
      </c>
      <c r="Z11" s="483"/>
      <c r="AA11" s="483"/>
      <c r="AB11" s="484"/>
    </row>
    <row r="12" spans="1:28" ht="9" customHeight="1" thickBot="1">
      <c r="A12" s="75"/>
      <c r="B12" s="116"/>
      <c r="C12" s="391"/>
      <c r="D12" s="392"/>
      <c r="E12" s="392"/>
      <c r="F12" s="392"/>
      <c r="G12" s="392"/>
      <c r="H12" s="392"/>
      <c r="I12" s="392"/>
      <c r="J12" s="392"/>
      <c r="K12" s="392"/>
      <c r="L12" s="392"/>
      <c r="M12" s="392"/>
      <c r="N12" s="392"/>
      <c r="O12" s="392"/>
      <c r="P12" s="392"/>
      <c r="Q12" s="392"/>
      <c r="R12" s="392"/>
      <c r="S12" s="392"/>
      <c r="T12" s="392"/>
      <c r="U12" s="392"/>
      <c r="V12" s="392"/>
      <c r="W12" s="392"/>
      <c r="X12" s="392"/>
      <c r="Y12" s="392"/>
      <c r="Z12" s="392"/>
      <c r="AA12" s="6"/>
      <c r="AB12" s="107"/>
    </row>
    <row r="13" spans="1:28" s="1" customFormat="1" ht="37.5" customHeight="1" thickBot="1">
      <c r="A13" s="316" t="s">
        <v>91</v>
      </c>
      <c r="B13" s="317"/>
      <c r="C13" s="471" t="s">
        <v>158</v>
      </c>
      <c r="D13" s="472"/>
      <c r="E13" s="472"/>
      <c r="F13" s="472"/>
      <c r="G13" s="472"/>
      <c r="H13" s="472"/>
      <c r="I13" s="472"/>
      <c r="J13" s="472"/>
      <c r="K13" s="472"/>
      <c r="L13" s="472"/>
      <c r="M13" s="472"/>
      <c r="N13" s="472"/>
      <c r="O13" s="472"/>
      <c r="P13" s="472"/>
      <c r="Q13" s="473"/>
      <c r="R13" s="8"/>
      <c r="S13" s="399" t="s">
        <v>19</v>
      </c>
      <c r="T13" s="399"/>
      <c r="U13" s="141">
        <v>12000</v>
      </c>
      <c r="V13" s="486" t="s">
        <v>20</v>
      </c>
      <c r="W13" s="399"/>
      <c r="X13" s="399"/>
      <c r="Y13" s="399"/>
      <c r="Z13" s="8"/>
      <c r="AA13" s="490">
        <v>0.18</v>
      </c>
      <c r="AB13" s="491"/>
    </row>
    <row r="14" spans="1:28" ht="16.5" customHeight="1" thickBot="1">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08"/>
    </row>
    <row r="15" spans="1:28" ht="24" customHeight="1" thickBot="1">
      <c r="A15" s="438" t="s">
        <v>1</v>
      </c>
      <c r="B15" s="439"/>
      <c r="C15" s="112" t="s">
        <v>69</v>
      </c>
      <c r="D15" s="417" t="s">
        <v>24</v>
      </c>
      <c r="E15" s="475"/>
      <c r="F15" s="417" t="s">
        <v>25</v>
      </c>
      <c r="G15" s="475"/>
      <c r="H15" s="417" t="s">
        <v>26</v>
      </c>
      <c r="I15" s="418"/>
      <c r="J15" s="96"/>
      <c r="K15" s="67"/>
      <c r="L15" s="96"/>
      <c r="M15" s="4"/>
      <c r="N15" s="4"/>
      <c r="O15" s="4"/>
      <c r="P15" s="4"/>
      <c r="Q15" s="487" t="s">
        <v>2</v>
      </c>
      <c r="R15" s="488"/>
      <c r="S15" s="488"/>
      <c r="T15" s="488"/>
      <c r="U15" s="488"/>
      <c r="V15" s="488"/>
      <c r="W15" s="488"/>
      <c r="X15" s="488"/>
      <c r="Y15" s="488"/>
      <c r="Z15" s="488"/>
      <c r="AA15" s="488"/>
      <c r="AB15" s="489"/>
    </row>
    <row r="16" spans="1:28" ht="35.25" customHeight="1" thickBot="1">
      <c r="A16" s="440"/>
      <c r="B16" s="441"/>
      <c r="C16" s="111"/>
      <c r="D16" s="445"/>
      <c r="E16" s="485"/>
      <c r="F16" s="445"/>
      <c r="G16" s="485"/>
      <c r="H16" s="445" t="s">
        <v>99</v>
      </c>
      <c r="I16" s="446"/>
      <c r="J16" s="96"/>
      <c r="K16" s="96"/>
      <c r="L16" s="96"/>
      <c r="M16" s="4"/>
      <c r="N16" s="4"/>
      <c r="O16" s="4"/>
      <c r="P16" s="4"/>
      <c r="Q16" s="393" t="s">
        <v>3</v>
      </c>
      <c r="R16" s="394"/>
      <c r="S16" s="394"/>
      <c r="T16" s="394"/>
      <c r="U16" s="394"/>
      <c r="V16" s="395"/>
      <c r="W16" s="476" t="s">
        <v>4</v>
      </c>
      <c r="X16" s="394"/>
      <c r="Y16" s="394"/>
      <c r="Z16" s="394"/>
      <c r="AA16" s="394"/>
      <c r="AB16" s="477"/>
    </row>
    <row r="17" spans="1:29" ht="27" customHeight="1">
      <c r="A17" s="3"/>
      <c r="B17" s="4"/>
      <c r="C17" s="4"/>
      <c r="D17" s="13"/>
      <c r="E17" s="13"/>
      <c r="F17" s="13"/>
      <c r="G17" s="13"/>
      <c r="H17" s="13"/>
      <c r="I17" s="13"/>
      <c r="J17" s="13"/>
      <c r="K17" s="13"/>
      <c r="L17" s="13"/>
      <c r="M17" s="4"/>
      <c r="N17" s="4"/>
      <c r="O17" s="4"/>
      <c r="P17" s="4"/>
      <c r="Q17" s="374" t="s">
        <v>5</v>
      </c>
      <c r="R17" s="353"/>
      <c r="S17" s="354"/>
      <c r="T17" s="352" t="s">
        <v>6</v>
      </c>
      <c r="U17" s="353"/>
      <c r="V17" s="354"/>
      <c r="W17" s="352" t="s">
        <v>5</v>
      </c>
      <c r="X17" s="353"/>
      <c r="Y17" s="354"/>
      <c r="Z17" s="352" t="s">
        <v>6</v>
      </c>
      <c r="AA17" s="353"/>
      <c r="AB17" s="497"/>
      <c r="AC17" s="18"/>
    </row>
    <row r="18" spans="1:29" ht="18" customHeight="1" thickBot="1">
      <c r="A18" s="7"/>
      <c r="B18" s="8"/>
      <c r="C18" s="13"/>
      <c r="D18" s="13"/>
      <c r="E18" s="13"/>
      <c r="F18" s="13"/>
      <c r="G18" s="74"/>
      <c r="H18" s="74"/>
      <c r="I18" s="74"/>
      <c r="J18" s="74"/>
      <c r="K18" s="74"/>
      <c r="L18" s="74"/>
      <c r="M18" s="13"/>
      <c r="N18" s="13"/>
      <c r="O18" s="13"/>
      <c r="P18" s="13"/>
      <c r="Q18" s="371" t="s">
        <v>156</v>
      </c>
      <c r="R18" s="372"/>
      <c r="S18" s="373"/>
      <c r="T18" s="455" t="s">
        <v>156</v>
      </c>
      <c r="U18" s="372"/>
      <c r="V18" s="373"/>
      <c r="W18" s="455">
        <v>1022080000</v>
      </c>
      <c r="X18" s="372"/>
      <c r="Y18" s="373"/>
      <c r="Z18" s="478">
        <v>1022079886.49233</v>
      </c>
      <c r="AA18" s="479"/>
      <c r="AB18" s="480"/>
      <c r="AC18" s="20"/>
    </row>
    <row r="19" spans="1:28" ht="7.5" customHeight="1" thickBot="1">
      <c r="A19" s="7"/>
      <c r="B19" s="8"/>
      <c r="C19" s="13"/>
      <c r="D19" s="13"/>
      <c r="E19" s="13"/>
      <c r="F19" s="13"/>
      <c r="G19" s="13"/>
      <c r="H19" s="13"/>
      <c r="I19" s="13"/>
      <c r="J19" s="13"/>
      <c r="K19" s="13"/>
      <c r="L19" s="13"/>
      <c r="M19" s="13"/>
      <c r="N19" s="13"/>
      <c r="O19" s="13"/>
      <c r="P19" s="13"/>
      <c r="Q19" s="13"/>
      <c r="R19" s="13"/>
      <c r="S19" s="13"/>
      <c r="T19" s="13"/>
      <c r="U19" s="13"/>
      <c r="V19" s="13"/>
      <c r="W19" s="13"/>
      <c r="X19" s="13"/>
      <c r="Y19" s="13"/>
      <c r="Z19" s="13"/>
      <c r="AA19" s="4"/>
      <c r="AB19" s="106"/>
    </row>
    <row r="20" spans="1:28" ht="17.25" customHeight="1">
      <c r="A20" s="498" t="s">
        <v>88</v>
      </c>
      <c r="B20" s="499"/>
      <c r="C20" s="500"/>
      <c r="D20" s="500"/>
      <c r="E20" s="500"/>
      <c r="F20" s="500"/>
      <c r="G20" s="500"/>
      <c r="H20" s="500"/>
      <c r="I20" s="500"/>
      <c r="J20" s="500"/>
      <c r="K20" s="500"/>
      <c r="L20" s="500"/>
      <c r="M20" s="500"/>
      <c r="N20" s="500"/>
      <c r="O20" s="500"/>
      <c r="P20" s="500"/>
      <c r="Q20" s="500"/>
      <c r="R20" s="500"/>
      <c r="S20" s="500"/>
      <c r="T20" s="500"/>
      <c r="U20" s="500"/>
      <c r="V20" s="500"/>
      <c r="W20" s="500"/>
      <c r="X20" s="500"/>
      <c r="Y20" s="500"/>
      <c r="Z20" s="500"/>
      <c r="AA20" s="500"/>
      <c r="AB20" s="501"/>
    </row>
    <row r="21" spans="1:28" ht="15" customHeight="1">
      <c r="A21" s="511" t="s">
        <v>7</v>
      </c>
      <c r="B21" s="505" t="s">
        <v>8</v>
      </c>
      <c r="C21" s="506"/>
      <c r="D21" s="313" t="s">
        <v>9</v>
      </c>
      <c r="E21" s="314"/>
      <c r="F21" s="314"/>
      <c r="G21" s="314"/>
      <c r="H21" s="314"/>
      <c r="I21" s="314"/>
      <c r="J21" s="314"/>
      <c r="K21" s="314"/>
      <c r="L21" s="314"/>
      <c r="M21" s="314"/>
      <c r="N21" s="314"/>
      <c r="O21" s="315"/>
      <c r="P21" s="348" t="s">
        <v>10</v>
      </c>
      <c r="Q21" s="348" t="s">
        <v>96</v>
      </c>
      <c r="R21" s="348"/>
      <c r="S21" s="348"/>
      <c r="T21" s="348"/>
      <c r="U21" s="348"/>
      <c r="V21" s="348"/>
      <c r="W21" s="348"/>
      <c r="X21" s="348"/>
      <c r="Y21" s="348"/>
      <c r="Z21" s="348"/>
      <c r="AA21" s="348"/>
      <c r="AB21" s="474"/>
    </row>
    <row r="22" spans="1:28" ht="27" customHeight="1">
      <c r="A22" s="513"/>
      <c r="B22" s="327"/>
      <c r="C22" s="329"/>
      <c r="D22" s="313" t="s">
        <v>69</v>
      </c>
      <c r="E22" s="314"/>
      <c r="F22" s="315"/>
      <c r="G22" s="313" t="s">
        <v>24</v>
      </c>
      <c r="H22" s="314"/>
      <c r="I22" s="315"/>
      <c r="J22" s="313" t="s">
        <v>25</v>
      </c>
      <c r="K22" s="314"/>
      <c r="L22" s="315"/>
      <c r="M22" s="313" t="s">
        <v>26</v>
      </c>
      <c r="N22" s="314"/>
      <c r="O22" s="315"/>
      <c r="P22" s="315"/>
      <c r="Q22" s="348"/>
      <c r="R22" s="348"/>
      <c r="S22" s="348"/>
      <c r="T22" s="348"/>
      <c r="U22" s="348"/>
      <c r="V22" s="348"/>
      <c r="W22" s="348"/>
      <c r="X22" s="348"/>
      <c r="Y22" s="348"/>
      <c r="Z22" s="348"/>
      <c r="AA22" s="348"/>
      <c r="AB22" s="474"/>
    </row>
    <row r="23" spans="1:28" ht="15">
      <c r="A23" s="514" t="str">
        <f>C13</f>
        <v>1. Vincular 138000 mujeres a procesos de información, sensibilización y campañas de difusión de sus derechos</v>
      </c>
      <c r="B23" s="507" t="s">
        <v>156</v>
      </c>
      <c r="C23" s="508"/>
      <c r="D23" s="449"/>
      <c r="E23" s="450"/>
      <c r="F23" s="451"/>
      <c r="G23" s="449"/>
      <c r="H23" s="450"/>
      <c r="I23" s="451"/>
      <c r="J23" s="449"/>
      <c r="K23" s="450"/>
      <c r="L23" s="451"/>
      <c r="M23" s="449"/>
      <c r="N23" s="450"/>
      <c r="O23" s="451"/>
      <c r="P23" s="456"/>
      <c r="Q23" s="467"/>
      <c r="R23" s="467"/>
      <c r="S23" s="467"/>
      <c r="T23" s="467"/>
      <c r="U23" s="467"/>
      <c r="V23" s="467"/>
      <c r="W23" s="467"/>
      <c r="X23" s="467"/>
      <c r="Y23" s="467"/>
      <c r="Z23" s="467"/>
      <c r="AA23" s="467"/>
      <c r="AB23" s="468"/>
    </row>
    <row r="24" spans="1:28" ht="15">
      <c r="A24" s="514"/>
      <c r="B24" s="509"/>
      <c r="C24" s="510"/>
      <c r="D24" s="452"/>
      <c r="E24" s="453"/>
      <c r="F24" s="454"/>
      <c r="G24" s="452"/>
      <c r="H24" s="453"/>
      <c r="I24" s="454"/>
      <c r="J24" s="452"/>
      <c r="K24" s="453"/>
      <c r="L24" s="454"/>
      <c r="M24" s="452"/>
      <c r="N24" s="453"/>
      <c r="O24" s="454"/>
      <c r="P24" s="457"/>
      <c r="Q24" s="467"/>
      <c r="R24" s="467"/>
      <c r="S24" s="467"/>
      <c r="T24" s="467"/>
      <c r="U24" s="467"/>
      <c r="V24" s="467"/>
      <c r="W24" s="467"/>
      <c r="X24" s="467"/>
      <c r="Y24" s="467"/>
      <c r="Z24" s="467"/>
      <c r="AA24" s="467"/>
      <c r="AB24" s="468"/>
    </row>
    <row r="25" spans="1:28" ht="15">
      <c r="A25" s="514"/>
      <c r="B25" s="509"/>
      <c r="C25" s="510"/>
      <c r="D25" s="452"/>
      <c r="E25" s="453"/>
      <c r="F25" s="454"/>
      <c r="G25" s="452"/>
      <c r="H25" s="453"/>
      <c r="I25" s="454"/>
      <c r="J25" s="452"/>
      <c r="K25" s="453"/>
      <c r="L25" s="454"/>
      <c r="M25" s="452"/>
      <c r="N25" s="453"/>
      <c r="O25" s="454"/>
      <c r="P25" s="457"/>
      <c r="Q25" s="467"/>
      <c r="R25" s="467"/>
      <c r="S25" s="467"/>
      <c r="T25" s="467"/>
      <c r="U25" s="467"/>
      <c r="V25" s="467"/>
      <c r="W25" s="467"/>
      <c r="X25" s="467"/>
      <c r="Y25" s="467"/>
      <c r="Z25" s="467"/>
      <c r="AA25" s="467"/>
      <c r="AB25" s="468"/>
    </row>
    <row r="26" spans="1:28" ht="30.75" customHeight="1" thickBot="1">
      <c r="A26" s="515"/>
      <c r="B26" s="509"/>
      <c r="C26" s="510"/>
      <c r="D26" s="452"/>
      <c r="E26" s="453"/>
      <c r="F26" s="454"/>
      <c r="G26" s="452"/>
      <c r="H26" s="453"/>
      <c r="I26" s="454"/>
      <c r="J26" s="452"/>
      <c r="K26" s="453"/>
      <c r="L26" s="454"/>
      <c r="M26" s="452"/>
      <c r="N26" s="453"/>
      <c r="O26" s="454"/>
      <c r="P26" s="457"/>
      <c r="Q26" s="469"/>
      <c r="R26" s="469"/>
      <c r="S26" s="469"/>
      <c r="T26" s="469"/>
      <c r="U26" s="469"/>
      <c r="V26" s="469"/>
      <c r="W26" s="469"/>
      <c r="X26" s="469"/>
      <c r="Y26" s="469"/>
      <c r="Z26" s="469"/>
      <c r="AA26" s="469"/>
      <c r="AB26" s="470"/>
    </row>
    <row r="27" spans="1:28" ht="25.5" customHeight="1">
      <c r="A27" s="349"/>
      <c r="B27" s="350"/>
      <c r="C27" s="350"/>
      <c r="D27" s="350"/>
      <c r="E27" s="350"/>
      <c r="F27" s="350"/>
      <c r="G27" s="350"/>
      <c r="H27" s="350"/>
      <c r="I27" s="350"/>
      <c r="J27" s="350"/>
      <c r="K27" s="350"/>
      <c r="L27" s="350"/>
      <c r="M27" s="350"/>
      <c r="N27" s="350"/>
      <c r="O27" s="350"/>
      <c r="P27" s="350"/>
      <c r="Q27" s="350"/>
      <c r="R27" s="350"/>
      <c r="S27" s="350"/>
      <c r="T27" s="350"/>
      <c r="U27" s="350"/>
      <c r="V27" s="350"/>
      <c r="W27" s="350"/>
      <c r="X27" s="350"/>
      <c r="Y27" s="350"/>
      <c r="Z27" s="350"/>
      <c r="AA27" s="350"/>
      <c r="AB27" s="351"/>
    </row>
    <row r="28" spans="1:33" ht="36.75" customHeight="1">
      <c r="A28" s="511" t="s">
        <v>7</v>
      </c>
      <c r="B28" s="348" t="s">
        <v>71</v>
      </c>
      <c r="C28" s="348" t="s">
        <v>8</v>
      </c>
      <c r="D28" s="348" t="s">
        <v>68</v>
      </c>
      <c r="E28" s="348"/>
      <c r="F28" s="348"/>
      <c r="G28" s="348"/>
      <c r="H28" s="348"/>
      <c r="I28" s="348"/>
      <c r="J28" s="348"/>
      <c r="K28" s="348"/>
      <c r="L28" s="348"/>
      <c r="M28" s="348"/>
      <c r="N28" s="348"/>
      <c r="O28" s="348"/>
      <c r="P28" s="348"/>
      <c r="Q28" s="348" t="s">
        <v>97</v>
      </c>
      <c r="R28" s="348"/>
      <c r="S28" s="348"/>
      <c r="T28" s="348"/>
      <c r="U28" s="348"/>
      <c r="V28" s="348"/>
      <c r="W28" s="348"/>
      <c r="X28" s="348"/>
      <c r="Y28" s="348"/>
      <c r="Z28" s="348"/>
      <c r="AA28" s="348"/>
      <c r="AB28" s="348"/>
      <c r="AD28" s="93"/>
      <c r="AE28" s="93"/>
      <c r="AF28" s="93"/>
      <c r="AG28" s="92"/>
    </row>
    <row r="29" spans="1:33" ht="25.5" customHeight="1">
      <c r="A29" s="511"/>
      <c r="B29" s="348"/>
      <c r="C29" s="512"/>
      <c r="D29" s="113" t="s">
        <v>47</v>
      </c>
      <c r="E29" s="113" t="s">
        <v>48</v>
      </c>
      <c r="F29" s="113" t="s">
        <v>49</v>
      </c>
      <c r="G29" s="113" t="s">
        <v>50</v>
      </c>
      <c r="H29" s="113" t="s">
        <v>51</v>
      </c>
      <c r="I29" s="113" t="s">
        <v>52</v>
      </c>
      <c r="J29" s="113" t="s">
        <v>53</v>
      </c>
      <c r="K29" s="113" t="s">
        <v>54</v>
      </c>
      <c r="L29" s="113" t="s">
        <v>55</v>
      </c>
      <c r="M29" s="113" t="s">
        <v>56</v>
      </c>
      <c r="N29" s="113" t="s">
        <v>57</v>
      </c>
      <c r="O29" s="113" t="s">
        <v>58</v>
      </c>
      <c r="P29" s="113" t="s">
        <v>10</v>
      </c>
      <c r="Q29" s="327" t="s">
        <v>92</v>
      </c>
      <c r="R29" s="328"/>
      <c r="S29" s="328"/>
      <c r="T29" s="329"/>
      <c r="U29" s="327" t="s">
        <v>93</v>
      </c>
      <c r="V29" s="328"/>
      <c r="W29" s="328"/>
      <c r="X29" s="329"/>
      <c r="Y29" s="327" t="s">
        <v>94</v>
      </c>
      <c r="Z29" s="328"/>
      <c r="AA29" s="328"/>
      <c r="AB29" s="330"/>
      <c r="AD29" s="93"/>
      <c r="AE29" s="93"/>
      <c r="AF29" s="93"/>
      <c r="AG29" s="92"/>
    </row>
    <row r="30" spans="1:33" ht="357.75" customHeight="1" thickBot="1">
      <c r="A30" s="88" t="str">
        <f>C13</f>
        <v>1. Vincular 138000 mujeres a procesos de información, sensibilización y campañas de difusión de sus derechos</v>
      </c>
      <c r="B30" s="89">
        <f>AA13</f>
        <v>0.18</v>
      </c>
      <c r="C30" s="228">
        <v>12000</v>
      </c>
      <c r="D30" s="91"/>
      <c r="E30" s="91"/>
      <c r="F30" s="91"/>
      <c r="G30" s="91"/>
      <c r="H30" s="91"/>
      <c r="I30" s="91"/>
      <c r="J30" s="163">
        <v>1250</v>
      </c>
      <c r="K30" s="163">
        <f>K36+K39+K42+K45</f>
        <v>1300</v>
      </c>
      <c r="L30" s="163">
        <f>L36+L39+L42+L45</f>
        <v>2413</v>
      </c>
      <c r="M30" s="163">
        <f>M36+M39+M42+M45</f>
        <v>3180</v>
      </c>
      <c r="N30" s="163">
        <f>N36+N39+N42+N45</f>
        <v>2187</v>
      </c>
      <c r="O30" s="163">
        <f>O36+O39+O42+O45</f>
        <v>1689</v>
      </c>
      <c r="P30" s="122">
        <f>SUM(D30:O30)</f>
        <v>12019</v>
      </c>
      <c r="Q30" s="341" t="s">
        <v>268</v>
      </c>
      <c r="R30" s="342"/>
      <c r="S30" s="342"/>
      <c r="T30" s="343"/>
      <c r="U30" s="344"/>
      <c r="V30" s="345"/>
      <c r="W30" s="345"/>
      <c r="X30" s="346"/>
      <c r="Y30" s="341" t="s">
        <v>237</v>
      </c>
      <c r="Z30" s="342"/>
      <c r="AA30" s="342"/>
      <c r="AB30" s="347"/>
      <c r="AC30" s="87"/>
      <c r="AD30" s="194"/>
      <c r="AF30" s="93"/>
      <c r="AG30" s="92"/>
    </row>
    <row r="31" spans="1:33" ht="18.75">
      <c r="A31" s="502"/>
      <c r="B31" s="329"/>
      <c r="C31" s="503"/>
      <c r="D31" s="503"/>
      <c r="E31" s="503"/>
      <c r="F31" s="503"/>
      <c r="G31" s="503"/>
      <c r="H31" s="503"/>
      <c r="I31" s="503"/>
      <c r="J31" s="503"/>
      <c r="K31" s="503"/>
      <c r="L31" s="503"/>
      <c r="M31" s="503"/>
      <c r="N31" s="503"/>
      <c r="O31" s="503"/>
      <c r="P31" s="503"/>
      <c r="Q31" s="503"/>
      <c r="R31" s="503"/>
      <c r="S31" s="503"/>
      <c r="T31" s="503"/>
      <c r="U31" s="503"/>
      <c r="V31" s="503"/>
      <c r="W31" s="503"/>
      <c r="X31" s="503"/>
      <c r="Y31" s="503"/>
      <c r="Z31" s="503"/>
      <c r="AA31" s="503"/>
      <c r="AB31" s="504"/>
      <c r="AD31" s="93"/>
      <c r="AE31" s="93"/>
      <c r="AF31" s="93"/>
      <c r="AG31" s="92"/>
    </row>
    <row r="32" spans="1:33" ht="15" customHeight="1">
      <c r="A32" s="511" t="s">
        <v>13</v>
      </c>
      <c r="B32" s="517" t="s">
        <v>70</v>
      </c>
      <c r="C32" s="348" t="s">
        <v>14</v>
      </c>
      <c r="D32" s="348"/>
      <c r="E32" s="348"/>
      <c r="F32" s="348"/>
      <c r="G32" s="348"/>
      <c r="H32" s="348"/>
      <c r="I32" s="348"/>
      <c r="J32" s="348"/>
      <c r="K32" s="348"/>
      <c r="L32" s="348"/>
      <c r="M32" s="348"/>
      <c r="N32" s="348"/>
      <c r="O32" s="348"/>
      <c r="P32" s="348"/>
      <c r="Q32" s="313" t="s">
        <v>90</v>
      </c>
      <c r="R32" s="314"/>
      <c r="S32" s="314"/>
      <c r="T32" s="314"/>
      <c r="U32" s="314"/>
      <c r="V32" s="314"/>
      <c r="W32" s="314"/>
      <c r="X32" s="314"/>
      <c r="Y32" s="314"/>
      <c r="Z32" s="314"/>
      <c r="AA32" s="314"/>
      <c r="AB32" s="331"/>
      <c r="AD32" s="93"/>
      <c r="AE32" s="93"/>
      <c r="AF32" s="93"/>
      <c r="AG32" s="92"/>
    </row>
    <row r="33" spans="1:33" ht="25.5" customHeight="1">
      <c r="A33" s="511"/>
      <c r="B33" s="503"/>
      <c r="C33" s="113" t="s">
        <v>15</v>
      </c>
      <c r="D33" s="113" t="s">
        <v>44</v>
      </c>
      <c r="E33" s="113" t="s">
        <v>45</v>
      </c>
      <c r="F33" s="113" t="s">
        <v>46</v>
      </c>
      <c r="G33" s="113" t="s">
        <v>59</v>
      </c>
      <c r="H33" s="113" t="s">
        <v>60</v>
      </c>
      <c r="I33" s="113" t="s">
        <v>61</v>
      </c>
      <c r="J33" s="113" t="s">
        <v>62</v>
      </c>
      <c r="K33" s="113" t="s">
        <v>63</v>
      </c>
      <c r="L33" s="113" t="s">
        <v>64</v>
      </c>
      <c r="M33" s="113" t="s">
        <v>65</v>
      </c>
      <c r="N33" s="113" t="s">
        <v>66</v>
      </c>
      <c r="O33" s="113" t="s">
        <v>67</v>
      </c>
      <c r="P33" s="113" t="s">
        <v>72</v>
      </c>
      <c r="Q33" s="313" t="s">
        <v>95</v>
      </c>
      <c r="R33" s="314"/>
      <c r="S33" s="314"/>
      <c r="T33" s="314"/>
      <c r="U33" s="314"/>
      <c r="V33" s="314"/>
      <c r="W33" s="314"/>
      <c r="X33" s="314"/>
      <c r="Y33" s="314"/>
      <c r="Z33" s="314"/>
      <c r="AA33" s="314"/>
      <c r="AB33" s="331"/>
      <c r="AD33" s="94"/>
      <c r="AE33" s="94"/>
      <c r="AF33" s="94"/>
      <c r="AG33" s="92"/>
    </row>
    <row r="34" spans="1:33" ht="28.5" customHeight="1">
      <c r="A34" s="518" t="s">
        <v>242</v>
      </c>
      <c r="B34" s="516">
        <v>4</v>
      </c>
      <c r="C34" s="76" t="s">
        <v>11</v>
      </c>
      <c r="D34" s="77"/>
      <c r="E34" s="77"/>
      <c r="F34" s="77"/>
      <c r="G34" s="77"/>
      <c r="H34" s="77"/>
      <c r="I34" s="77"/>
      <c r="J34" s="77">
        <v>0</v>
      </c>
      <c r="K34" s="77">
        <v>0</v>
      </c>
      <c r="L34" s="77">
        <v>0.25</v>
      </c>
      <c r="M34" s="77">
        <v>0.25</v>
      </c>
      <c r="N34" s="77">
        <v>0.25</v>
      </c>
      <c r="O34" s="77">
        <v>0.25</v>
      </c>
      <c r="P34" s="78">
        <f>SUM(D34:O34)</f>
        <v>1</v>
      </c>
      <c r="Q34" s="318" t="s">
        <v>269</v>
      </c>
      <c r="R34" s="319"/>
      <c r="S34" s="319"/>
      <c r="T34" s="319"/>
      <c r="U34" s="319"/>
      <c r="V34" s="319"/>
      <c r="W34" s="319"/>
      <c r="X34" s="319"/>
      <c r="Y34" s="319"/>
      <c r="Z34" s="319"/>
      <c r="AA34" s="319"/>
      <c r="AB34" s="320"/>
      <c r="AC34" s="66"/>
      <c r="AD34" s="180"/>
      <c r="AE34" s="95"/>
      <c r="AF34" s="95"/>
      <c r="AG34" s="92"/>
    </row>
    <row r="35" spans="1:33" ht="28.5" customHeight="1">
      <c r="A35" s="519"/>
      <c r="B35" s="448"/>
      <c r="C35" s="71" t="s">
        <v>12</v>
      </c>
      <c r="D35" s="15"/>
      <c r="E35" s="15"/>
      <c r="F35" s="15"/>
      <c r="G35" s="15"/>
      <c r="H35" s="15"/>
      <c r="I35" s="15"/>
      <c r="J35" s="15">
        <v>0</v>
      </c>
      <c r="K35" s="15">
        <v>0</v>
      </c>
      <c r="L35" s="15">
        <f>L36/3200</f>
        <v>0.03125</v>
      </c>
      <c r="M35" s="15">
        <f>M36/3200</f>
        <v>0.6090625</v>
      </c>
      <c r="N35" s="15">
        <v>0.32</v>
      </c>
      <c r="O35" s="15">
        <v>0.16</v>
      </c>
      <c r="P35" s="17">
        <f aca="true" t="shared" si="0" ref="P35:P45">SUM(D35:O35)</f>
        <v>1.1203124999999998</v>
      </c>
      <c r="Q35" s="321"/>
      <c r="R35" s="322"/>
      <c r="S35" s="322"/>
      <c r="T35" s="322"/>
      <c r="U35" s="322"/>
      <c r="V35" s="322"/>
      <c r="W35" s="322"/>
      <c r="X35" s="322"/>
      <c r="Y35" s="322"/>
      <c r="Z35" s="322"/>
      <c r="AA35" s="322"/>
      <c r="AB35" s="323"/>
      <c r="AC35" s="66"/>
      <c r="AD35" s="194"/>
      <c r="AE35" s="92"/>
      <c r="AF35" s="92"/>
      <c r="AG35" s="92"/>
    </row>
    <row r="36" spans="1:33" ht="69.75" customHeight="1">
      <c r="A36" s="465" t="s">
        <v>104</v>
      </c>
      <c r="B36" s="466"/>
      <c r="C36" s="71"/>
      <c r="D36" s="73"/>
      <c r="E36" s="83"/>
      <c r="F36" s="73"/>
      <c r="G36" s="73"/>
      <c r="H36" s="73"/>
      <c r="I36" s="73"/>
      <c r="J36" s="73">
        <v>0</v>
      </c>
      <c r="K36" s="73">
        <v>0</v>
      </c>
      <c r="L36" s="73">
        <v>100</v>
      </c>
      <c r="M36" s="73">
        <v>1949</v>
      </c>
      <c r="N36" s="73">
        <v>1010</v>
      </c>
      <c r="O36" s="73">
        <v>525</v>
      </c>
      <c r="P36" s="195">
        <f>SUM(D36:O36)</f>
        <v>3584</v>
      </c>
      <c r="Q36" s="324"/>
      <c r="R36" s="325"/>
      <c r="S36" s="325"/>
      <c r="T36" s="325"/>
      <c r="U36" s="325"/>
      <c r="V36" s="325"/>
      <c r="W36" s="325"/>
      <c r="X36" s="325"/>
      <c r="Y36" s="325"/>
      <c r="Z36" s="325"/>
      <c r="AA36" s="325"/>
      <c r="AB36" s="326"/>
      <c r="AC36" s="66"/>
      <c r="AD36" s="194"/>
      <c r="AE36" s="92"/>
      <c r="AF36" s="201"/>
      <c r="AG36" s="92"/>
    </row>
    <row r="37" spans="1:33" ht="51.75" customHeight="1">
      <c r="A37" s="519" t="s">
        <v>240</v>
      </c>
      <c r="B37" s="447">
        <v>5</v>
      </c>
      <c r="C37" s="70" t="s">
        <v>11</v>
      </c>
      <c r="D37" s="72"/>
      <c r="E37" s="72"/>
      <c r="F37" s="72"/>
      <c r="G37" s="72"/>
      <c r="H37" s="72"/>
      <c r="I37" s="72"/>
      <c r="J37" s="72">
        <v>0.3</v>
      </c>
      <c r="K37" s="72">
        <v>0.25</v>
      </c>
      <c r="L37" s="72">
        <v>0.15</v>
      </c>
      <c r="M37" s="72">
        <v>0.1</v>
      </c>
      <c r="N37" s="72">
        <v>0.1</v>
      </c>
      <c r="O37" s="72">
        <v>0.1</v>
      </c>
      <c r="P37" s="17">
        <f>SUM(D37:O37)</f>
        <v>1</v>
      </c>
      <c r="Q37" s="332" t="s">
        <v>270</v>
      </c>
      <c r="R37" s="333"/>
      <c r="S37" s="333"/>
      <c r="T37" s="333"/>
      <c r="U37" s="333"/>
      <c r="V37" s="333"/>
      <c r="W37" s="333"/>
      <c r="X37" s="333"/>
      <c r="Y37" s="333"/>
      <c r="Z37" s="333"/>
      <c r="AA37" s="333"/>
      <c r="AB37" s="334"/>
      <c r="AC37" s="66"/>
      <c r="AD37" s="200"/>
      <c r="AF37" s="201"/>
      <c r="AG37" s="92"/>
    </row>
    <row r="38" spans="1:33" ht="64.5" customHeight="1">
      <c r="A38" s="519"/>
      <c r="B38" s="448"/>
      <c r="C38" s="71" t="s">
        <v>12</v>
      </c>
      <c r="D38" s="15"/>
      <c r="E38" s="15"/>
      <c r="F38" s="15"/>
      <c r="G38" s="15"/>
      <c r="H38" s="15"/>
      <c r="I38" s="15"/>
      <c r="J38" s="15">
        <f>J39/5000</f>
        <v>0.25</v>
      </c>
      <c r="K38" s="15">
        <f>K39/5000</f>
        <v>0.1794</v>
      </c>
      <c r="L38" s="15">
        <f>L39/5000</f>
        <v>0.2928</v>
      </c>
      <c r="M38" s="15">
        <f>M39/5000</f>
        <v>0</v>
      </c>
      <c r="N38" s="69">
        <v>0.11</v>
      </c>
      <c r="O38" s="69">
        <v>0.04</v>
      </c>
      <c r="P38" s="17">
        <f t="shared" si="0"/>
        <v>0.8722</v>
      </c>
      <c r="Q38" s="335"/>
      <c r="R38" s="336"/>
      <c r="S38" s="336"/>
      <c r="T38" s="336"/>
      <c r="U38" s="336"/>
      <c r="V38" s="336"/>
      <c r="W38" s="336"/>
      <c r="X38" s="336"/>
      <c r="Y38" s="336"/>
      <c r="Z38" s="336"/>
      <c r="AA38" s="336"/>
      <c r="AB38" s="337"/>
      <c r="AC38" s="66"/>
      <c r="AD38" s="204"/>
      <c r="AF38" s="201"/>
      <c r="AG38" s="92"/>
    </row>
    <row r="39" spans="1:33" ht="69" customHeight="1">
      <c r="A39" s="465" t="s">
        <v>105</v>
      </c>
      <c r="B39" s="466"/>
      <c r="C39" s="71"/>
      <c r="D39" s="73"/>
      <c r="E39" s="73"/>
      <c r="F39" s="73"/>
      <c r="G39" s="73"/>
      <c r="H39" s="73"/>
      <c r="I39" s="73"/>
      <c r="J39" s="73">
        <f>394+856</f>
        <v>1250</v>
      </c>
      <c r="K39" s="73">
        <v>897</v>
      </c>
      <c r="L39" s="73">
        <v>1464</v>
      </c>
      <c r="M39" s="73">
        <v>0</v>
      </c>
      <c r="N39" s="73">
        <v>540</v>
      </c>
      <c r="O39" s="73">
        <v>209</v>
      </c>
      <c r="P39" s="73">
        <f t="shared" si="0"/>
        <v>4360</v>
      </c>
      <c r="Q39" s="338"/>
      <c r="R39" s="339"/>
      <c r="S39" s="339"/>
      <c r="T39" s="339"/>
      <c r="U39" s="339"/>
      <c r="V39" s="339"/>
      <c r="W39" s="339"/>
      <c r="X39" s="339"/>
      <c r="Y39" s="339"/>
      <c r="Z39" s="339"/>
      <c r="AA39" s="339"/>
      <c r="AB39" s="340"/>
      <c r="AC39" s="66"/>
      <c r="AD39" s="192"/>
      <c r="AE39" s="193"/>
      <c r="AF39" s="201"/>
      <c r="AG39" s="92"/>
    </row>
    <row r="40" spans="1:32" ht="36.75" customHeight="1">
      <c r="A40" s="481" t="s">
        <v>241</v>
      </c>
      <c r="B40" s="447">
        <v>4</v>
      </c>
      <c r="C40" s="70" t="s">
        <v>11</v>
      </c>
      <c r="D40" s="72"/>
      <c r="E40" s="72"/>
      <c r="F40" s="72"/>
      <c r="G40" s="72"/>
      <c r="H40" s="72"/>
      <c r="I40" s="72"/>
      <c r="J40" s="72">
        <v>0</v>
      </c>
      <c r="K40" s="72">
        <v>0.2</v>
      </c>
      <c r="L40" s="72">
        <v>0.2</v>
      </c>
      <c r="M40" s="72">
        <v>0.2</v>
      </c>
      <c r="N40" s="72">
        <v>0.2</v>
      </c>
      <c r="O40" s="72">
        <v>0.2</v>
      </c>
      <c r="P40" s="17">
        <f>SUM(D40:O40)</f>
        <v>1</v>
      </c>
      <c r="Q40" s="318" t="s">
        <v>271</v>
      </c>
      <c r="R40" s="319"/>
      <c r="S40" s="319"/>
      <c r="T40" s="319"/>
      <c r="U40" s="319"/>
      <c r="V40" s="319"/>
      <c r="W40" s="319"/>
      <c r="X40" s="319"/>
      <c r="Y40" s="319"/>
      <c r="Z40" s="319"/>
      <c r="AA40" s="319"/>
      <c r="AB40" s="320"/>
      <c r="AC40" s="66"/>
      <c r="AF40" s="201"/>
    </row>
    <row r="41" spans="1:33" ht="36.75" customHeight="1">
      <c r="A41" s="482"/>
      <c r="B41" s="448"/>
      <c r="C41" s="71" t="s">
        <v>12</v>
      </c>
      <c r="D41" s="15"/>
      <c r="E41" s="15"/>
      <c r="F41" s="15"/>
      <c r="G41" s="81"/>
      <c r="H41" s="15"/>
      <c r="I41" s="15"/>
      <c r="J41" s="15">
        <v>0</v>
      </c>
      <c r="K41" s="15">
        <f>K42/1300</f>
        <v>0.23846153846153847</v>
      </c>
      <c r="L41" s="15">
        <f>L42/1300</f>
        <v>0.1176923076923077</v>
      </c>
      <c r="M41" s="15">
        <f>M42/1300</f>
        <v>0.3384615384615385</v>
      </c>
      <c r="N41" s="69">
        <v>0.17</v>
      </c>
      <c r="O41" s="69">
        <v>0.14</v>
      </c>
      <c r="P41" s="17">
        <f t="shared" si="0"/>
        <v>1.0046153846153847</v>
      </c>
      <c r="Q41" s="321"/>
      <c r="R41" s="322"/>
      <c r="S41" s="322"/>
      <c r="T41" s="322"/>
      <c r="U41" s="322"/>
      <c r="V41" s="322"/>
      <c r="W41" s="322"/>
      <c r="X41" s="322"/>
      <c r="Y41" s="322"/>
      <c r="Z41" s="322"/>
      <c r="AA41" s="322"/>
      <c r="AB41" s="323"/>
      <c r="AC41" s="66"/>
      <c r="AD41" s="200"/>
      <c r="AF41" s="201"/>
      <c r="AG41" s="92"/>
    </row>
    <row r="42" spans="1:32" ht="97.5" customHeight="1">
      <c r="A42" s="465" t="s">
        <v>106</v>
      </c>
      <c r="B42" s="466"/>
      <c r="C42" s="71"/>
      <c r="D42" s="73"/>
      <c r="E42" s="73"/>
      <c r="F42" s="73"/>
      <c r="G42" s="73"/>
      <c r="H42" s="73"/>
      <c r="I42" s="73"/>
      <c r="J42" s="73">
        <v>0</v>
      </c>
      <c r="K42" s="73">
        <v>310</v>
      </c>
      <c r="L42" s="73">
        <v>153</v>
      </c>
      <c r="M42" s="73">
        <v>440</v>
      </c>
      <c r="N42" s="73">
        <v>221</v>
      </c>
      <c r="O42" s="73">
        <v>185</v>
      </c>
      <c r="P42" s="73">
        <f>SUM(D42:O42)</f>
        <v>1309</v>
      </c>
      <c r="Q42" s="324"/>
      <c r="R42" s="325"/>
      <c r="S42" s="325"/>
      <c r="T42" s="325"/>
      <c r="U42" s="325"/>
      <c r="V42" s="325"/>
      <c r="W42" s="325"/>
      <c r="X42" s="325"/>
      <c r="Y42" s="325"/>
      <c r="Z42" s="325"/>
      <c r="AA42" s="325"/>
      <c r="AB42" s="326"/>
      <c r="AC42" s="66"/>
      <c r="AD42" s="206"/>
      <c r="AE42" s="178"/>
      <c r="AF42" s="201"/>
    </row>
    <row r="43" spans="1:32" ht="42.75" customHeight="1">
      <c r="A43" s="463" t="s">
        <v>243</v>
      </c>
      <c r="B43" s="447">
        <v>5</v>
      </c>
      <c r="C43" s="70" t="s">
        <v>11</v>
      </c>
      <c r="D43" s="72"/>
      <c r="E43" s="72"/>
      <c r="F43" s="72"/>
      <c r="G43" s="72"/>
      <c r="H43" s="72"/>
      <c r="I43" s="72"/>
      <c r="J43" s="72">
        <v>0</v>
      </c>
      <c r="K43" s="72">
        <v>0.2</v>
      </c>
      <c r="L43" s="72">
        <v>0.2</v>
      </c>
      <c r="M43" s="72">
        <v>0.2</v>
      </c>
      <c r="N43" s="72">
        <v>0.2</v>
      </c>
      <c r="O43" s="72">
        <v>0.2</v>
      </c>
      <c r="P43" s="17">
        <f>SUM(D43:O43)</f>
        <v>1</v>
      </c>
      <c r="Q43" s="318" t="s">
        <v>272</v>
      </c>
      <c r="R43" s="319"/>
      <c r="S43" s="319"/>
      <c r="T43" s="319"/>
      <c r="U43" s="319"/>
      <c r="V43" s="319"/>
      <c r="W43" s="319"/>
      <c r="X43" s="319"/>
      <c r="Y43" s="319"/>
      <c r="Z43" s="319"/>
      <c r="AA43" s="319"/>
      <c r="AB43" s="320"/>
      <c r="AC43" s="66"/>
      <c r="AF43" s="201"/>
    </row>
    <row r="44" spans="1:32" ht="92.25" customHeight="1">
      <c r="A44" s="464"/>
      <c r="B44" s="448"/>
      <c r="C44" s="71" t="s">
        <v>12</v>
      </c>
      <c r="D44" s="15"/>
      <c r="E44" s="15"/>
      <c r="F44" s="15"/>
      <c r="G44" s="15"/>
      <c r="H44" s="15"/>
      <c r="I44" s="15"/>
      <c r="J44" s="15">
        <v>0</v>
      </c>
      <c r="K44" s="15">
        <f>+K45/2500</f>
        <v>0.0372</v>
      </c>
      <c r="L44" s="69">
        <f>L45/2500</f>
        <v>0.2784</v>
      </c>
      <c r="M44" s="69">
        <f>M45/2500</f>
        <v>0.3164</v>
      </c>
      <c r="N44" s="69">
        <v>0.17</v>
      </c>
      <c r="O44" s="69">
        <v>0.31</v>
      </c>
      <c r="P44" s="17">
        <f t="shared" si="0"/>
        <v>1.112</v>
      </c>
      <c r="Q44" s="321"/>
      <c r="R44" s="322"/>
      <c r="S44" s="322"/>
      <c r="T44" s="322"/>
      <c r="U44" s="322"/>
      <c r="V44" s="322"/>
      <c r="W44" s="322"/>
      <c r="X44" s="322"/>
      <c r="Y44" s="322"/>
      <c r="Z44" s="322"/>
      <c r="AA44" s="322"/>
      <c r="AB44" s="323"/>
      <c r="AC44" s="66"/>
      <c r="AD44" s="205"/>
      <c r="AF44" s="201"/>
    </row>
    <row r="45" spans="1:32" ht="51.75" customHeight="1">
      <c r="A45" s="465" t="s">
        <v>107</v>
      </c>
      <c r="B45" s="466"/>
      <c r="C45" s="71"/>
      <c r="D45" s="73"/>
      <c r="E45" s="73"/>
      <c r="F45" s="73"/>
      <c r="G45" s="73"/>
      <c r="H45" s="73"/>
      <c r="I45" s="73"/>
      <c r="J45" s="73">
        <v>0</v>
      </c>
      <c r="K45" s="73">
        <v>93</v>
      </c>
      <c r="L45" s="73">
        <v>696</v>
      </c>
      <c r="M45" s="73">
        <v>791</v>
      </c>
      <c r="N45" s="73">
        <v>416</v>
      </c>
      <c r="O45" s="73">
        <v>770</v>
      </c>
      <c r="P45" s="73">
        <f t="shared" si="0"/>
        <v>2766</v>
      </c>
      <c r="Q45" s="324"/>
      <c r="R45" s="325"/>
      <c r="S45" s="325"/>
      <c r="T45" s="325"/>
      <c r="U45" s="325"/>
      <c r="V45" s="325"/>
      <c r="W45" s="325"/>
      <c r="X45" s="325"/>
      <c r="Y45" s="325"/>
      <c r="Z45" s="325"/>
      <c r="AA45" s="325"/>
      <c r="AB45" s="326"/>
      <c r="AC45" s="66"/>
      <c r="AD45" s="200"/>
      <c r="AF45" s="201"/>
    </row>
    <row r="46" spans="1:32" ht="17.25" customHeight="1" thickBot="1">
      <c r="A46" s="3"/>
      <c r="B46" s="4"/>
      <c r="C46" s="4"/>
      <c r="D46" s="4"/>
      <c r="E46" s="4"/>
      <c r="F46" s="4"/>
      <c r="G46" s="4"/>
      <c r="H46" s="4"/>
      <c r="I46" s="4"/>
      <c r="J46" s="4"/>
      <c r="K46" s="4"/>
      <c r="L46" s="4"/>
      <c r="M46" s="4"/>
      <c r="N46" s="4"/>
      <c r="O46" s="4"/>
      <c r="P46" s="4"/>
      <c r="Q46" s="4"/>
      <c r="R46" s="4"/>
      <c r="S46" s="4"/>
      <c r="T46" s="4"/>
      <c r="U46" s="4"/>
      <c r="V46" s="4"/>
      <c r="W46" s="4"/>
      <c r="X46" s="5"/>
      <c r="Y46" s="4"/>
      <c r="Z46" s="4"/>
      <c r="AA46" s="4"/>
      <c r="AB46" s="106"/>
      <c r="AD46" s="200"/>
      <c r="AF46" s="201"/>
    </row>
    <row r="47" spans="1:29" ht="57.75" customHeight="1">
      <c r="A47" s="362" t="s">
        <v>74</v>
      </c>
      <c r="B47" s="365" t="s">
        <v>236</v>
      </c>
      <c r="C47" s="366"/>
      <c r="D47" s="366"/>
      <c r="E47" s="366"/>
      <c r="F47" s="366"/>
      <c r="G47" s="367"/>
      <c r="H47" s="520" t="s">
        <v>75</v>
      </c>
      <c r="I47" s="380"/>
      <c r="J47" s="380"/>
      <c r="K47" s="380"/>
      <c r="L47" s="380"/>
      <c r="M47" s="380"/>
      <c r="N47" s="365" t="s">
        <v>77</v>
      </c>
      <c r="O47" s="366"/>
      <c r="P47" s="366"/>
      <c r="Q47" s="366"/>
      <c r="R47" s="366"/>
      <c r="S47" s="367"/>
      <c r="T47" s="523" t="s">
        <v>17</v>
      </c>
      <c r="U47" s="524"/>
      <c r="V47" s="524"/>
      <c r="W47" s="525"/>
      <c r="X47" s="365" t="s">
        <v>16</v>
      </c>
      <c r="Y47" s="366"/>
      <c r="Z47" s="366"/>
      <c r="AA47" s="366"/>
      <c r="AB47" s="532"/>
      <c r="AC47"/>
    </row>
    <row r="48" spans="1:29" ht="27" customHeight="1">
      <c r="A48" s="363"/>
      <c r="B48" s="310" t="s">
        <v>100</v>
      </c>
      <c r="C48" s="311"/>
      <c r="D48" s="311"/>
      <c r="E48" s="311"/>
      <c r="F48" s="311"/>
      <c r="G48" s="312"/>
      <c r="H48" s="521"/>
      <c r="I48" s="383"/>
      <c r="J48" s="383"/>
      <c r="K48" s="383"/>
      <c r="L48" s="383"/>
      <c r="M48" s="383"/>
      <c r="N48" s="310" t="s">
        <v>157</v>
      </c>
      <c r="O48" s="311"/>
      <c r="P48" s="311"/>
      <c r="Q48" s="311"/>
      <c r="R48" s="311"/>
      <c r="S48" s="312"/>
      <c r="T48" s="526"/>
      <c r="U48" s="527"/>
      <c r="V48" s="527"/>
      <c r="W48" s="528"/>
      <c r="X48" s="310" t="s">
        <v>76</v>
      </c>
      <c r="Y48" s="311"/>
      <c r="Z48" s="311"/>
      <c r="AA48" s="311"/>
      <c r="AB48" s="533"/>
      <c r="AC48"/>
    </row>
    <row r="49" spans="1:29" ht="27" customHeight="1" thickBot="1">
      <c r="A49" s="364"/>
      <c r="B49" s="368" t="s">
        <v>85</v>
      </c>
      <c r="C49" s="369"/>
      <c r="D49" s="369"/>
      <c r="E49" s="369"/>
      <c r="F49" s="369"/>
      <c r="G49" s="370"/>
      <c r="H49" s="522"/>
      <c r="I49" s="386"/>
      <c r="J49" s="386"/>
      <c r="K49" s="386"/>
      <c r="L49" s="386"/>
      <c r="M49" s="386"/>
      <c r="N49" s="368" t="s">
        <v>86</v>
      </c>
      <c r="O49" s="369"/>
      <c r="P49" s="369"/>
      <c r="Q49" s="369"/>
      <c r="R49" s="369"/>
      <c r="S49" s="370"/>
      <c r="T49" s="529"/>
      <c r="U49" s="530"/>
      <c r="V49" s="530"/>
      <c r="W49" s="531"/>
      <c r="X49" s="368" t="s">
        <v>87</v>
      </c>
      <c r="Y49" s="369"/>
      <c r="Z49" s="369"/>
      <c r="AA49" s="369"/>
      <c r="AB49" s="534"/>
      <c r="AC49"/>
    </row>
    <row r="50" spans="6:7" ht="15">
      <c r="F50" s="84"/>
      <c r="G50" s="80"/>
    </row>
    <row r="51" spans="6:7" ht="15">
      <c r="F51" s="85"/>
      <c r="G51" s="82"/>
    </row>
  </sheetData>
  <sheetProtection/>
  <mergeCells count="113">
    <mergeCell ref="H47:M49"/>
    <mergeCell ref="N49:S49"/>
    <mergeCell ref="N48:S48"/>
    <mergeCell ref="N47:S47"/>
    <mergeCell ref="T47:W49"/>
    <mergeCell ref="X47:AB47"/>
    <mergeCell ref="X48:AB48"/>
    <mergeCell ref="X49:AB49"/>
    <mergeCell ref="B34:B35"/>
    <mergeCell ref="B32:B33"/>
    <mergeCell ref="B37:B38"/>
    <mergeCell ref="B40:B41"/>
    <mergeCell ref="A34:A35"/>
    <mergeCell ref="A32:A33"/>
    <mergeCell ref="A36:B36"/>
    <mergeCell ref="A39:B39"/>
    <mergeCell ref="A37:A38"/>
    <mergeCell ref="D28:P28"/>
    <mergeCell ref="C32:P32"/>
    <mergeCell ref="A31:AB31"/>
    <mergeCell ref="B21:C22"/>
    <mergeCell ref="B23:C26"/>
    <mergeCell ref="A28:A29"/>
    <mergeCell ref="C28:C29"/>
    <mergeCell ref="A21:A22"/>
    <mergeCell ref="A23:A26"/>
    <mergeCell ref="B28:B29"/>
    <mergeCell ref="M23:O26"/>
    <mergeCell ref="W17:Y17"/>
    <mergeCell ref="D21:O21"/>
    <mergeCell ref="M22:O22"/>
    <mergeCell ref="Z17:AB17"/>
    <mergeCell ref="G22:I22"/>
    <mergeCell ref="A20:AB20"/>
    <mergeCell ref="P21:P22"/>
    <mergeCell ref="D22:F22"/>
    <mergeCell ref="D23:F26"/>
    <mergeCell ref="Z3:AB3"/>
    <mergeCell ref="Y11:AB11"/>
    <mergeCell ref="F15:G15"/>
    <mergeCell ref="F16:G16"/>
    <mergeCell ref="D16:E16"/>
    <mergeCell ref="V13:Y13"/>
    <mergeCell ref="Q15:AB15"/>
    <mergeCell ref="AA13:AB13"/>
    <mergeCell ref="AA7:AB7"/>
    <mergeCell ref="R7:T9"/>
    <mergeCell ref="A42:B42"/>
    <mergeCell ref="A45:B45"/>
    <mergeCell ref="Q23:AB26"/>
    <mergeCell ref="C13:Q13"/>
    <mergeCell ref="Q21:AB22"/>
    <mergeCell ref="D15:E15"/>
    <mergeCell ref="T18:V18"/>
    <mergeCell ref="W16:AB16"/>
    <mergeCell ref="Z18:AB18"/>
    <mergeCell ref="A40:A41"/>
    <mergeCell ref="A1:A4"/>
    <mergeCell ref="H16:I16"/>
    <mergeCell ref="B43:B44"/>
    <mergeCell ref="G23:I26"/>
    <mergeCell ref="J23:L26"/>
    <mergeCell ref="W18:Y18"/>
    <mergeCell ref="P23:P26"/>
    <mergeCell ref="B1:Y1"/>
    <mergeCell ref="A11:B11"/>
    <mergeCell ref="A43:A44"/>
    <mergeCell ref="Z2:AB2"/>
    <mergeCell ref="H15:I15"/>
    <mergeCell ref="Z4:AB4"/>
    <mergeCell ref="R11:V11"/>
    <mergeCell ref="Y9:Z9"/>
    <mergeCell ref="Y8:Z8"/>
    <mergeCell ref="W11:X11"/>
    <mergeCell ref="B2:Y2"/>
    <mergeCell ref="B3:Y4"/>
    <mergeCell ref="A15:B16"/>
    <mergeCell ref="A7:B9"/>
    <mergeCell ref="C7:K9"/>
    <mergeCell ref="C11:K11"/>
    <mergeCell ref="C12:Z12"/>
    <mergeCell ref="Q16:V16"/>
    <mergeCell ref="M11:Q11"/>
    <mergeCell ref="S13:T13"/>
    <mergeCell ref="U7:V9"/>
    <mergeCell ref="Y7:Z7"/>
    <mergeCell ref="W7:X9"/>
    <mergeCell ref="A27:AB27"/>
    <mergeCell ref="T17:V17"/>
    <mergeCell ref="Z1:AB1"/>
    <mergeCell ref="AA8:AB8"/>
    <mergeCell ref="AA9:AB9"/>
    <mergeCell ref="A47:A49"/>
    <mergeCell ref="B47:G47"/>
    <mergeCell ref="B49:G49"/>
    <mergeCell ref="Q18:S18"/>
    <mergeCell ref="Q17:S17"/>
    <mergeCell ref="Q32:AB32"/>
    <mergeCell ref="Q30:T30"/>
    <mergeCell ref="U30:X30"/>
    <mergeCell ref="Y30:AB30"/>
    <mergeCell ref="Q28:AB28"/>
    <mergeCell ref="Q29:T29"/>
    <mergeCell ref="B48:G48"/>
    <mergeCell ref="J22:L22"/>
    <mergeCell ref="A13:B13"/>
    <mergeCell ref="Q43:AB45"/>
    <mergeCell ref="U29:X29"/>
    <mergeCell ref="Y29:AB29"/>
    <mergeCell ref="Q33:AB33"/>
    <mergeCell ref="Q34:AB36"/>
    <mergeCell ref="Q37:AB39"/>
    <mergeCell ref="Q40:AB42"/>
  </mergeCells>
  <dataValidations count="3">
    <dataValidation type="textLength" operator="lessThanOrEqual" allowBlank="1" showInputMessage="1" showErrorMessage="1" promptTitle="2.000 caracteres" errorTitle="Máximo 2.000 caracteres" error="Máximo 2.000 caracteres" sqref="Q23:AB26">
      <formula1>2000</formula1>
    </dataValidation>
    <dataValidation type="textLength" operator="lessThanOrEqual" allowBlank="1" showInputMessage="1" showErrorMessage="1" errorTitle="Máximo 2.000 caracteres" error="Máximo 2.000 caracteres" sqref="Q30:T30 Q34:AB45">
      <formula1>2000</formula1>
    </dataValidation>
    <dataValidation type="textLength" operator="lessThanOrEqual" allowBlank="1" showInputMessage="1" showErrorMessage="1" errorTitle="Máximo 1.000 caracteres" error="Máximo 1.000 caracteres" sqref="U30:X30">
      <formula1>1000</formula1>
    </dataValidation>
  </dataValidations>
  <printOptions/>
  <pageMargins left="0.7" right="0.7" top="0.75" bottom="0.75" header="0.3" footer="0.3"/>
  <pageSetup fitToHeight="0" fitToWidth="1" horizontalDpi="600" verticalDpi="600" orientation="landscape" paperSize="41" scale="38" r:id="rId4"/>
  <ignoredErrors>
    <ignoredError sqref="K41:M41 K44:M44 J38:M38 L35:M35" unlockedFormula="1"/>
  </ignoredErrors>
  <drawing r:id="rId3"/>
  <legacyDrawing r:id="rId2"/>
</worksheet>
</file>

<file path=xl/worksheets/sheet3.xml><?xml version="1.0" encoding="utf-8"?>
<worksheet xmlns="http://schemas.openxmlformats.org/spreadsheetml/2006/main" xmlns:r="http://schemas.openxmlformats.org/officeDocument/2006/relationships">
  <sheetPr>
    <tabColor rgb="FF00B0F0"/>
    <pageSetUpPr fitToPage="1"/>
  </sheetPr>
  <dimension ref="A1:AN53"/>
  <sheetViews>
    <sheetView view="pageBreakPreview" zoomScale="60" zoomScaleNormal="85" workbookViewId="0" topLeftCell="A22">
      <selection activeCell="N30" sqref="N30"/>
    </sheetView>
  </sheetViews>
  <sheetFormatPr defaultColWidth="11.421875" defaultRowHeight="15"/>
  <cols>
    <col min="1" max="1" width="38.421875" style="0" customWidth="1"/>
    <col min="2" max="2" width="18.28125" style="0" customWidth="1"/>
    <col min="3" max="3" width="17.421875" style="0" customWidth="1"/>
    <col min="4" max="6" width="7.00390625" style="0" customWidth="1"/>
    <col min="7" max="9" width="7.7109375" style="0" customWidth="1"/>
    <col min="10" max="10" width="7.140625" style="0" customWidth="1"/>
    <col min="11" max="11" width="9.421875" style="0" customWidth="1"/>
    <col min="12" max="15" width="7.7109375" style="0" customWidth="1"/>
    <col min="16" max="16" width="11.140625" style="0" customWidth="1"/>
    <col min="17" max="17" width="11.421875" style="0" customWidth="1"/>
    <col min="18" max="18" width="7.421875" style="0" customWidth="1"/>
    <col min="19" max="20" width="11.421875" style="0" customWidth="1"/>
    <col min="21" max="21" width="13.00390625" style="0" customWidth="1"/>
    <col min="22" max="22" width="7.8515625" style="0" customWidth="1"/>
    <col min="23" max="23" width="9.140625" style="0" customWidth="1"/>
    <col min="24" max="24" width="11.421875" style="0" customWidth="1"/>
    <col min="25" max="25" width="9.7109375" style="0" customWidth="1"/>
    <col min="26" max="26" width="12.8515625" style="0" customWidth="1"/>
    <col min="27" max="27" width="6.28125" style="0" customWidth="1"/>
    <col min="28" max="28" width="7.7109375" style="0" customWidth="1"/>
    <col min="29" max="29" width="6.28125" style="19" bestFit="1" customWidth="1"/>
    <col min="30" max="30" width="31.8515625" style="0" customWidth="1"/>
    <col min="31" max="31" width="18.421875" style="0" bestFit="1" customWidth="1"/>
    <col min="32" max="32" width="11.28125" style="0" customWidth="1"/>
    <col min="33" max="33" width="18.421875" style="0" bestFit="1" customWidth="1"/>
    <col min="34" max="34" width="5.7109375" style="0" customWidth="1"/>
    <col min="35" max="35" width="18.421875" style="0" bestFit="1" customWidth="1"/>
    <col min="36" max="36" width="4.7109375" style="0" customWidth="1"/>
    <col min="37" max="37" width="23.00390625" style="0" bestFit="1" customWidth="1"/>
    <col min="38" max="38" width="11.421875" style="0" customWidth="1"/>
    <col min="39" max="39" width="18.421875" style="0" bestFit="1" customWidth="1"/>
    <col min="40" max="40" width="16.140625" style="0" customWidth="1"/>
  </cols>
  <sheetData>
    <row r="1" spans="1:28" ht="32.25" customHeight="1">
      <c r="A1" s="442"/>
      <c r="B1" s="458" t="s">
        <v>21</v>
      </c>
      <c r="C1" s="459"/>
      <c r="D1" s="459"/>
      <c r="E1" s="459"/>
      <c r="F1" s="459"/>
      <c r="G1" s="459"/>
      <c r="H1" s="459"/>
      <c r="I1" s="459"/>
      <c r="J1" s="459"/>
      <c r="K1" s="459"/>
      <c r="L1" s="459"/>
      <c r="M1" s="459"/>
      <c r="N1" s="459"/>
      <c r="O1" s="459"/>
      <c r="P1" s="459"/>
      <c r="Q1" s="459"/>
      <c r="R1" s="459"/>
      <c r="S1" s="459"/>
      <c r="T1" s="459"/>
      <c r="U1" s="459"/>
      <c r="V1" s="459"/>
      <c r="W1" s="459"/>
      <c r="X1" s="459"/>
      <c r="Y1" s="460"/>
      <c r="Z1" s="355" t="s">
        <v>23</v>
      </c>
      <c r="AA1" s="356"/>
      <c r="AB1" s="357"/>
    </row>
    <row r="2" spans="1:28" ht="30.75" customHeight="1">
      <c r="A2" s="443"/>
      <c r="B2" s="429" t="s">
        <v>22</v>
      </c>
      <c r="C2" s="430"/>
      <c r="D2" s="430"/>
      <c r="E2" s="430"/>
      <c r="F2" s="430"/>
      <c r="G2" s="430"/>
      <c r="H2" s="430"/>
      <c r="I2" s="430"/>
      <c r="J2" s="430"/>
      <c r="K2" s="430"/>
      <c r="L2" s="430"/>
      <c r="M2" s="430"/>
      <c r="N2" s="430"/>
      <c r="O2" s="430"/>
      <c r="P2" s="430"/>
      <c r="Q2" s="430"/>
      <c r="R2" s="430"/>
      <c r="S2" s="430"/>
      <c r="T2" s="430"/>
      <c r="U2" s="430"/>
      <c r="V2" s="430"/>
      <c r="W2" s="430"/>
      <c r="X2" s="430"/>
      <c r="Y2" s="431"/>
      <c r="Z2" s="414" t="s">
        <v>248</v>
      </c>
      <c r="AA2" s="415"/>
      <c r="AB2" s="416"/>
    </row>
    <row r="3" spans="1:28" ht="24" customHeight="1">
      <c r="A3" s="443"/>
      <c r="B3" s="432" t="s">
        <v>73</v>
      </c>
      <c r="C3" s="433"/>
      <c r="D3" s="433"/>
      <c r="E3" s="433"/>
      <c r="F3" s="433"/>
      <c r="G3" s="433"/>
      <c r="H3" s="433"/>
      <c r="I3" s="433"/>
      <c r="J3" s="433"/>
      <c r="K3" s="433"/>
      <c r="L3" s="433"/>
      <c r="M3" s="433"/>
      <c r="N3" s="433"/>
      <c r="O3" s="433"/>
      <c r="P3" s="433"/>
      <c r="Q3" s="433"/>
      <c r="R3" s="433"/>
      <c r="S3" s="433"/>
      <c r="T3" s="433"/>
      <c r="U3" s="433"/>
      <c r="V3" s="433"/>
      <c r="W3" s="433"/>
      <c r="X3" s="433"/>
      <c r="Y3" s="434"/>
      <c r="Z3" s="560" t="s">
        <v>247</v>
      </c>
      <c r="AA3" s="561"/>
      <c r="AB3" s="562"/>
    </row>
    <row r="4" spans="1:28" ht="15.75" customHeight="1" thickBot="1">
      <c r="A4" s="444"/>
      <c r="B4" s="435"/>
      <c r="C4" s="436"/>
      <c r="D4" s="436"/>
      <c r="E4" s="436"/>
      <c r="F4" s="436"/>
      <c r="G4" s="436"/>
      <c r="H4" s="436"/>
      <c r="I4" s="436"/>
      <c r="J4" s="436"/>
      <c r="K4" s="436"/>
      <c r="L4" s="436"/>
      <c r="M4" s="436"/>
      <c r="N4" s="436"/>
      <c r="O4" s="436"/>
      <c r="P4" s="436"/>
      <c r="Q4" s="436"/>
      <c r="R4" s="436"/>
      <c r="S4" s="436"/>
      <c r="T4" s="436"/>
      <c r="U4" s="436"/>
      <c r="V4" s="436"/>
      <c r="W4" s="436"/>
      <c r="X4" s="436"/>
      <c r="Y4" s="437"/>
      <c r="Z4" s="419" t="s">
        <v>18</v>
      </c>
      <c r="AA4" s="420"/>
      <c r="AB4" s="421"/>
    </row>
    <row r="5" spans="1:28" ht="9" customHeight="1" thickBot="1">
      <c r="A5" s="104"/>
      <c r="B5" s="102"/>
      <c r="C5" s="103"/>
      <c r="D5" s="8"/>
      <c r="E5" s="8"/>
      <c r="F5" s="8"/>
      <c r="G5" s="8"/>
      <c r="H5" s="8"/>
      <c r="I5" s="8"/>
      <c r="J5" s="8"/>
      <c r="K5" s="8"/>
      <c r="L5" s="8"/>
      <c r="M5" s="8"/>
      <c r="N5" s="8"/>
      <c r="O5" s="8"/>
      <c r="P5" s="8"/>
      <c r="Q5" s="8"/>
      <c r="R5" s="8"/>
      <c r="S5" s="8"/>
      <c r="T5" s="8"/>
      <c r="U5" s="8"/>
      <c r="V5" s="8"/>
      <c r="W5" s="8"/>
      <c r="X5" s="9"/>
      <c r="Y5" s="8"/>
      <c r="Z5" s="10"/>
      <c r="AA5" s="2"/>
      <c r="AB5" s="105"/>
    </row>
    <row r="6" spans="1:28" ht="9" customHeight="1" thickBot="1">
      <c r="A6" s="7"/>
      <c r="B6" s="8"/>
      <c r="C6" s="8"/>
      <c r="D6" s="8"/>
      <c r="E6" s="8"/>
      <c r="F6" s="8"/>
      <c r="G6" s="8"/>
      <c r="H6" s="8"/>
      <c r="I6" s="8"/>
      <c r="J6" s="8"/>
      <c r="K6" s="8"/>
      <c r="L6" s="8"/>
      <c r="M6" s="8"/>
      <c r="N6" s="8"/>
      <c r="O6" s="8"/>
      <c r="P6" s="8"/>
      <c r="Q6" s="8"/>
      <c r="R6" s="8"/>
      <c r="S6" s="8"/>
      <c r="T6" s="8"/>
      <c r="U6" s="8"/>
      <c r="V6" s="8"/>
      <c r="W6" s="8"/>
      <c r="X6" s="9"/>
      <c r="Y6" s="8"/>
      <c r="Z6" s="8"/>
      <c r="AA6" s="4"/>
      <c r="AB6" s="106"/>
    </row>
    <row r="7" spans="1:28" ht="15" customHeight="1">
      <c r="A7" s="316" t="s">
        <v>0</v>
      </c>
      <c r="B7" s="317"/>
      <c r="C7" s="379" t="s">
        <v>98</v>
      </c>
      <c r="D7" s="380"/>
      <c r="E7" s="380"/>
      <c r="F7" s="380"/>
      <c r="G7" s="380"/>
      <c r="H7" s="380"/>
      <c r="I7" s="380"/>
      <c r="J7" s="380"/>
      <c r="K7" s="381"/>
      <c r="L7" s="109"/>
      <c r="M7" s="98"/>
      <c r="N7" s="98"/>
      <c r="O7" s="98"/>
      <c r="P7" s="98"/>
      <c r="Q7" s="100"/>
      <c r="R7" s="408" t="s">
        <v>82</v>
      </c>
      <c r="S7" s="494"/>
      <c r="T7" s="409"/>
      <c r="U7" s="400">
        <v>44209</v>
      </c>
      <c r="V7" s="401"/>
      <c r="W7" s="408" t="s">
        <v>78</v>
      </c>
      <c r="X7" s="409"/>
      <c r="Y7" s="406" t="s">
        <v>81</v>
      </c>
      <c r="Z7" s="407"/>
      <c r="AA7" s="492"/>
      <c r="AB7" s="493"/>
    </row>
    <row r="8" spans="1:28" ht="15" customHeight="1">
      <c r="A8" s="375"/>
      <c r="B8" s="376"/>
      <c r="C8" s="382"/>
      <c r="D8" s="383"/>
      <c r="E8" s="383"/>
      <c r="F8" s="383"/>
      <c r="G8" s="383"/>
      <c r="H8" s="383"/>
      <c r="I8" s="383"/>
      <c r="J8" s="383"/>
      <c r="K8" s="384"/>
      <c r="L8" s="109"/>
      <c r="M8" s="98"/>
      <c r="N8" s="98"/>
      <c r="O8" s="98"/>
      <c r="P8" s="98"/>
      <c r="Q8" s="100"/>
      <c r="R8" s="410"/>
      <c r="S8" s="495"/>
      <c r="T8" s="411"/>
      <c r="U8" s="402"/>
      <c r="V8" s="403"/>
      <c r="W8" s="410"/>
      <c r="X8" s="411"/>
      <c r="Y8" s="427" t="s">
        <v>79</v>
      </c>
      <c r="Z8" s="428"/>
      <c r="AA8" s="358"/>
      <c r="AB8" s="359"/>
    </row>
    <row r="9" spans="1:28" ht="15" customHeight="1" thickBot="1">
      <c r="A9" s="377"/>
      <c r="B9" s="378"/>
      <c r="C9" s="385"/>
      <c r="D9" s="386"/>
      <c r="E9" s="386"/>
      <c r="F9" s="386"/>
      <c r="G9" s="386"/>
      <c r="H9" s="386"/>
      <c r="I9" s="386"/>
      <c r="J9" s="386"/>
      <c r="K9" s="387"/>
      <c r="L9" s="109"/>
      <c r="M9" s="98"/>
      <c r="N9" s="98"/>
      <c r="O9" s="98"/>
      <c r="P9" s="98"/>
      <c r="Q9" s="100"/>
      <c r="R9" s="412"/>
      <c r="S9" s="496"/>
      <c r="T9" s="413"/>
      <c r="U9" s="404"/>
      <c r="V9" s="405"/>
      <c r="W9" s="412"/>
      <c r="X9" s="413"/>
      <c r="Y9" s="425" t="s">
        <v>80</v>
      </c>
      <c r="Z9" s="426"/>
      <c r="AA9" s="360" t="s">
        <v>99</v>
      </c>
      <c r="AB9" s="361"/>
    </row>
    <row r="10" spans="1:28" ht="9" customHeight="1" thickBot="1">
      <c r="A10" s="101"/>
      <c r="B10" s="110"/>
      <c r="C10" s="14"/>
      <c r="D10" s="14"/>
      <c r="E10" s="14"/>
      <c r="F10" s="14"/>
      <c r="G10" s="14"/>
      <c r="H10" s="14"/>
      <c r="I10" s="14"/>
      <c r="J10" s="14"/>
      <c r="K10" s="14"/>
      <c r="L10" s="14"/>
      <c r="M10" s="121"/>
      <c r="N10" s="121"/>
      <c r="O10" s="121"/>
      <c r="P10" s="121"/>
      <c r="Q10" s="121"/>
      <c r="R10" s="117"/>
      <c r="S10" s="117"/>
      <c r="T10" s="117"/>
      <c r="U10" s="117"/>
      <c r="V10" s="117"/>
      <c r="W10" s="114"/>
      <c r="X10" s="114"/>
      <c r="Y10" s="114"/>
      <c r="Z10" s="114"/>
      <c r="AA10" s="114"/>
      <c r="AB10" s="115"/>
    </row>
    <row r="11" spans="1:28" ht="39" customHeight="1" thickBot="1">
      <c r="A11" s="461" t="s">
        <v>89</v>
      </c>
      <c r="B11" s="462"/>
      <c r="C11" s="388" t="s">
        <v>101</v>
      </c>
      <c r="D11" s="389"/>
      <c r="E11" s="389"/>
      <c r="F11" s="389"/>
      <c r="G11" s="389"/>
      <c r="H11" s="389"/>
      <c r="I11" s="389"/>
      <c r="J11" s="389"/>
      <c r="K11" s="390"/>
      <c r="L11" s="68"/>
      <c r="M11" s="396" t="s">
        <v>84</v>
      </c>
      <c r="N11" s="397"/>
      <c r="O11" s="397"/>
      <c r="P11" s="397"/>
      <c r="Q11" s="398"/>
      <c r="R11" s="422" t="s">
        <v>102</v>
      </c>
      <c r="S11" s="423"/>
      <c r="T11" s="423"/>
      <c r="U11" s="423"/>
      <c r="V11" s="424"/>
      <c r="W11" s="396" t="s">
        <v>83</v>
      </c>
      <c r="X11" s="398"/>
      <c r="Y11" s="388" t="s">
        <v>103</v>
      </c>
      <c r="Z11" s="483"/>
      <c r="AA11" s="483"/>
      <c r="AB11" s="484"/>
    </row>
    <row r="12" spans="1:28" ht="9" customHeight="1" thickBot="1">
      <c r="A12" s="75"/>
      <c r="B12" s="116"/>
      <c r="C12" s="391"/>
      <c r="D12" s="392"/>
      <c r="E12" s="392"/>
      <c r="F12" s="392"/>
      <c r="G12" s="392"/>
      <c r="H12" s="392"/>
      <c r="I12" s="392"/>
      <c r="J12" s="392"/>
      <c r="K12" s="392"/>
      <c r="L12" s="392"/>
      <c r="M12" s="392"/>
      <c r="N12" s="392"/>
      <c r="O12" s="392"/>
      <c r="P12" s="392"/>
      <c r="Q12" s="392"/>
      <c r="R12" s="392"/>
      <c r="S12" s="392"/>
      <c r="T12" s="392"/>
      <c r="U12" s="392"/>
      <c r="V12" s="392"/>
      <c r="W12" s="392"/>
      <c r="X12" s="392"/>
      <c r="Y12" s="392"/>
      <c r="Z12" s="392"/>
      <c r="AA12" s="6"/>
      <c r="AB12" s="107"/>
    </row>
    <row r="13" spans="1:30" s="1" customFormat="1" ht="37.5" customHeight="1" thickBot="1">
      <c r="A13" s="316" t="s">
        <v>91</v>
      </c>
      <c r="B13" s="317"/>
      <c r="C13" s="471" t="s">
        <v>159</v>
      </c>
      <c r="D13" s="472"/>
      <c r="E13" s="472"/>
      <c r="F13" s="472"/>
      <c r="G13" s="472"/>
      <c r="H13" s="472"/>
      <c r="I13" s="472"/>
      <c r="J13" s="472"/>
      <c r="K13" s="472"/>
      <c r="L13" s="472"/>
      <c r="M13" s="472"/>
      <c r="N13" s="472"/>
      <c r="O13" s="472"/>
      <c r="P13" s="472"/>
      <c r="Q13" s="473"/>
      <c r="R13" s="8"/>
      <c r="S13" s="399" t="s">
        <v>19</v>
      </c>
      <c r="T13" s="399"/>
      <c r="U13" s="141">
        <v>6420</v>
      </c>
      <c r="V13" s="486" t="s">
        <v>20</v>
      </c>
      <c r="W13" s="399"/>
      <c r="X13" s="399"/>
      <c r="Y13" s="399"/>
      <c r="Z13" s="8"/>
      <c r="AA13" s="490">
        <v>0.18</v>
      </c>
      <c r="AB13" s="491"/>
      <c r="AD13" s="156"/>
    </row>
    <row r="14" spans="1:28" ht="16.5" customHeight="1" thickBot="1">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08"/>
    </row>
    <row r="15" spans="1:28" ht="24" customHeight="1" thickBot="1">
      <c r="A15" s="438" t="s">
        <v>1</v>
      </c>
      <c r="B15" s="439"/>
      <c r="C15" s="120" t="s">
        <v>69</v>
      </c>
      <c r="D15" s="417" t="s">
        <v>24</v>
      </c>
      <c r="E15" s="475"/>
      <c r="F15" s="417" t="s">
        <v>25</v>
      </c>
      <c r="G15" s="475"/>
      <c r="H15" s="417" t="s">
        <v>26</v>
      </c>
      <c r="I15" s="418"/>
      <c r="J15" s="119"/>
      <c r="K15" s="67"/>
      <c r="L15" s="119"/>
      <c r="M15" s="4"/>
      <c r="N15" s="4"/>
      <c r="O15" s="4"/>
      <c r="P15" s="4"/>
      <c r="Q15" s="487" t="s">
        <v>2</v>
      </c>
      <c r="R15" s="488"/>
      <c r="S15" s="488"/>
      <c r="T15" s="488"/>
      <c r="U15" s="488"/>
      <c r="V15" s="488"/>
      <c r="W15" s="488"/>
      <c r="X15" s="488"/>
      <c r="Y15" s="488"/>
      <c r="Z15" s="488"/>
      <c r="AA15" s="488"/>
      <c r="AB15" s="489"/>
    </row>
    <row r="16" spans="1:28" ht="35.25" customHeight="1" thickBot="1">
      <c r="A16" s="440"/>
      <c r="B16" s="441"/>
      <c r="C16" s="111"/>
      <c r="D16" s="445"/>
      <c r="E16" s="485"/>
      <c r="F16" s="445"/>
      <c r="G16" s="485"/>
      <c r="H16" s="445" t="s">
        <v>99</v>
      </c>
      <c r="I16" s="446"/>
      <c r="J16" s="119"/>
      <c r="K16" s="119"/>
      <c r="L16" s="119"/>
      <c r="M16" s="4"/>
      <c r="N16" s="4"/>
      <c r="O16" s="4"/>
      <c r="P16" s="4"/>
      <c r="Q16" s="393" t="s">
        <v>3</v>
      </c>
      <c r="R16" s="394"/>
      <c r="S16" s="394"/>
      <c r="T16" s="394"/>
      <c r="U16" s="394"/>
      <c r="V16" s="395"/>
      <c r="W16" s="476" t="s">
        <v>4</v>
      </c>
      <c r="X16" s="394"/>
      <c r="Y16" s="394"/>
      <c r="Z16" s="394"/>
      <c r="AA16" s="394"/>
      <c r="AB16" s="477"/>
    </row>
    <row r="17" spans="1:30" ht="27" customHeight="1">
      <c r="A17" s="3"/>
      <c r="B17" s="4"/>
      <c r="C17" s="4"/>
      <c r="D17" s="13"/>
      <c r="E17" s="13"/>
      <c r="F17" s="13"/>
      <c r="G17" s="13"/>
      <c r="H17" s="13"/>
      <c r="I17" s="13"/>
      <c r="J17" s="13"/>
      <c r="K17" s="13"/>
      <c r="L17" s="13"/>
      <c r="M17" s="4"/>
      <c r="N17" s="4"/>
      <c r="O17" s="4"/>
      <c r="P17" s="4"/>
      <c r="Q17" s="374" t="s">
        <v>5</v>
      </c>
      <c r="R17" s="353"/>
      <c r="S17" s="354"/>
      <c r="T17" s="352" t="s">
        <v>6</v>
      </c>
      <c r="U17" s="353"/>
      <c r="V17" s="354"/>
      <c r="W17" s="352" t="s">
        <v>5</v>
      </c>
      <c r="X17" s="353"/>
      <c r="Y17" s="354"/>
      <c r="Z17" s="352" t="s">
        <v>6</v>
      </c>
      <c r="AA17" s="353"/>
      <c r="AB17" s="497"/>
      <c r="AC17" s="18"/>
      <c r="AD17" s="18"/>
    </row>
    <row r="18" spans="1:30" ht="18" customHeight="1" thickBot="1">
      <c r="A18" s="7"/>
      <c r="B18" s="8"/>
      <c r="C18" s="13"/>
      <c r="D18" s="13"/>
      <c r="E18" s="13"/>
      <c r="F18" s="13"/>
      <c r="G18" s="74"/>
      <c r="H18" s="74"/>
      <c r="I18" s="74"/>
      <c r="J18" s="74"/>
      <c r="K18" s="74"/>
      <c r="L18" s="74"/>
      <c r="M18" s="13"/>
      <c r="N18" s="13"/>
      <c r="O18" s="13"/>
      <c r="P18" s="13"/>
      <c r="Q18" s="371"/>
      <c r="R18" s="372"/>
      <c r="S18" s="373"/>
      <c r="T18" s="455"/>
      <c r="U18" s="372"/>
      <c r="V18" s="373"/>
      <c r="W18" s="455">
        <v>881157817</v>
      </c>
      <c r="X18" s="372"/>
      <c r="Y18" s="373"/>
      <c r="Z18" s="455">
        <v>880873961.323219</v>
      </c>
      <c r="AA18" s="372"/>
      <c r="AB18" s="559"/>
      <c r="AC18" s="20"/>
      <c r="AD18" s="20"/>
    </row>
    <row r="19" spans="1:28" ht="7.5" customHeight="1" thickBot="1">
      <c r="A19" s="7"/>
      <c r="B19" s="8"/>
      <c r="C19" s="13"/>
      <c r="D19" s="13"/>
      <c r="E19" s="13"/>
      <c r="F19" s="13"/>
      <c r="G19" s="13"/>
      <c r="H19" s="13"/>
      <c r="I19" s="13"/>
      <c r="J19" s="13"/>
      <c r="K19" s="13"/>
      <c r="L19" s="13"/>
      <c r="M19" s="13"/>
      <c r="N19" s="13"/>
      <c r="O19" s="13"/>
      <c r="P19" s="13"/>
      <c r="Q19" s="13"/>
      <c r="R19" s="13"/>
      <c r="S19" s="13"/>
      <c r="T19" s="13"/>
      <c r="U19" s="13"/>
      <c r="V19" s="13"/>
      <c r="W19" s="13"/>
      <c r="X19" s="13"/>
      <c r="Y19" s="13"/>
      <c r="Z19" s="13"/>
      <c r="AA19" s="4"/>
      <c r="AB19" s="106"/>
    </row>
    <row r="20" spans="1:28" ht="17.25" customHeight="1">
      <c r="A20" s="498" t="s">
        <v>88</v>
      </c>
      <c r="B20" s="499"/>
      <c r="C20" s="500"/>
      <c r="D20" s="500"/>
      <c r="E20" s="500"/>
      <c r="F20" s="500"/>
      <c r="G20" s="500"/>
      <c r="H20" s="500"/>
      <c r="I20" s="500"/>
      <c r="J20" s="500"/>
      <c r="K20" s="500"/>
      <c r="L20" s="500"/>
      <c r="M20" s="500"/>
      <c r="N20" s="500"/>
      <c r="O20" s="500"/>
      <c r="P20" s="500"/>
      <c r="Q20" s="500"/>
      <c r="R20" s="500"/>
      <c r="S20" s="500"/>
      <c r="T20" s="500"/>
      <c r="U20" s="500"/>
      <c r="V20" s="500"/>
      <c r="W20" s="500"/>
      <c r="X20" s="500"/>
      <c r="Y20" s="500"/>
      <c r="Z20" s="500"/>
      <c r="AA20" s="500"/>
      <c r="AB20" s="501"/>
    </row>
    <row r="21" spans="1:28" ht="15" customHeight="1">
      <c r="A21" s="511" t="s">
        <v>7</v>
      </c>
      <c r="B21" s="505" t="s">
        <v>8</v>
      </c>
      <c r="C21" s="506"/>
      <c r="D21" s="313" t="s">
        <v>9</v>
      </c>
      <c r="E21" s="314"/>
      <c r="F21" s="314"/>
      <c r="G21" s="314"/>
      <c r="H21" s="314"/>
      <c r="I21" s="314"/>
      <c r="J21" s="314"/>
      <c r="K21" s="314"/>
      <c r="L21" s="314"/>
      <c r="M21" s="314"/>
      <c r="N21" s="314"/>
      <c r="O21" s="315"/>
      <c r="P21" s="348" t="s">
        <v>10</v>
      </c>
      <c r="Q21" s="348" t="s">
        <v>96</v>
      </c>
      <c r="R21" s="348"/>
      <c r="S21" s="348"/>
      <c r="T21" s="348"/>
      <c r="U21" s="348"/>
      <c r="V21" s="348"/>
      <c r="W21" s="348"/>
      <c r="X21" s="348"/>
      <c r="Y21" s="348"/>
      <c r="Z21" s="348"/>
      <c r="AA21" s="348"/>
      <c r="AB21" s="474"/>
    </row>
    <row r="22" spans="1:28" ht="27" customHeight="1">
      <c r="A22" s="513"/>
      <c r="B22" s="327"/>
      <c r="C22" s="329"/>
      <c r="D22" s="313" t="s">
        <v>69</v>
      </c>
      <c r="E22" s="314"/>
      <c r="F22" s="315"/>
      <c r="G22" s="313" t="s">
        <v>24</v>
      </c>
      <c r="H22" s="314"/>
      <c r="I22" s="315"/>
      <c r="J22" s="313" t="s">
        <v>25</v>
      </c>
      <c r="K22" s="314"/>
      <c r="L22" s="315"/>
      <c r="M22" s="313" t="s">
        <v>26</v>
      </c>
      <c r="N22" s="314"/>
      <c r="O22" s="315"/>
      <c r="P22" s="315"/>
      <c r="Q22" s="348"/>
      <c r="R22" s="348"/>
      <c r="S22" s="348"/>
      <c r="T22" s="348"/>
      <c r="U22" s="348"/>
      <c r="V22" s="348"/>
      <c r="W22" s="348"/>
      <c r="X22" s="348"/>
      <c r="Y22" s="348"/>
      <c r="Z22" s="348"/>
      <c r="AA22" s="348"/>
      <c r="AB22" s="474"/>
    </row>
    <row r="23" spans="1:28" ht="15">
      <c r="A23" s="514" t="str">
        <f>C13</f>
        <v>2. Realizar 33500 orientaciones y acompañamientos psicosociales a mujeres</v>
      </c>
      <c r="B23" s="507" t="s">
        <v>156</v>
      </c>
      <c r="C23" s="508"/>
      <c r="D23" s="449"/>
      <c r="E23" s="450"/>
      <c r="F23" s="451"/>
      <c r="G23" s="449"/>
      <c r="H23" s="450"/>
      <c r="I23" s="451"/>
      <c r="J23" s="449"/>
      <c r="K23" s="450"/>
      <c r="L23" s="451"/>
      <c r="M23" s="449"/>
      <c r="N23" s="450"/>
      <c r="O23" s="451"/>
      <c r="P23" s="456"/>
      <c r="Q23" s="467"/>
      <c r="R23" s="467"/>
      <c r="S23" s="467"/>
      <c r="T23" s="467"/>
      <c r="U23" s="467"/>
      <c r="V23" s="467"/>
      <c r="W23" s="467"/>
      <c r="X23" s="467"/>
      <c r="Y23" s="467"/>
      <c r="Z23" s="467"/>
      <c r="AA23" s="467"/>
      <c r="AB23" s="468"/>
    </row>
    <row r="24" spans="1:28" ht="15">
      <c r="A24" s="514"/>
      <c r="B24" s="509"/>
      <c r="C24" s="510"/>
      <c r="D24" s="452"/>
      <c r="E24" s="453"/>
      <c r="F24" s="454"/>
      <c r="G24" s="452"/>
      <c r="H24" s="453"/>
      <c r="I24" s="454"/>
      <c r="J24" s="452"/>
      <c r="K24" s="453"/>
      <c r="L24" s="454"/>
      <c r="M24" s="452"/>
      <c r="N24" s="453"/>
      <c r="O24" s="454"/>
      <c r="P24" s="457"/>
      <c r="Q24" s="467"/>
      <c r="R24" s="467"/>
      <c r="S24" s="467"/>
      <c r="T24" s="467"/>
      <c r="U24" s="467"/>
      <c r="V24" s="467"/>
      <c r="W24" s="467"/>
      <c r="X24" s="467"/>
      <c r="Y24" s="467"/>
      <c r="Z24" s="467"/>
      <c r="AA24" s="467"/>
      <c r="AB24" s="468"/>
    </row>
    <row r="25" spans="1:28" ht="15">
      <c r="A25" s="514"/>
      <c r="B25" s="509"/>
      <c r="C25" s="510"/>
      <c r="D25" s="452"/>
      <c r="E25" s="453"/>
      <c r="F25" s="454"/>
      <c r="G25" s="452"/>
      <c r="H25" s="453"/>
      <c r="I25" s="454"/>
      <c r="J25" s="452"/>
      <c r="K25" s="453"/>
      <c r="L25" s="454"/>
      <c r="M25" s="452"/>
      <c r="N25" s="453"/>
      <c r="O25" s="454"/>
      <c r="P25" s="457"/>
      <c r="Q25" s="467"/>
      <c r="R25" s="467"/>
      <c r="S25" s="467"/>
      <c r="T25" s="467"/>
      <c r="U25" s="467"/>
      <c r="V25" s="467"/>
      <c r="W25" s="467"/>
      <c r="X25" s="467"/>
      <c r="Y25" s="467"/>
      <c r="Z25" s="467"/>
      <c r="AA25" s="467"/>
      <c r="AB25" s="468"/>
    </row>
    <row r="26" spans="1:28" ht="30.75" customHeight="1" thickBot="1">
      <c r="A26" s="515"/>
      <c r="B26" s="509"/>
      <c r="C26" s="510"/>
      <c r="D26" s="452"/>
      <c r="E26" s="453"/>
      <c r="F26" s="454"/>
      <c r="G26" s="452"/>
      <c r="H26" s="453"/>
      <c r="I26" s="454"/>
      <c r="J26" s="452"/>
      <c r="K26" s="453"/>
      <c r="L26" s="454"/>
      <c r="M26" s="452"/>
      <c r="N26" s="453"/>
      <c r="O26" s="454"/>
      <c r="P26" s="457"/>
      <c r="Q26" s="469"/>
      <c r="R26" s="469"/>
      <c r="S26" s="469"/>
      <c r="T26" s="469"/>
      <c r="U26" s="469"/>
      <c r="V26" s="469"/>
      <c r="W26" s="469"/>
      <c r="X26" s="469"/>
      <c r="Y26" s="469"/>
      <c r="Z26" s="469"/>
      <c r="AA26" s="469"/>
      <c r="AB26" s="470"/>
    </row>
    <row r="27" spans="1:28" ht="51.75" customHeight="1">
      <c r="A27" s="349"/>
      <c r="B27" s="350"/>
      <c r="C27" s="350"/>
      <c r="D27" s="350"/>
      <c r="E27" s="350"/>
      <c r="F27" s="350"/>
      <c r="G27" s="350"/>
      <c r="H27" s="350"/>
      <c r="I27" s="350"/>
      <c r="J27" s="350"/>
      <c r="K27" s="350"/>
      <c r="L27" s="350"/>
      <c r="M27" s="350"/>
      <c r="N27" s="350"/>
      <c r="O27" s="350"/>
      <c r="P27" s="350"/>
      <c r="Q27" s="350"/>
      <c r="R27" s="350"/>
      <c r="S27" s="350"/>
      <c r="T27" s="350"/>
      <c r="U27" s="350"/>
      <c r="V27" s="350"/>
      <c r="W27" s="350"/>
      <c r="X27" s="350"/>
      <c r="Y27" s="350"/>
      <c r="Z27" s="350"/>
      <c r="AA27" s="350"/>
      <c r="AB27" s="351"/>
    </row>
    <row r="28" spans="1:40" ht="36.75" customHeight="1">
      <c r="A28" s="511" t="s">
        <v>7</v>
      </c>
      <c r="B28" s="348" t="s">
        <v>71</v>
      </c>
      <c r="C28" s="348" t="s">
        <v>8</v>
      </c>
      <c r="D28" s="348" t="s">
        <v>68</v>
      </c>
      <c r="E28" s="348"/>
      <c r="F28" s="348"/>
      <c r="G28" s="348"/>
      <c r="H28" s="348"/>
      <c r="I28" s="348"/>
      <c r="J28" s="348"/>
      <c r="K28" s="348"/>
      <c r="L28" s="348"/>
      <c r="M28" s="348"/>
      <c r="N28" s="348"/>
      <c r="O28" s="348"/>
      <c r="P28" s="348"/>
      <c r="Q28" s="348" t="s">
        <v>97</v>
      </c>
      <c r="R28" s="348"/>
      <c r="S28" s="348"/>
      <c r="T28" s="348"/>
      <c r="U28" s="348"/>
      <c r="V28" s="348"/>
      <c r="W28" s="348"/>
      <c r="X28" s="348"/>
      <c r="Y28" s="348"/>
      <c r="Z28" s="348"/>
      <c r="AA28" s="348"/>
      <c r="AB28" s="348"/>
      <c r="AE28" s="93"/>
      <c r="AF28" s="93"/>
      <c r="AG28" s="93"/>
      <c r="AH28" s="93"/>
      <c r="AI28" s="93"/>
      <c r="AJ28" s="93"/>
      <c r="AK28" s="93"/>
      <c r="AL28" s="93"/>
      <c r="AM28" s="93"/>
      <c r="AN28" s="92"/>
    </row>
    <row r="29" spans="1:40" ht="25.5" customHeight="1">
      <c r="A29" s="511"/>
      <c r="B29" s="348"/>
      <c r="C29" s="512"/>
      <c r="D29" s="118" t="s">
        <v>47</v>
      </c>
      <c r="E29" s="118" t="s">
        <v>48</v>
      </c>
      <c r="F29" s="118" t="s">
        <v>49</v>
      </c>
      <c r="G29" s="118" t="s">
        <v>50</v>
      </c>
      <c r="H29" s="118" t="s">
        <v>51</v>
      </c>
      <c r="I29" s="118" t="s">
        <v>52</v>
      </c>
      <c r="J29" s="118" t="s">
        <v>53</v>
      </c>
      <c r="K29" s="118" t="s">
        <v>54</v>
      </c>
      <c r="L29" s="118" t="s">
        <v>55</v>
      </c>
      <c r="M29" s="118" t="s">
        <v>56</v>
      </c>
      <c r="N29" s="118" t="s">
        <v>57</v>
      </c>
      <c r="O29" s="118" t="s">
        <v>58</v>
      </c>
      <c r="P29" s="118" t="s">
        <v>10</v>
      </c>
      <c r="Q29" s="327" t="s">
        <v>92</v>
      </c>
      <c r="R29" s="328"/>
      <c r="S29" s="328"/>
      <c r="T29" s="329"/>
      <c r="U29" s="327" t="s">
        <v>93</v>
      </c>
      <c r="V29" s="328"/>
      <c r="W29" s="328"/>
      <c r="X29" s="329"/>
      <c r="Y29" s="327" t="s">
        <v>94</v>
      </c>
      <c r="Z29" s="328"/>
      <c r="AA29" s="328"/>
      <c r="AB29" s="330"/>
      <c r="AE29" s="93"/>
      <c r="AF29" s="93"/>
      <c r="AG29" s="93"/>
      <c r="AH29" s="93"/>
      <c r="AI29" s="93"/>
      <c r="AJ29" s="93"/>
      <c r="AK29" s="93"/>
      <c r="AL29" s="93"/>
      <c r="AM29" s="93"/>
      <c r="AN29" s="92"/>
    </row>
    <row r="30" spans="1:40" ht="198" customHeight="1" thickBot="1">
      <c r="A30" s="88" t="str">
        <f>C13</f>
        <v>2. Realizar 33500 orientaciones y acompañamientos psicosociales a mujeres</v>
      </c>
      <c r="B30" s="89">
        <f>AA13</f>
        <v>0.18</v>
      </c>
      <c r="C30" s="122">
        <v>6420</v>
      </c>
      <c r="D30" s="91"/>
      <c r="E30" s="91"/>
      <c r="F30" s="91"/>
      <c r="G30" s="91"/>
      <c r="H30" s="91"/>
      <c r="I30" s="91"/>
      <c r="J30" s="160">
        <f>1173+964</f>
        <v>2137</v>
      </c>
      <c r="K30" s="160">
        <f>+K36+K37</f>
        <v>871</v>
      </c>
      <c r="L30" s="160">
        <f>+L36+L37</f>
        <v>1012</v>
      </c>
      <c r="M30" s="160">
        <f>+M36+M37</f>
        <v>957</v>
      </c>
      <c r="N30" s="160">
        <f>+N36+N37</f>
        <v>786</v>
      </c>
      <c r="O30" s="160">
        <f>+O36+O37</f>
        <v>697</v>
      </c>
      <c r="P30" s="122">
        <f>SUM(D30:O30)</f>
        <v>6460</v>
      </c>
      <c r="Q30" s="556" t="s">
        <v>278</v>
      </c>
      <c r="R30" s="557"/>
      <c r="S30" s="557"/>
      <c r="T30" s="558"/>
      <c r="U30" s="344"/>
      <c r="V30" s="345"/>
      <c r="W30" s="345"/>
      <c r="X30" s="346"/>
      <c r="Y30" s="341" t="s">
        <v>180</v>
      </c>
      <c r="Z30" s="342"/>
      <c r="AA30" s="342"/>
      <c r="AB30" s="347"/>
      <c r="AC30" s="87"/>
      <c r="AD30" s="198">
        <f>+P30/C30</f>
        <v>1.0062305295950156</v>
      </c>
      <c r="AE30" s="179">
        <f>900+700</f>
        <v>1600</v>
      </c>
      <c r="AF30" s="179">
        <f>+AE30+P30</f>
        <v>8060</v>
      </c>
      <c r="AG30" s="194">
        <f>+AF30/C30</f>
        <v>1.2554517133956387</v>
      </c>
      <c r="AH30" s="93"/>
      <c r="AI30" s="93"/>
      <c r="AJ30" s="93"/>
      <c r="AK30" s="93"/>
      <c r="AL30" s="93"/>
      <c r="AM30" s="93"/>
      <c r="AN30" s="92"/>
    </row>
    <row r="31" spans="1:40" ht="18.75">
      <c r="A31" s="502"/>
      <c r="B31" s="329"/>
      <c r="C31" s="503"/>
      <c r="D31" s="503"/>
      <c r="E31" s="503"/>
      <c r="F31" s="503"/>
      <c r="G31" s="503"/>
      <c r="H31" s="503"/>
      <c r="I31" s="503"/>
      <c r="J31" s="503"/>
      <c r="K31" s="503"/>
      <c r="L31" s="503"/>
      <c r="M31" s="503"/>
      <c r="N31" s="503"/>
      <c r="O31" s="503"/>
      <c r="P31" s="503"/>
      <c r="Q31" s="503"/>
      <c r="R31" s="503"/>
      <c r="S31" s="503"/>
      <c r="T31" s="503"/>
      <c r="U31" s="503"/>
      <c r="V31" s="503"/>
      <c r="W31" s="503"/>
      <c r="X31" s="503"/>
      <c r="Y31" s="503"/>
      <c r="Z31" s="503"/>
      <c r="AA31" s="503"/>
      <c r="AB31" s="504"/>
      <c r="AD31" s="184"/>
      <c r="AE31" s="93"/>
      <c r="AF31" s="93"/>
      <c r="AG31" s="93"/>
      <c r="AH31" s="93"/>
      <c r="AI31" s="93"/>
      <c r="AJ31" s="93"/>
      <c r="AK31" s="93"/>
      <c r="AL31" s="93"/>
      <c r="AM31" s="93"/>
      <c r="AN31" s="92"/>
    </row>
    <row r="32" spans="1:40" ht="15" customHeight="1">
      <c r="A32" s="511" t="s">
        <v>13</v>
      </c>
      <c r="B32" s="517" t="s">
        <v>70</v>
      </c>
      <c r="C32" s="348" t="s">
        <v>14</v>
      </c>
      <c r="D32" s="348"/>
      <c r="E32" s="348"/>
      <c r="F32" s="348"/>
      <c r="G32" s="348"/>
      <c r="H32" s="348"/>
      <c r="I32" s="348"/>
      <c r="J32" s="348"/>
      <c r="K32" s="348"/>
      <c r="L32" s="348"/>
      <c r="M32" s="348"/>
      <c r="N32" s="348"/>
      <c r="O32" s="348"/>
      <c r="P32" s="348"/>
      <c r="Q32" s="313" t="s">
        <v>90</v>
      </c>
      <c r="R32" s="314"/>
      <c r="S32" s="314"/>
      <c r="T32" s="314"/>
      <c r="U32" s="314"/>
      <c r="V32" s="314"/>
      <c r="W32" s="314"/>
      <c r="X32" s="314"/>
      <c r="Y32" s="314"/>
      <c r="Z32" s="314"/>
      <c r="AA32" s="314"/>
      <c r="AB32" s="331"/>
      <c r="AD32" s="185"/>
      <c r="AE32" s="93"/>
      <c r="AF32" s="93"/>
      <c r="AG32" s="93"/>
      <c r="AH32" s="93"/>
      <c r="AI32" s="93"/>
      <c r="AJ32" s="93"/>
      <c r="AK32" s="93"/>
      <c r="AL32" s="93"/>
      <c r="AM32" s="93"/>
      <c r="AN32" s="92"/>
    </row>
    <row r="33" spans="1:40" ht="25.5" customHeight="1">
      <c r="A33" s="511"/>
      <c r="B33" s="503"/>
      <c r="C33" s="118" t="s">
        <v>15</v>
      </c>
      <c r="D33" s="118" t="s">
        <v>44</v>
      </c>
      <c r="E33" s="118" t="s">
        <v>45</v>
      </c>
      <c r="F33" s="118" t="s">
        <v>46</v>
      </c>
      <c r="G33" s="118" t="s">
        <v>59</v>
      </c>
      <c r="H33" s="118" t="s">
        <v>60</v>
      </c>
      <c r="I33" s="118" t="s">
        <v>61</v>
      </c>
      <c r="J33" s="118" t="s">
        <v>62</v>
      </c>
      <c r="K33" s="118" t="s">
        <v>63</v>
      </c>
      <c r="L33" s="118" t="s">
        <v>64</v>
      </c>
      <c r="M33" s="118" t="s">
        <v>65</v>
      </c>
      <c r="N33" s="118" t="s">
        <v>66</v>
      </c>
      <c r="O33" s="118" t="s">
        <v>67</v>
      </c>
      <c r="P33" s="118" t="s">
        <v>72</v>
      </c>
      <c r="Q33" s="313" t="s">
        <v>95</v>
      </c>
      <c r="R33" s="314"/>
      <c r="S33" s="314"/>
      <c r="T33" s="314"/>
      <c r="U33" s="314"/>
      <c r="V33" s="314"/>
      <c r="W33" s="314"/>
      <c r="X33" s="314"/>
      <c r="Y33" s="314"/>
      <c r="Z33" s="314"/>
      <c r="AA33" s="314"/>
      <c r="AB33" s="331"/>
      <c r="AD33" s="185"/>
      <c r="AE33" s="94"/>
      <c r="AF33" s="94"/>
      <c r="AG33" s="94"/>
      <c r="AH33" s="94"/>
      <c r="AI33" s="94"/>
      <c r="AJ33" s="94"/>
      <c r="AK33" s="94"/>
      <c r="AL33" s="94"/>
      <c r="AM33" s="94"/>
      <c r="AN33" s="92"/>
    </row>
    <row r="34" spans="1:40" ht="50.25" customHeight="1">
      <c r="A34" s="518" t="s">
        <v>267</v>
      </c>
      <c r="B34" s="516">
        <v>17</v>
      </c>
      <c r="C34" s="76" t="s">
        <v>11</v>
      </c>
      <c r="D34" s="77"/>
      <c r="E34" s="77"/>
      <c r="F34" s="77"/>
      <c r="G34" s="77"/>
      <c r="H34" s="77"/>
      <c r="I34" s="77"/>
      <c r="J34" s="77">
        <v>0.18</v>
      </c>
      <c r="K34" s="77">
        <v>0.18</v>
      </c>
      <c r="L34" s="77">
        <v>0.18</v>
      </c>
      <c r="M34" s="77">
        <v>0.18</v>
      </c>
      <c r="N34" s="77">
        <v>0.18</v>
      </c>
      <c r="O34" s="77">
        <v>0.1</v>
      </c>
      <c r="P34" s="78">
        <f aca="true" t="shared" si="0" ref="P34:P40">SUM(D34:O34)</f>
        <v>0.9999999999999999</v>
      </c>
      <c r="Q34" s="538" t="s">
        <v>277</v>
      </c>
      <c r="R34" s="539"/>
      <c r="S34" s="539"/>
      <c r="T34" s="539"/>
      <c r="U34" s="539"/>
      <c r="V34" s="539"/>
      <c r="W34" s="539"/>
      <c r="X34" s="539"/>
      <c r="Y34" s="539"/>
      <c r="Z34" s="539"/>
      <c r="AA34" s="539"/>
      <c r="AB34" s="540"/>
      <c r="AC34" s="66"/>
      <c r="AD34" s="196"/>
      <c r="AE34" s="169"/>
      <c r="AF34" s="95"/>
      <c r="AG34" s="95"/>
      <c r="AH34" s="95"/>
      <c r="AI34" s="95"/>
      <c r="AJ34" s="95"/>
      <c r="AK34" s="95"/>
      <c r="AL34" s="95"/>
      <c r="AM34" s="95"/>
      <c r="AN34" s="92"/>
    </row>
    <row r="35" spans="1:40" ht="50.25" customHeight="1">
      <c r="A35" s="519"/>
      <c r="B35" s="448"/>
      <c r="C35" s="71" t="s">
        <v>12</v>
      </c>
      <c r="D35" s="15"/>
      <c r="E35" s="15"/>
      <c r="F35" s="15"/>
      <c r="G35" s="15"/>
      <c r="H35" s="15"/>
      <c r="I35" s="15"/>
      <c r="J35" s="15">
        <v>0.33</v>
      </c>
      <c r="K35" s="15">
        <v>0.14</v>
      </c>
      <c r="L35" s="15">
        <v>0.16</v>
      </c>
      <c r="M35" s="15">
        <v>0.15</v>
      </c>
      <c r="N35" s="15">
        <v>0.12</v>
      </c>
      <c r="O35" s="15">
        <v>0.11</v>
      </c>
      <c r="P35" s="17">
        <f t="shared" si="0"/>
        <v>1.01</v>
      </c>
      <c r="Q35" s="541"/>
      <c r="R35" s="542"/>
      <c r="S35" s="542"/>
      <c r="T35" s="542"/>
      <c r="U35" s="542"/>
      <c r="V35" s="542"/>
      <c r="W35" s="542"/>
      <c r="X35" s="542"/>
      <c r="Y35" s="542"/>
      <c r="Z35" s="542"/>
      <c r="AA35" s="542"/>
      <c r="AB35" s="543"/>
      <c r="AC35" s="66"/>
      <c r="AD35" s="165"/>
      <c r="AE35" s="170"/>
      <c r="AF35" s="92"/>
      <c r="AG35" s="92"/>
      <c r="AH35" s="92"/>
      <c r="AI35" s="92"/>
      <c r="AJ35" s="92"/>
      <c r="AK35" s="92"/>
      <c r="AL35" s="92"/>
      <c r="AM35" s="92"/>
      <c r="AN35" s="92"/>
    </row>
    <row r="36" spans="1:40" ht="45" customHeight="1">
      <c r="A36" s="465" t="s">
        <v>164</v>
      </c>
      <c r="B36" s="466"/>
      <c r="C36" s="71"/>
      <c r="D36" s="73"/>
      <c r="E36" s="83"/>
      <c r="F36" s="73"/>
      <c r="G36" s="73"/>
      <c r="H36" s="73"/>
      <c r="I36" s="73"/>
      <c r="J36" s="73">
        <f>568+717</f>
        <v>1285</v>
      </c>
      <c r="K36" s="73">
        <v>512</v>
      </c>
      <c r="L36" s="73">
        <v>603</v>
      </c>
      <c r="M36" s="73">
        <v>555</v>
      </c>
      <c r="N36" s="73">
        <v>473</v>
      </c>
      <c r="O36" s="73">
        <v>415</v>
      </c>
      <c r="P36" s="162">
        <f t="shared" si="0"/>
        <v>3843</v>
      </c>
      <c r="Q36" s="541"/>
      <c r="R36" s="542"/>
      <c r="S36" s="542"/>
      <c r="T36" s="542"/>
      <c r="U36" s="542"/>
      <c r="V36" s="542"/>
      <c r="W36" s="542"/>
      <c r="X36" s="542"/>
      <c r="Y36" s="542"/>
      <c r="Z36" s="542"/>
      <c r="AA36" s="542"/>
      <c r="AB36" s="543"/>
      <c r="AC36" s="66"/>
      <c r="AD36" s="204">
        <f>786/5545</f>
        <v>0.1417493237150586</v>
      </c>
      <c r="AE36" s="170"/>
      <c r="AF36" s="92"/>
      <c r="AG36" s="92"/>
      <c r="AH36" s="92"/>
      <c r="AI36" s="92"/>
      <c r="AJ36" s="92"/>
      <c r="AK36" s="92"/>
      <c r="AL36" s="92"/>
      <c r="AM36" s="92"/>
      <c r="AN36" s="92"/>
    </row>
    <row r="37" spans="1:40" ht="50.25" customHeight="1">
      <c r="A37" s="465" t="s">
        <v>166</v>
      </c>
      <c r="B37" s="466"/>
      <c r="C37" s="71"/>
      <c r="D37" s="73"/>
      <c r="E37" s="83"/>
      <c r="F37" s="73"/>
      <c r="G37" s="73"/>
      <c r="H37" s="73"/>
      <c r="I37" s="73"/>
      <c r="J37" s="73">
        <f>396+456</f>
        <v>852</v>
      </c>
      <c r="K37" s="73">
        <v>359</v>
      </c>
      <c r="L37" s="73">
        <v>409</v>
      </c>
      <c r="M37" s="73">
        <v>402</v>
      </c>
      <c r="N37" s="73">
        <v>313</v>
      </c>
      <c r="O37" s="73">
        <v>282</v>
      </c>
      <c r="P37" s="162">
        <f t="shared" si="0"/>
        <v>2617</v>
      </c>
      <c r="Q37" s="541"/>
      <c r="R37" s="542"/>
      <c r="S37" s="542"/>
      <c r="T37" s="542"/>
      <c r="U37" s="542"/>
      <c r="V37" s="542"/>
      <c r="W37" s="542"/>
      <c r="X37" s="542"/>
      <c r="Y37" s="542"/>
      <c r="Z37" s="542"/>
      <c r="AA37" s="542"/>
      <c r="AB37" s="543"/>
      <c r="AC37" s="66"/>
      <c r="AD37" s="178"/>
      <c r="AE37" s="170"/>
      <c r="AF37" s="92"/>
      <c r="AG37" s="92"/>
      <c r="AH37" s="92"/>
      <c r="AI37" s="92"/>
      <c r="AJ37" s="92"/>
      <c r="AK37" s="92"/>
      <c r="AL37" s="92"/>
      <c r="AM37" s="92"/>
      <c r="AN37" s="92"/>
    </row>
    <row r="38" spans="1:40" ht="50.25" customHeight="1">
      <c r="A38" s="465" t="s">
        <v>165</v>
      </c>
      <c r="B38" s="466"/>
      <c r="C38" s="71"/>
      <c r="D38" s="73"/>
      <c r="E38" s="83"/>
      <c r="F38" s="73"/>
      <c r="G38" s="73"/>
      <c r="H38" s="73"/>
      <c r="I38" s="73"/>
      <c r="J38" s="535">
        <v>4232</v>
      </c>
      <c r="K38" s="536"/>
      <c r="L38" s="536"/>
      <c r="M38" s="536"/>
      <c r="N38" s="536"/>
      <c r="O38" s="537"/>
      <c r="P38" s="162">
        <f t="shared" si="0"/>
        <v>4232</v>
      </c>
      <c r="Q38" s="544"/>
      <c r="R38" s="545"/>
      <c r="S38" s="545"/>
      <c r="T38" s="545"/>
      <c r="U38" s="545"/>
      <c r="V38" s="545"/>
      <c r="W38" s="545"/>
      <c r="X38" s="545"/>
      <c r="Y38" s="545"/>
      <c r="Z38" s="545"/>
      <c r="AA38" s="545"/>
      <c r="AB38" s="546"/>
      <c r="AC38" s="66"/>
      <c r="AD38" s="155"/>
      <c r="AE38" s="171"/>
      <c r="AF38" s="92"/>
      <c r="AG38" s="92"/>
      <c r="AH38" s="92"/>
      <c r="AI38" s="92"/>
      <c r="AJ38" s="92"/>
      <c r="AK38" s="92"/>
      <c r="AL38" s="92"/>
      <c r="AM38" s="92"/>
      <c r="AN38" s="92"/>
    </row>
    <row r="39" spans="1:40" ht="47.25" customHeight="1">
      <c r="A39" s="519" t="s">
        <v>108</v>
      </c>
      <c r="B39" s="447">
        <v>1</v>
      </c>
      <c r="C39" s="70" t="s">
        <v>11</v>
      </c>
      <c r="D39" s="72"/>
      <c r="E39" s="72"/>
      <c r="F39" s="72"/>
      <c r="G39" s="72"/>
      <c r="H39" s="72"/>
      <c r="I39" s="72"/>
      <c r="J39" s="72">
        <v>0</v>
      </c>
      <c r="K39" s="72">
        <v>0</v>
      </c>
      <c r="L39" s="72">
        <v>0.25</v>
      </c>
      <c r="M39" s="72">
        <v>0.25</v>
      </c>
      <c r="N39" s="72">
        <v>0.25</v>
      </c>
      <c r="O39" s="72">
        <v>0.25</v>
      </c>
      <c r="P39" s="17">
        <f t="shared" si="0"/>
        <v>1</v>
      </c>
      <c r="Q39" s="547" t="s">
        <v>273</v>
      </c>
      <c r="R39" s="548"/>
      <c r="S39" s="548"/>
      <c r="T39" s="548"/>
      <c r="U39" s="548"/>
      <c r="V39" s="548"/>
      <c r="W39" s="548"/>
      <c r="X39" s="548"/>
      <c r="Y39" s="548"/>
      <c r="Z39" s="548"/>
      <c r="AA39" s="548"/>
      <c r="AB39" s="549"/>
      <c r="AC39" s="66"/>
      <c r="AE39" s="155"/>
      <c r="AM39" s="92"/>
      <c r="AN39" s="92"/>
    </row>
    <row r="40" spans="1:40" ht="47.25" customHeight="1">
      <c r="A40" s="519"/>
      <c r="B40" s="448"/>
      <c r="C40" s="71" t="s">
        <v>12</v>
      </c>
      <c r="D40" s="15"/>
      <c r="E40" s="15"/>
      <c r="F40" s="15"/>
      <c r="G40" s="15"/>
      <c r="H40" s="15"/>
      <c r="I40" s="15"/>
      <c r="J40" s="15">
        <v>0</v>
      </c>
      <c r="K40" s="15">
        <v>0</v>
      </c>
      <c r="L40" s="69">
        <v>0.3</v>
      </c>
      <c r="M40" s="69">
        <v>0.2</v>
      </c>
      <c r="N40" s="69">
        <v>0.75</v>
      </c>
      <c r="O40" s="69">
        <v>0.25</v>
      </c>
      <c r="P40" s="17">
        <f t="shared" si="0"/>
        <v>1.5</v>
      </c>
      <c r="Q40" s="550"/>
      <c r="R40" s="551"/>
      <c r="S40" s="551"/>
      <c r="T40" s="551"/>
      <c r="U40" s="551"/>
      <c r="V40" s="551"/>
      <c r="W40" s="551"/>
      <c r="X40" s="551"/>
      <c r="Y40" s="551"/>
      <c r="Z40" s="551"/>
      <c r="AA40" s="551"/>
      <c r="AB40" s="552"/>
      <c r="AC40" s="66"/>
      <c r="AE40" s="155"/>
      <c r="AM40" s="92"/>
      <c r="AN40" s="92"/>
    </row>
    <row r="41" spans="1:40" ht="47.25" customHeight="1">
      <c r="A41" s="465" t="s">
        <v>109</v>
      </c>
      <c r="B41" s="466"/>
      <c r="C41" s="71"/>
      <c r="D41" s="73"/>
      <c r="E41" s="73"/>
      <c r="F41" s="73"/>
      <c r="G41" s="73"/>
      <c r="H41" s="73"/>
      <c r="I41" s="73"/>
      <c r="J41" s="73">
        <v>0</v>
      </c>
      <c r="K41" s="73">
        <v>0</v>
      </c>
      <c r="L41" s="73">
        <v>5</v>
      </c>
      <c r="M41" s="73">
        <v>3</v>
      </c>
      <c r="N41" s="73">
        <v>12</v>
      </c>
      <c r="O41" s="73">
        <v>4</v>
      </c>
      <c r="P41" s="79">
        <f>SUM(D41:O41)</f>
        <v>24</v>
      </c>
      <c r="Q41" s="553"/>
      <c r="R41" s="554"/>
      <c r="S41" s="554"/>
      <c r="T41" s="554"/>
      <c r="U41" s="554"/>
      <c r="V41" s="554"/>
      <c r="W41" s="554"/>
      <c r="X41" s="554"/>
      <c r="Y41" s="554"/>
      <c r="Z41" s="554"/>
      <c r="AA41" s="554"/>
      <c r="AB41" s="555"/>
      <c r="AC41" s="66"/>
      <c r="AE41" s="155"/>
      <c r="AM41" s="95"/>
      <c r="AN41" s="92"/>
    </row>
    <row r="42" spans="1:28" ht="17.25" customHeight="1">
      <c r="A42" s="142"/>
      <c r="B42" s="143"/>
      <c r="C42" s="143"/>
      <c r="D42" s="143"/>
      <c r="E42" s="143"/>
      <c r="F42" s="143"/>
      <c r="G42" s="143"/>
      <c r="H42" s="143"/>
      <c r="I42" s="143"/>
      <c r="J42" s="143"/>
      <c r="K42" s="143"/>
      <c r="L42" s="143"/>
      <c r="M42" s="143"/>
      <c r="N42" s="143"/>
      <c r="O42" s="143"/>
      <c r="P42" s="143"/>
      <c r="Q42" s="143"/>
      <c r="R42" s="143"/>
      <c r="S42" s="143"/>
      <c r="T42" s="143"/>
      <c r="U42" s="143"/>
      <c r="V42" s="143"/>
      <c r="W42" s="143"/>
      <c r="X42" s="144"/>
      <c r="Y42" s="143"/>
      <c r="Z42" s="143"/>
      <c r="AA42" s="143"/>
      <c r="AB42" s="145"/>
    </row>
    <row r="43" ht="15">
      <c r="L43" s="189"/>
    </row>
    <row r="44" spans="10:16" ht="15">
      <c r="J44" s="193"/>
      <c r="K44" s="193"/>
      <c r="L44" s="193"/>
      <c r="M44" s="193"/>
      <c r="N44" s="193"/>
      <c r="P44" s="193"/>
    </row>
    <row r="45" spans="10:16" ht="15">
      <c r="J45" s="227"/>
      <c r="K45" s="227"/>
      <c r="L45" s="227"/>
      <c r="M45" s="227"/>
      <c r="N45" s="227"/>
      <c r="O45" s="227"/>
      <c r="P45" s="80"/>
    </row>
    <row r="46" spans="10:16" ht="15">
      <c r="J46" s="168"/>
      <c r="O46" s="80"/>
      <c r="P46" s="197"/>
    </row>
    <row r="47" ht="15">
      <c r="N47" s="197"/>
    </row>
    <row r="53" ht="15">
      <c r="M53" s="197"/>
    </row>
  </sheetData>
  <sheetProtection/>
  <mergeCells count="96">
    <mergeCell ref="A1:A4"/>
    <mergeCell ref="B1:Y1"/>
    <mergeCell ref="Z1:AB1"/>
    <mergeCell ref="B2:Y2"/>
    <mergeCell ref="Z2:AB2"/>
    <mergeCell ref="B3:Y4"/>
    <mergeCell ref="Z3:AB3"/>
    <mergeCell ref="Z4:AB4"/>
    <mergeCell ref="A7:B9"/>
    <mergeCell ref="C7:K9"/>
    <mergeCell ref="R7:T9"/>
    <mergeCell ref="U7:V9"/>
    <mergeCell ref="W7:X9"/>
    <mergeCell ref="Y7:Z7"/>
    <mergeCell ref="AA7:AB7"/>
    <mergeCell ref="Y8:Z8"/>
    <mergeCell ref="AA8:AB8"/>
    <mergeCell ref="Y9:Z9"/>
    <mergeCell ref="AA9:AB9"/>
    <mergeCell ref="A11:B11"/>
    <mergeCell ref="C11:K11"/>
    <mergeCell ref="M11:Q11"/>
    <mergeCell ref="R11:V11"/>
    <mergeCell ref="W11:X11"/>
    <mergeCell ref="Y11:AB11"/>
    <mergeCell ref="C12:Z12"/>
    <mergeCell ref="A13:B13"/>
    <mergeCell ref="C13:Q13"/>
    <mergeCell ref="S13:T13"/>
    <mergeCell ref="V13:Y13"/>
    <mergeCell ref="AA13:AB13"/>
    <mergeCell ref="A15:B16"/>
    <mergeCell ref="D15:E15"/>
    <mergeCell ref="F15:G15"/>
    <mergeCell ref="H15:I15"/>
    <mergeCell ref="Q15:AB15"/>
    <mergeCell ref="D16:E16"/>
    <mergeCell ref="F16:G16"/>
    <mergeCell ref="H16:I16"/>
    <mergeCell ref="Q16:V16"/>
    <mergeCell ref="W16:AB16"/>
    <mergeCell ref="Q17:S17"/>
    <mergeCell ref="T17:V17"/>
    <mergeCell ref="W17:Y17"/>
    <mergeCell ref="Z17:AB17"/>
    <mergeCell ref="Q18:S18"/>
    <mergeCell ref="T18:V18"/>
    <mergeCell ref="W18:Y18"/>
    <mergeCell ref="Z18:AB18"/>
    <mergeCell ref="A20:AB20"/>
    <mergeCell ref="A21:A22"/>
    <mergeCell ref="B21:C22"/>
    <mergeCell ref="D21:O21"/>
    <mergeCell ref="P21:P22"/>
    <mergeCell ref="Q21:AB22"/>
    <mergeCell ref="D22:F22"/>
    <mergeCell ref="G22:I22"/>
    <mergeCell ref="J22:L22"/>
    <mergeCell ref="M22:O22"/>
    <mergeCell ref="U29:X29"/>
    <mergeCell ref="A23:A26"/>
    <mergeCell ref="B23:C26"/>
    <mergeCell ref="D23:F26"/>
    <mergeCell ref="G23:I26"/>
    <mergeCell ref="J23:L26"/>
    <mergeCell ref="M23:O26"/>
    <mergeCell ref="Q33:AB33"/>
    <mergeCell ref="P23:P26"/>
    <mergeCell ref="Q23:AB26"/>
    <mergeCell ref="A27:AB27"/>
    <mergeCell ref="A28:A29"/>
    <mergeCell ref="B28:B29"/>
    <mergeCell ref="C28:C29"/>
    <mergeCell ref="D28:P28"/>
    <mergeCell ref="Q28:AB28"/>
    <mergeCell ref="Q29:T29"/>
    <mergeCell ref="A38:B38"/>
    <mergeCell ref="Y29:AB29"/>
    <mergeCell ref="Q30:T30"/>
    <mergeCell ref="U30:X30"/>
    <mergeCell ref="Y30:AB30"/>
    <mergeCell ref="A31:AB31"/>
    <mergeCell ref="A32:A33"/>
    <mergeCell ref="B32:B33"/>
    <mergeCell ref="C32:P32"/>
    <mergeCell ref="Q32:AB32"/>
    <mergeCell ref="J38:O38"/>
    <mergeCell ref="Q34:AB38"/>
    <mergeCell ref="A34:A35"/>
    <mergeCell ref="B34:B35"/>
    <mergeCell ref="A36:B36"/>
    <mergeCell ref="A39:A40"/>
    <mergeCell ref="B39:B40"/>
    <mergeCell ref="Q39:AB41"/>
    <mergeCell ref="A41:B41"/>
    <mergeCell ref="A37:B37"/>
  </mergeCells>
  <dataValidations count="3">
    <dataValidation type="textLength" operator="lessThanOrEqual" allowBlank="1" showInputMessage="1" showErrorMessage="1" errorTitle="Máximo 1.000 caracteres" error="Máximo 1.000 caracteres" sqref="U30:X30">
      <formula1>1000</formula1>
    </dataValidation>
    <dataValidation type="textLength" operator="lessThanOrEqual" allowBlank="1" showInputMessage="1" showErrorMessage="1" errorTitle="Máximo 2.000 caracteres" error="Máximo 2.000 caracteres" sqref="Q30:T30 Q34 Q39:AB41">
      <formula1>2000</formula1>
    </dataValidation>
    <dataValidation type="textLength" operator="lessThanOrEqual" allowBlank="1" showInputMessage="1" showErrorMessage="1" promptTitle="2.000 caracteres" errorTitle="Máximo 2.000 caracteres" error="Máximo 2.000 caracteres" sqref="Q23:AB26">
      <formula1>2000</formula1>
    </dataValidation>
  </dataValidations>
  <printOptions/>
  <pageMargins left="0.7" right="0.7" top="0.75" bottom="0.75" header="0.3" footer="0.3"/>
  <pageSetup fitToHeight="0" fitToWidth="1" horizontalDpi="600" verticalDpi="600" orientation="landscape" paperSize="41" scale="41" r:id="rId4"/>
  <drawing r:id="rId3"/>
  <legacyDrawing r:id="rId2"/>
</worksheet>
</file>

<file path=xl/worksheets/sheet4.xml><?xml version="1.0" encoding="utf-8"?>
<worksheet xmlns="http://schemas.openxmlformats.org/spreadsheetml/2006/main" xmlns:r="http://schemas.openxmlformats.org/officeDocument/2006/relationships">
  <sheetPr>
    <tabColor rgb="FF00B0F0"/>
    <pageSetUpPr fitToPage="1"/>
  </sheetPr>
  <dimension ref="A1:AN39"/>
  <sheetViews>
    <sheetView view="pageBreakPreview" zoomScale="60" zoomScaleNormal="98" workbookViewId="0" topLeftCell="A26">
      <selection activeCell="AE16" sqref="AE16"/>
    </sheetView>
  </sheetViews>
  <sheetFormatPr defaultColWidth="11.421875" defaultRowHeight="15"/>
  <cols>
    <col min="1" max="1" width="38.421875" style="0" customWidth="1"/>
    <col min="2" max="2" width="18.28125" style="0" customWidth="1"/>
    <col min="3" max="3" width="17.421875" style="0" customWidth="1"/>
    <col min="4" max="6" width="7.00390625" style="0" customWidth="1"/>
    <col min="7" max="15" width="7.7109375" style="0" customWidth="1"/>
    <col min="16" max="16" width="11.140625" style="0" customWidth="1"/>
    <col min="17" max="17" width="11.421875" style="0" customWidth="1"/>
    <col min="18" max="18" width="7.421875" style="0" customWidth="1"/>
    <col min="19" max="20" width="11.421875" style="0" customWidth="1"/>
    <col min="21" max="21" width="13.00390625" style="0" customWidth="1"/>
    <col min="22" max="22" width="7.8515625" style="0" customWidth="1"/>
    <col min="23" max="23" width="9.140625" style="0" customWidth="1"/>
    <col min="24" max="24" width="11.421875" style="0" customWidth="1"/>
    <col min="25" max="25" width="9.7109375" style="0" customWidth="1"/>
    <col min="26" max="26" width="12.8515625" style="0" customWidth="1"/>
    <col min="27" max="27" width="6.28125" style="0" customWidth="1"/>
    <col min="28" max="28" width="7.7109375" style="0" customWidth="1"/>
    <col min="29" max="29" width="6.28125" style="19" bestFit="1" customWidth="1"/>
    <col min="30" max="30" width="22.8515625" style="0" customWidth="1"/>
    <col min="31" max="31" width="18.421875" style="0" bestFit="1" customWidth="1"/>
    <col min="32" max="32" width="8.421875" style="0" customWidth="1"/>
    <col min="33" max="33" width="18.421875" style="0" bestFit="1" customWidth="1"/>
    <col min="34" max="34" width="5.7109375" style="0" customWidth="1"/>
    <col min="35" max="35" width="18.421875" style="0" bestFit="1" customWidth="1"/>
    <col min="36" max="36" width="4.7109375" style="0" customWidth="1"/>
    <col min="37" max="37" width="23.00390625" style="0" bestFit="1" customWidth="1"/>
    <col min="38" max="38" width="11.421875" style="0" customWidth="1"/>
    <col min="39" max="39" width="18.421875" style="0" bestFit="1" customWidth="1"/>
    <col min="40" max="40" width="16.140625" style="0" customWidth="1"/>
  </cols>
  <sheetData>
    <row r="1" spans="1:28" ht="32.25" customHeight="1">
      <c r="A1" s="442"/>
      <c r="B1" s="458" t="s">
        <v>21</v>
      </c>
      <c r="C1" s="459"/>
      <c r="D1" s="459"/>
      <c r="E1" s="459"/>
      <c r="F1" s="459"/>
      <c r="G1" s="459"/>
      <c r="H1" s="459"/>
      <c r="I1" s="459"/>
      <c r="J1" s="459"/>
      <c r="K1" s="459"/>
      <c r="L1" s="459"/>
      <c r="M1" s="459"/>
      <c r="N1" s="459"/>
      <c r="O1" s="459"/>
      <c r="P1" s="459"/>
      <c r="Q1" s="459"/>
      <c r="R1" s="459"/>
      <c r="S1" s="459"/>
      <c r="T1" s="459"/>
      <c r="U1" s="459"/>
      <c r="V1" s="459"/>
      <c r="W1" s="459"/>
      <c r="X1" s="459"/>
      <c r="Y1" s="460"/>
      <c r="Z1" s="355" t="s">
        <v>23</v>
      </c>
      <c r="AA1" s="356"/>
      <c r="AB1" s="357"/>
    </row>
    <row r="2" spans="1:28" ht="30.75" customHeight="1">
      <c r="A2" s="443"/>
      <c r="B2" s="429" t="s">
        <v>22</v>
      </c>
      <c r="C2" s="430"/>
      <c r="D2" s="430"/>
      <c r="E2" s="430"/>
      <c r="F2" s="430"/>
      <c r="G2" s="430"/>
      <c r="H2" s="430"/>
      <c r="I2" s="430"/>
      <c r="J2" s="430"/>
      <c r="K2" s="430"/>
      <c r="L2" s="430"/>
      <c r="M2" s="430"/>
      <c r="N2" s="430"/>
      <c r="O2" s="430"/>
      <c r="P2" s="430"/>
      <c r="Q2" s="430"/>
      <c r="R2" s="430"/>
      <c r="S2" s="430"/>
      <c r="T2" s="430"/>
      <c r="U2" s="430"/>
      <c r="V2" s="430"/>
      <c r="W2" s="430"/>
      <c r="X2" s="430"/>
      <c r="Y2" s="431"/>
      <c r="Z2" s="414" t="s">
        <v>248</v>
      </c>
      <c r="AA2" s="415"/>
      <c r="AB2" s="416"/>
    </row>
    <row r="3" spans="1:28" ht="24" customHeight="1">
      <c r="A3" s="443"/>
      <c r="B3" s="432" t="s">
        <v>73</v>
      </c>
      <c r="C3" s="433"/>
      <c r="D3" s="433"/>
      <c r="E3" s="433"/>
      <c r="F3" s="433"/>
      <c r="G3" s="433"/>
      <c r="H3" s="433"/>
      <c r="I3" s="433"/>
      <c r="J3" s="433"/>
      <c r="K3" s="433"/>
      <c r="L3" s="433"/>
      <c r="M3" s="433"/>
      <c r="N3" s="433"/>
      <c r="O3" s="433"/>
      <c r="P3" s="433"/>
      <c r="Q3" s="433"/>
      <c r="R3" s="433"/>
      <c r="S3" s="433"/>
      <c r="T3" s="433"/>
      <c r="U3" s="433"/>
      <c r="V3" s="433"/>
      <c r="W3" s="433"/>
      <c r="X3" s="433"/>
      <c r="Y3" s="434"/>
      <c r="Z3" s="560" t="s">
        <v>247</v>
      </c>
      <c r="AA3" s="561"/>
      <c r="AB3" s="562"/>
    </row>
    <row r="4" spans="1:28" ht="15.75" customHeight="1" thickBot="1">
      <c r="A4" s="444"/>
      <c r="B4" s="435"/>
      <c r="C4" s="436"/>
      <c r="D4" s="436"/>
      <c r="E4" s="436"/>
      <c r="F4" s="436"/>
      <c r="G4" s="436"/>
      <c r="H4" s="436"/>
      <c r="I4" s="436"/>
      <c r="J4" s="436"/>
      <c r="K4" s="436"/>
      <c r="L4" s="436"/>
      <c r="M4" s="436"/>
      <c r="N4" s="436"/>
      <c r="O4" s="436"/>
      <c r="P4" s="436"/>
      <c r="Q4" s="436"/>
      <c r="R4" s="436"/>
      <c r="S4" s="436"/>
      <c r="T4" s="436"/>
      <c r="U4" s="436"/>
      <c r="V4" s="436"/>
      <c r="W4" s="436"/>
      <c r="X4" s="436"/>
      <c r="Y4" s="437"/>
      <c r="Z4" s="419" t="s">
        <v>18</v>
      </c>
      <c r="AA4" s="420"/>
      <c r="AB4" s="421"/>
    </row>
    <row r="5" spans="1:28" ht="9" customHeight="1" thickBot="1">
      <c r="A5" s="104"/>
      <c r="B5" s="102"/>
      <c r="C5" s="103"/>
      <c r="D5" s="8"/>
      <c r="E5" s="8"/>
      <c r="F5" s="8"/>
      <c r="G5" s="8"/>
      <c r="H5" s="8"/>
      <c r="I5" s="8"/>
      <c r="J5" s="8"/>
      <c r="K5" s="8"/>
      <c r="L5" s="8"/>
      <c r="M5" s="8"/>
      <c r="N5" s="8"/>
      <c r="O5" s="8"/>
      <c r="P5" s="8"/>
      <c r="Q5" s="8"/>
      <c r="R5" s="8"/>
      <c r="S5" s="8"/>
      <c r="T5" s="8"/>
      <c r="U5" s="8"/>
      <c r="V5" s="8"/>
      <c r="W5" s="8"/>
      <c r="X5" s="9"/>
      <c r="Y5" s="8"/>
      <c r="Z5" s="10"/>
      <c r="AA5" s="2"/>
      <c r="AB5" s="105"/>
    </row>
    <row r="6" spans="1:28" ht="9" customHeight="1" thickBot="1">
      <c r="A6" s="7"/>
      <c r="B6" s="8"/>
      <c r="C6" s="8"/>
      <c r="D6" s="8"/>
      <c r="E6" s="8"/>
      <c r="F6" s="8"/>
      <c r="G6" s="8"/>
      <c r="H6" s="8"/>
      <c r="I6" s="8"/>
      <c r="J6" s="8"/>
      <c r="K6" s="8"/>
      <c r="L6" s="8"/>
      <c r="M6" s="8"/>
      <c r="N6" s="8"/>
      <c r="O6" s="8"/>
      <c r="P6" s="8"/>
      <c r="Q6" s="8"/>
      <c r="R6" s="8"/>
      <c r="S6" s="8"/>
      <c r="T6" s="8"/>
      <c r="U6" s="8"/>
      <c r="V6" s="8"/>
      <c r="W6" s="8"/>
      <c r="X6" s="9"/>
      <c r="Y6" s="8"/>
      <c r="Z6" s="8"/>
      <c r="AA6" s="4"/>
      <c r="AB6" s="106"/>
    </row>
    <row r="7" spans="1:28" ht="15" customHeight="1">
      <c r="A7" s="316" t="s">
        <v>0</v>
      </c>
      <c r="B7" s="317"/>
      <c r="C7" s="379" t="s">
        <v>98</v>
      </c>
      <c r="D7" s="380"/>
      <c r="E7" s="380"/>
      <c r="F7" s="380"/>
      <c r="G7" s="380"/>
      <c r="H7" s="380"/>
      <c r="I7" s="380"/>
      <c r="J7" s="380"/>
      <c r="K7" s="381"/>
      <c r="L7" s="109"/>
      <c r="M7" s="98"/>
      <c r="N7" s="98"/>
      <c r="O7" s="98"/>
      <c r="P7" s="98"/>
      <c r="Q7" s="100"/>
      <c r="R7" s="408" t="s">
        <v>82</v>
      </c>
      <c r="S7" s="494"/>
      <c r="T7" s="409"/>
      <c r="U7" s="400">
        <v>44172</v>
      </c>
      <c r="V7" s="401"/>
      <c r="W7" s="408" t="s">
        <v>78</v>
      </c>
      <c r="X7" s="409"/>
      <c r="Y7" s="406" t="s">
        <v>81</v>
      </c>
      <c r="Z7" s="407"/>
      <c r="AA7" s="492"/>
      <c r="AB7" s="493"/>
    </row>
    <row r="8" spans="1:28" ht="15" customHeight="1">
      <c r="A8" s="375"/>
      <c r="B8" s="376"/>
      <c r="C8" s="382"/>
      <c r="D8" s="383"/>
      <c r="E8" s="383"/>
      <c r="F8" s="383"/>
      <c r="G8" s="383"/>
      <c r="H8" s="383"/>
      <c r="I8" s="383"/>
      <c r="J8" s="383"/>
      <c r="K8" s="384"/>
      <c r="L8" s="109"/>
      <c r="M8" s="98"/>
      <c r="N8" s="98"/>
      <c r="O8" s="98"/>
      <c r="P8" s="98"/>
      <c r="Q8" s="100"/>
      <c r="R8" s="410"/>
      <c r="S8" s="495"/>
      <c r="T8" s="411"/>
      <c r="U8" s="402"/>
      <c r="V8" s="403"/>
      <c r="W8" s="410"/>
      <c r="X8" s="411"/>
      <c r="Y8" s="427" t="s">
        <v>79</v>
      </c>
      <c r="Z8" s="428"/>
      <c r="AA8" s="358"/>
      <c r="AB8" s="359"/>
    </row>
    <row r="9" spans="1:28" ht="15" customHeight="1" thickBot="1">
      <c r="A9" s="377"/>
      <c r="B9" s="378"/>
      <c r="C9" s="385"/>
      <c r="D9" s="386"/>
      <c r="E9" s="386"/>
      <c r="F9" s="386"/>
      <c r="G9" s="386"/>
      <c r="H9" s="386"/>
      <c r="I9" s="386"/>
      <c r="J9" s="386"/>
      <c r="K9" s="387"/>
      <c r="L9" s="109"/>
      <c r="M9" s="98"/>
      <c r="N9" s="98"/>
      <c r="O9" s="98"/>
      <c r="P9" s="98"/>
      <c r="Q9" s="100"/>
      <c r="R9" s="412"/>
      <c r="S9" s="496"/>
      <c r="T9" s="413"/>
      <c r="U9" s="404"/>
      <c r="V9" s="405"/>
      <c r="W9" s="412"/>
      <c r="X9" s="413"/>
      <c r="Y9" s="425" t="s">
        <v>80</v>
      </c>
      <c r="Z9" s="426"/>
      <c r="AA9" s="360" t="s">
        <v>99</v>
      </c>
      <c r="AB9" s="361"/>
    </row>
    <row r="10" spans="1:28" ht="9" customHeight="1" thickBot="1">
      <c r="A10" s="101"/>
      <c r="B10" s="110"/>
      <c r="C10" s="14"/>
      <c r="D10" s="14"/>
      <c r="E10" s="14"/>
      <c r="F10" s="14"/>
      <c r="G10" s="14"/>
      <c r="H10" s="14"/>
      <c r="I10" s="14"/>
      <c r="J10" s="14"/>
      <c r="K10" s="14"/>
      <c r="L10" s="14"/>
      <c r="M10" s="121"/>
      <c r="N10" s="121"/>
      <c r="O10" s="121"/>
      <c r="P10" s="121"/>
      <c r="Q10" s="121"/>
      <c r="R10" s="117"/>
      <c r="S10" s="117"/>
      <c r="T10" s="117"/>
      <c r="U10" s="117"/>
      <c r="V10" s="117"/>
      <c r="W10" s="114"/>
      <c r="X10" s="114"/>
      <c r="Y10" s="114"/>
      <c r="Z10" s="114"/>
      <c r="AA10" s="114"/>
      <c r="AB10" s="115"/>
    </row>
    <row r="11" spans="1:28" ht="39" customHeight="1" thickBot="1">
      <c r="A11" s="461" t="s">
        <v>89</v>
      </c>
      <c r="B11" s="462"/>
      <c r="C11" s="388" t="s">
        <v>101</v>
      </c>
      <c r="D11" s="389"/>
      <c r="E11" s="389"/>
      <c r="F11" s="389"/>
      <c r="G11" s="389"/>
      <c r="H11" s="389"/>
      <c r="I11" s="389"/>
      <c r="J11" s="389"/>
      <c r="K11" s="390"/>
      <c r="L11" s="68"/>
      <c r="M11" s="396" t="s">
        <v>84</v>
      </c>
      <c r="N11" s="397"/>
      <c r="O11" s="397"/>
      <c r="P11" s="397"/>
      <c r="Q11" s="398"/>
      <c r="R11" s="422" t="s">
        <v>102</v>
      </c>
      <c r="S11" s="423"/>
      <c r="T11" s="423"/>
      <c r="U11" s="423"/>
      <c r="V11" s="424"/>
      <c r="W11" s="396" t="s">
        <v>83</v>
      </c>
      <c r="X11" s="398"/>
      <c r="Y11" s="388" t="s">
        <v>103</v>
      </c>
      <c r="Z11" s="483"/>
      <c r="AA11" s="483"/>
      <c r="AB11" s="484"/>
    </row>
    <row r="12" spans="1:28" ht="9" customHeight="1" thickBot="1">
      <c r="A12" s="75"/>
      <c r="B12" s="116"/>
      <c r="C12" s="391"/>
      <c r="D12" s="392"/>
      <c r="E12" s="392"/>
      <c r="F12" s="392"/>
      <c r="G12" s="392"/>
      <c r="H12" s="392"/>
      <c r="I12" s="392"/>
      <c r="J12" s="392"/>
      <c r="K12" s="392"/>
      <c r="L12" s="392"/>
      <c r="M12" s="392"/>
      <c r="N12" s="392"/>
      <c r="O12" s="392"/>
      <c r="P12" s="392"/>
      <c r="Q12" s="392"/>
      <c r="R12" s="392"/>
      <c r="S12" s="392"/>
      <c r="T12" s="392"/>
      <c r="U12" s="392"/>
      <c r="V12" s="392"/>
      <c r="W12" s="392"/>
      <c r="X12" s="392"/>
      <c r="Y12" s="392"/>
      <c r="Z12" s="392"/>
      <c r="AA12" s="6"/>
      <c r="AB12" s="107"/>
    </row>
    <row r="13" spans="1:30" s="1" customFormat="1" ht="37.5" customHeight="1" thickBot="1">
      <c r="A13" s="316" t="s">
        <v>91</v>
      </c>
      <c r="B13" s="317"/>
      <c r="C13" s="471" t="s">
        <v>147</v>
      </c>
      <c r="D13" s="472"/>
      <c r="E13" s="472"/>
      <c r="F13" s="472"/>
      <c r="G13" s="472"/>
      <c r="H13" s="472"/>
      <c r="I13" s="472"/>
      <c r="J13" s="472"/>
      <c r="K13" s="472"/>
      <c r="L13" s="472"/>
      <c r="M13" s="472"/>
      <c r="N13" s="472"/>
      <c r="O13" s="472"/>
      <c r="P13" s="472"/>
      <c r="Q13" s="473"/>
      <c r="R13" s="8"/>
      <c r="S13" s="399" t="s">
        <v>19</v>
      </c>
      <c r="T13" s="399"/>
      <c r="U13" s="141">
        <v>1</v>
      </c>
      <c r="V13" s="486" t="s">
        <v>20</v>
      </c>
      <c r="W13" s="399"/>
      <c r="X13" s="399"/>
      <c r="Y13" s="399"/>
      <c r="Z13" s="8"/>
      <c r="AA13" s="490">
        <v>0.1</v>
      </c>
      <c r="AB13" s="491"/>
      <c r="AD13" s="156"/>
    </row>
    <row r="14" spans="1:28" ht="16.5" customHeight="1" thickBot="1">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08"/>
    </row>
    <row r="15" spans="1:28" ht="24" customHeight="1" thickBot="1">
      <c r="A15" s="438" t="s">
        <v>1</v>
      </c>
      <c r="B15" s="439"/>
      <c r="C15" s="120" t="s">
        <v>69</v>
      </c>
      <c r="D15" s="417" t="s">
        <v>24</v>
      </c>
      <c r="E15" s="475"/>
      <c r="F15" s="417" t="s">
        <v>25</v>
      </c>
      <c r="G15" s="475"/>
      <c r="H15" s="417" t="s">
        <v>26</v>
      </c>
      <c r="I15" s="418"/>
      <c r="J15" s="119"/>
      <c r="K15" s="67"/>
      <c r="L15" s="119"/>
      <c r="M15" s="4"/>
      <c r="N15" s="4"/>
      <c r="O15" s="4"/>
      <c r="P15" s="4"/>
      <c r="Q15" s="487" t="s">
        <v>2</v>
      </c>
      <c r="R15" s="488"/>
      <c r="S15" s="488"/>
      <c r="T15" s="488"/>
      <c r="U15" s="488"/>
      <c r="V15" s="488"/>
      <c r="W15" s="488"/>
      <c r="X15" s="488"/>
      <c r="Y15" s="488"/>
      <c r="Z15" s="488"/>
      <c r="AA15" s="488"/>
      <c r="AB15" s="489"/>
    </row>
    <row r="16" spans="1:28" ht="35.25" customHeight="1" thickBot="1">
      <c r="A16" s="440"/>
      <c r="B16" s="441"/>
      <c r="C16" s="111"/>
      <c r="D16" s="445"/>
      <c r="E16" s="485"/>
      <c r="F16" s="445"/>
      <c r="G16" s="485"/>
      <c r="H16" s="445" t="s">
        <v>99</v>
      </c>
      <c r="I16" s="446"/>
      <c r="J16" s="119"/>
      <c r="K16" s="119"/>
      <c r="L16" s="119"/>
      <c r="M16" s="4"/>
      <c r="N16" s="4"/>
      <c r="O16" s="4"/>
      <c r="P16" s="4"/>
      <c r="Q16" s="393" t="s">
        <v>3</v>
      </c>
      <c r="R16" s="394"/>
      <c r="S16" s="394"/>
      <c r="T16" s="394"/>
      <c r="U16" s="394"/>
      <c r="V16" s="395"/>
      <c r="W16" s="476" t="s">
        <v>4</v>
      </c>
      <c r="X16" s="394"/>
      <c r="Y16" s="394"/>
      <c r="Z16" s="394"/>
      <c r="AA16" s="394"/>
      <c r="AB16" s="477"/>
    </row>
    <row r="17" spans="1:30" ht="27" customHeight="1">
      <c r="A17" s="3"/>
      <c r="B17" s="4"/>
      <c r="C17" s="4"/>
      <c r="D17" s="13"/>
      <c r="E17" s="13"/>
      <c r="F17" s="13"/>
      <c r="G17" s="13"/>
      <c r="H17" s="13"/>
      <c r="I17" s="13"/>
      <c r="J17" s="13"/>
      <c r="K17" s="13"/>
      <c r="L17" s="13"/>
      <c r="M17" s="4"/>
      <c r="N17" s="4"/>
      <c r="O17" s="4"/>
      <c r="P17" s="4"/>
      <c r="Q17" s="374" t="s">
        <v>5</v>
      </c>
      <c r="R17" s="353"/>
      <c r="S17" s="354"/>
      <c r="T17" s="352" t="s">
        <v>6</v>
      </c>
      <c r="U17" s="353"/>
      <c r="V17" s="354"/>
      <c r="W17" s="352" t="s">
        <v>5</v>
      </c>
      <c r="X17" s="353"/>
      <c r="Y17" s="354"/>
      <c r="Z17" s="352" t="s">
        <v>6</v>
      </c>
      <c r="AA17" s="353"/>
      <c r="AB17" s="497"/>
      <c r="AC17" s="18"/>
      <c r="AD17" s="18"/>
    </row>
    <row r="18" spans="1:30" ht="18" customHeight="1" thickBot="1">
      <c r="A18" s="7"/>
      <c r="B18" s="8"/>
      <c r="C18" s="13"/>
      <c r="D18" s="13"/>
      <c r="E18" s="13"/>
      <c r="F18" s="13"/>
      <c r="G18" s="74"/>
      <c r="H18" s="74"/>
      <c r="I18" s="74"/>
      <c r="J18" s="74"/>
      <c r="K18" s="74"/>
      <c r="L18" s="74"/>
      <c r="M18" s="13"/>
      <c r="N18" s="13"/>
      <c r="O18" s="13"/>
      <c r="P18" s="13"/>
      <c r="Q18" s="371" t="s">
        <v>156</v>
      </c>
      <c r="R18" s="372"/>
      <c r="S18" s="373"/>
      <c r="T18" s="455" t="s">
        <v>156</v>
      </c>
      <c r="U18" s="372"/>
      <c r="V18" s="373"/>
      <c r="W18" s="455">
        <v>32752724</v>
      </c>
      <c r="X18" s="372"/>
      <c r="Y18" s="373"/>
      <c r="Z18" s="455">
        <v>8858000</v>
      </c>
      <c r="AA18" s="372"/>
      <c r="AB18" s="559"/>
      <c r="AC18" s="20"/>
      <c r="AD18" s="230"/>
    </row>
    <row r="19" spans="1:28" ht="7.5" customHeight="1" thickBot="1">
      <c r="A19" s="7"/>
      <c r="B19" s="8"/>
      <c r="C19" s="13"/>
      <c r="D19" s="13"/>
      <c r="E19" s="13"/>
      <c r="F19" s="13"/>
      <c r="G19" s="13"/>
      <c r="H19" s="13"/>
      <c r="I19" s="13"/>
      <c r="J19" s="13"/>
      <c r="K19" s="13"/>
      <c r="L19" s="13"/>
      <c r="M19" s="13"/>
      <c r="N19" s="13"/>
      <c r="O19" s="13"/>
      <c r="P19" s="13"/>
      <c r="Q19" s="13"/>
      <c r="R19" s="13"/>
      <c r="S19" s="13"/>
      <c r="T19" s="13"/>
      <c r="U19" s="13"/>
      <c r="V19" s="13"/>
      <c r="W19" s="13"/>
      <c r="X19" s="13"/>
      <c r="Y19" s="13"/>
      <c r="Z19" s="13"/>
      <c r="AA19" s="4"/>
      <c r="AB19" s="106"/>
    </row>
    <row r="20" spans="1:28" ht="17.25" customHeight="1">
      <c r="A20" s="498" t="s">
        <v>88</v>
      </c>
      <c r="B20" s="499"/>
      <c r="C20" s="500"/>
      <c r="D20" s="500"/>
      <c r="E20" s="500"/>
      <c r="F20" s="500"/>
      <c r="G20" s="500"/>
      <c r="H20" s="500"/>
      <c r="I20" s="500"/>
      <c r="J20" s="500"/>
      <c r="K20" s="500"/>
      <c r="L20" s="500"/>
      <c r="M20" s="500"/>
      <c r="N20" s="500"/>
      <c r="O20" s="500"/>
      <c r="P20" s="500"/>
      <c r="Q20" s="500"/>
      <c r="R20" s="500"/>
      <c r="S20" s="500"/>
      <c r="T20" s="500"/>
      <c r="U20" s="500"/>
      <c r="V20" s="500"/>
      <c r="W20" s="500"/>
      <c r="X20" s="500"/>
      <c r="Y20" s="500"/>
      <c r="Z20" s="500"/>
      <c r="AA20" s="500"/>
      <c r="AB20" s="501"/>
    </row>
    <row r="21" spans="1:28" ht="15" customHeight="1">
      <c r="A21" s="511" t="s">
        <v>7</v>
      </c>
      <c r="B21" s="505" t="s">
        <v>8</v>
      </c>
      <c r="C21" s="506"/>
      <c r="D21" s="313" t="s">
        <v>9</v>
      </c>
      <c r="E21" s="314"/>
      <c r="F21" s="314"/>
      <c r="G21" s="314"/>
      <c r="H21" s="314"/>
      <c r="I21" s="314"/>
      <c r="J21" s="314"/>
      <c r="K21" s="314"/>
      <c r="L21" s="314"/>
      <c r="M21" s="314"/>
      <c r="N21" s="314"/>
      <c r="O21" s="315"/>
      <c r="P21" s="348" t="s">
        <v>10</v>
      </c>
      <c r="Q21" s="348" t="s">
        <v>96</v>
      </c>
      <c r="R21" s="348"/>
      <c r="S21" s="348"/>
      <c r="T21" s="348"/>
      <c r="U21" s="348"/>
      <c r="V21" s="348"/>
      <c r="W21" s="348"/>
      <c r="X21" s="348"/>
      <c r="Y21" s="348"/>
      <c r="Z21" s="348"/>
      <c r="AA21" s="348"/>
      <c r="AB21" s="474"/>
    </row>
    <row r="22" spans="1:28" ht="27" customHeight="1">
      <c r="A22" s="513"/>
      <c r="B22" s="327"/>
      <c r="C22" s="329"/>
      <c r="D22" s="313" t="s">
        <v>69</v>
      </c>
      <c r="E22" s="314"/>
      <c r="F22" s="315"/>
      <c r="G22" s="313" t="s">
        <v>24</v>
      </c>
      <c r="H22" s="314"/>
      <c r="I22" s="315"/>
      <c r="J22" s="313" t="s">
        <v>25</v>
      </c>
      <c r="K22" s="314"/>
      <c r="L22" s="315"/>
      <c r="M22" s="313" t="s">
        <v>26</v>
      </c>
      <c r="N22" s="314"/>
      <c r="O22" s="315"/>
      <c r="P22" s="315"/>
      <c r="Q22" s="348"/>
      <c r="R22" s="348"/>
      <c r="S22" s="348"/>
      <c r="T22" s="348"/>
      <c r="U22" s="348"/>
      <c r="V22" s="348"/>
      <c r="W22" s="348"/>
      <c r="X22" s="348"/>
      <c r="Y22" s="348"/>
      <c r="Z22" s="348"/>
      <c r="AA22" s="348"/>
      <c r="AB22" s="474"/>
    </row>
    <row r="23" spans="1:28" ht="15">
      <c r="A23" s="514" t="str">
        <f>C13</f>
        <v>3. Adelantar 1 proceso de asistencia técnica y fortalecimiento a procesos organizativos de mujeres.</v>
      </c>
      <c r="B23" s="507" t="s">
        <v>156</v>
      </c>
      <c r="C23" s="508"/>
      <c r="D23" s="449"/>
      <c r="E23" s="450"/>
      <c r="F23" s="451"/>
      <c r="G23" s="449"/>
      <c r="H23" s="450"/>
      <c r="I23" s="451"/>
      <c r="J23" s="449"/>
      <c r="K23" s="450"/>
      <c r="L23" s="451"/>
      <c r="M23" s="449"/>
      <c r="N23" s="450"/>
      <c r="O23" s="451"/>
      <c r="P23" s="456"/>
      <c r="Q23" s="467"/>
      <c r="R23" s="467"/>
      <c r="S23" s="467"/>
      <c r="T23" s="467"/>
      <c r="U23" s="467"/>
      <c r="V23" s="467"/>
      <c r="W23" s="467"/>
      <c r="X23" s="467"/>
      <c r="Y23" s="467"/>
      <c r="Z23" s="467"/>
      <c r="AA23" s="467"/>
      <c r="AB23" s="468"/>
    </row>
    <row r="24" spans="1:28" ht="15">
      <c r="A24" s="514"/>
      <c r="B24" s="509"/>
      <c r="C24" s="510"/>
      <c r="D24" s="452"/>
      <c r="E24" s="453"/>
      <c r="F24" s="454"/>
      <c r="G24" s="452"/>
      <c r="H24" s="453"/>
      <c r="I24" s="454"/>
      <c r="J24" s="452"/>
      <c r="K24" s="453"/>
      <c r="L24" s="454"/>
      <c r="M24" s="452"/>
      <c r="N24" s="453"/>
      <c r="O24" s="454"/>
      <c r="P24" s="457"/>
      <c r="Q24" s="467"/>
      <c r="R24" s="467"/>
      <c r="S24" s="467"/>
      <c r="T24" s="467"/>
      <c r="U24" s="467"/>
      <c r="V24" s="467"/>
      <c r="W24" s="467"/>
      <c r="X24" s="467"/>
      <c r="Y24" s="467"/>
      <c r="Z24" s="467"/>
      <c r="AA24" s="467"/>
      <c r="AB24" s="468"/>
    </row>
    <row r="25" spans="1:28" ht="15">
      <c r="A25" s="514"/>
      <c r="B25" s="509"/>
      <c r="C25" s="510"/>
      <c r="D25" s="452"/>
      <c r="E25" s="453"/>
      <c r="F25" s="454"/>
      <c r="G25" s="452"/>
      <c r="H25" s="453"/>
      <c r="I25" s="454"/>
      <c r="J25" s="452"/>
      <c r="K25" s="453"/>
      <c r="L25" s="454"/>
      <c r="M25" s="452"/>
      <c r="N25" s="453"/>
      <c r="O25" s="454"/>
      <c r="P25" s="457"/>
      <c r="Q25" s="467"/>
      <c r="R25" s="467"/>
      <c r="S25" s="467"/>
      <c r="T25" s="467"/>
      <c r="U25" s="467"/>
      <c r="V25" s="467"/>
      <c r="W25" s="467"/>
      <c r="X25" s="467"/>
      <c r="Y25" s="467"/>
      <c r="Z25" s="467"/>
      <c r="AA25" s="467"/>
      <c r="AB25" s="468"/>
    </row>
    <row r="26" spans="1:28" ht="30.75" customHeight="1" thickBot="1">
      <c r="A26" s="515"/>
      <c r="B26" s="509"/>
      <c r="C26" s="510"/>
      <c r="D26" s="452"/>
      <c r="E26" s="453"/>
      <c r="F26" s="454"/>
      <c r="G26" s="452"/>
      <c r="H26" s="453"/>
      <c r="I26" s="454"/>
      <c r="J26" s="452"/>
      <c r="K26" s="453"/>
      <c r="L26" s="454"/>
      <c r="M26" s="452"/>
      <c r="N26" s="453"/>
      <c r="O26" s="454"/>
      <c r="P26" s="457"/>
      <c r="Q26" s="469"/>
      <c r="R26" s="469"/>
      <c r="S26" s="469"/>
      <c r="T26" s="469"/>
      <c r="U26" s="469"/>
      <c r="V26" s="469"/>
      <c r="W26" s="469"/>
      <c r="X26" s="469"/>
      <c r="Y26" s="469"/>
      <c r="Z26" s="469"/>
      <c r="AA26" s="469"/>
      <c r="AB26" s="470"/>
    </row>
    <row r="27" spans="1:28" ht="51.75" customHeight="1">
      <c r="A27" s="349"/>
      <c r="B27" s="350"/>
      <c r="C27" s="350"/>
      <c r="D27" s="350"/>
      <c r="E27" s="350"/>
      <c r="F27" s="350"/>
      <c r="G27" s="350"/>
      <c r="H27" s="350"/>
      <c r="I27" s="350"/>
      <c r="J27" s="350"/>
      <c r="K27" s="350"/>
      <c r="L27" s="350"/>
      <c r="M27" s="350"/>
      <c r="N27" s="350"/>
      <c r="O27" s="350"/>
      <c r="P27" s="350"/>
      <c r="Q27" s="350"/>
      <c r="R27" s="350"/>
      <c r="S27" s="350"/>
      <c r="T27" s="350"/>
      <c r="U27" s="350"/>
      <c r="V27" s="350"/>
      <c r="W27" s="350"/>
      <c r="X27" s="350"/>
      <c r="Y27" s="350"/>
      <c r="Z27" s="350"/>
      <c r="AA27" s="350"/>
      <c r="AB27" s="351"/>
    </row>
    <row r="28" spans="1:40" ht="36.75" customHeight="1">
      <c r="A28" s="511" t="s">
        <v>7</v>
      </c>
      <c r="B28" s="348" t="s">
        <v>71</v>
      </c>
      <c r="C28" s="348" t="s">
        <v>8</v>
      </c>
      <c r="D28" s="348" t="s">
        <v>68</v>
      </c>
      <c r="E28" s="348"/>
      <c r="F28" s="348"/>
      <c r="G28" s="348"/>
      <c r="H28" s="348"/>
      <c r="I28" s="348"/>
      <c r="J28" s="348"/>
      <c r="K28" s="348"/>
      <c r="L28" s="348"/>
      <c r="M28" s="348"/>
      <c r="N28" s="348"/>
      <c r="O28" s="348"/>
      <c r="P28" s="348"/>
      <c r="Q28" s="348" t="s">
        <v>97</v>
      </c>
      <c r="R28" s="348"/>
      <c r="S28" s="348"/>
      <c r="T28" s="348"/>
      <c r="U28" s="348"/>
      <c r="V28" s="348"/>
      <c r="W28" s="348"/>
      <c r="X28" s="348"/>
      <c r="Y28" s="348"/>
      <c r="Z28" s="348"/>
      <c r="AA28" s="348"/>
      <c r="AB28" s="348"/>
      <c r="AE28" s="93"/>
      <c r="AF28" s="93"/>
      <c r="AG28" s="93"/>
      <c r="AH28" s="93"/>
      <c r="AI28" s="93"/>
      <c r="AJ28" s="93"/>
      <c r="AK28" s="93"/>
      <c r="AL28" s="93"/>
      <c r="AM28" s="93"/>
      <c r="AN28" s="92"/>
    </row>
    <row r="29" spans="1:40" ht="25.5" customHeight="1">
      <c r="A29" s="511"/>
      <c r="B29" s="348"/>
      <c r="C29" s="512"/>
      <c r="D29" s="118" t="s">
        <v>47</v>
      </c>
      <c r="E29" s="118" t="s">
        <v>48</v>
      </c>
      <c r="F29" s="118" t="s">
        <v>49</v>
      </c>
      <c r="G29" s="118" t="s">
        <v>50</v>
      </c>
      <c r="H29" s="118" t="s">
        <v>51</v>
      </c>
      <c r="I29" s="118" t="s">
        <v>52</v>
      </c>
      <c r="J29" s="118" t="s">
        <v>53</v>
      </c>
      <c r="K29" s="118" t="s">
        <v>54</v>
      </c>
      <c r="L29" s="118" t="s">
        <v>55</v>
      </c>
      <c r="M29" s="118" t="s">
        <v>56</v>
      </c>
      <c r="N29" s="118" t="s">
        <v>57</v>
      </c>
      <c r="O29" s="118" t="s">
        <v>58</v>
      </c>
      <c r="P29" s="118" t="s">
        <v>10</v>
      </c>
      <c r="Q29" s="327" t="s">
        <v>92</v>
      </c>
      <c r="R29" s="328"/>
      <c r="S29" s="328"/>
      <c r="T29" s="329"/>
      <c r="U29" s="327" t="s">
        <v>93</v>
      </c>
      <c r="V29" s="328"/>
      <c r="W29" s="328"/>
      <c r="X29" s="329"/>
      <c r="Y29" s="327" t="s">
        <v>94</v>
      </c>
      <c r="Z29" s="328"/>
      <c r="AA29" s="328"/>
      <c r="AB29" s="330"/>
      <c r="AE29" s="93"/>
      <c r="AF29" s="93"/>
      <c r="AG29" s="93"/>
      <c r="AH29" s="93"/>
      <c r="AI29" s="93"/>
      <c r="AJ29" s="93"/>
      <c r="AK29" s="93"/>
      <c r="AL29" s="93"/>
      <c r="AM29" s="93"/>
      <c r="AN29" s="92"/>
    </row>
    <row r="30" spans="1:40" ht="301.5" customHeight="1" thickBot="1">
      <c r="A30" s="88" t="str">
        <f>C13</f>
        <v>3. Adelantar 1 proceso de asistencia técnica y fortalecimiento a procesos organizativos de mujeres.</v>
      </c>
      <c r="B30" s="89">
        <f>AA13</f>
        <v>0.1</v>
      </c>
      <c r="C30" s="122">
        <v>1</v>
      </c>
      <c r="D30" s="91"/>
      <c r="E30" s="91"/>
      <c r="F30" s="91"/>
      <c r="G30" s="91"/>
      <c r="H30" s="91"/>
      <c r="I30" s="91"/>
      <c r="J30" s="157">
        <v>0</v>
      </c>
      <c r="K30" s="157">
        <v>0</v>
      </c>
      <c r="L30" s="157">
        <v>0</v>
      </c>
      <c r="M30" s="157">
        <v>0</v>
      </c>
      <c r="N30" s="157">
        <v>0.21</v>
      </c>
      <c r="O30" s="157">
        <v>0.79</v>
      </c>
      <c r="P30" s="90">
        <f>SUM(D30:O30)</f>
        <v>1</v>
      </c>
      <c r="Q30" s="572" t="s">
        <v>287</v>
      </c>
      <c r="R30" s="573"/>
      <c r="S30" s="573"/>
      <c r="T30" s="574"/>
      <c r="U30" s="341" t="s">
        <v>290</v>
      </c>
      <c r="V30" s="575"/>
      <c r="W30" s="575"/>
      <c r="X30" s="576"/>
      <c r="Y30" s="556" t="s">
        <v>286</v>
      </c>
      <c r="Z30" s="557"/>
      <c r="AA30" s="557"/>
      <c r="AB30" s="577"/>
      <c r="AC30" s="87"/>
      <c r="AD30" s="161"/>
      <c r="AE30" s="93"/>
      <c r="AF30" s="93"/>
      <c r="AG30" s="93"/>
      <c r="AH30" s="93"/>
      <c r="AI30" s="93"/>
      <c r="AJ30" s="93"/>
      <c r="AK30" s="93"/>
      <c r="AL30" s="93"/>
      <c r="AM30" s="93"/>
      <c r="AN30" s="92"/>
    </row>
    <row r="31" spans="1:40" ht="18.75">
      <c r="A31" s="502"/>
      <c r="B31" s="329"/>
      <c r="C31" s="503"/>
      <c r="D31" s="503"/>
      <c r="E31" s="503"/>
      <c r="F31" s="503"/>
      <c r="G31" s="503"/>
      <c r="H31" s="503"/>
      <c r="I31" s="503"/>
      <c r="J31" s="503"/>
      <c r="K31" s="503"/>
      <c r="L31" s="503"/>
      <c r="M31" s="503"/>
      <c r="N31" s="503"/>
      <c r="O31" s="503"/>
      <c r="P31" s="503"/>
      <c r="Q31" s="503"/>
      <c r="R31" s="503"/>
      <c r="S31" s="503"/>
      <c r="T31" s="503"/>
      <c r="U31" s="503"/>
      <c r="V31" s="503"/>
      <c r="W31" s="503"/>
      <c r="X31" s="503"/>
      <c r="Y31" s="503"/>
      <c r="Z31" s="503"/>
      <c r="AA31" s="503"/>
      <c r="AB31" s="504"/>
      <c r="AD31" s="16"/>
      <c r="AE31" s="93"/>
      <c r="AF31" s="93"/>
      <c r="AG31" s="93"/>
      <c r="AH31" s="93"/>
      <c r="AI31" s="93"/>
      <c r="AJ31" s="93"/>
      <c r="AK31" s="93"/>
      <c r="AL31" s="93"/>
      <c r="AM31" s="93"/>
      <c r="AN31" s="92"/>
    </row>
    <row r="32" spans="1:40" ht="15" customHeight="1">
      <c r="A32" s="511" t="s">
        <v>13</v>
      </c>
      <c r="B32" s="517" t="s">
        <v>70</v>
      </c>
      <c r="C32" s="348" t="s">
        <v>14</v>
      </c>
      <c r="D32" s="348"/>
      <c r="E32" s="348"/>
      <c r="F32" s="348"/>
      <c r="G32" s="348"/>
      <c r="H32" s="348"/>
      <c r="I32" s="348"/>
      <c r="J32" s="348"/>
      <c r="K32" s="348"/>
      <c r="L32" s="348"/>
      <c r="M32" s="348"/>
      <c r="N32" s="348"/>
      <c r="O32" s="348"/>
      <c r="P32" s="348"/>
      <c r="Q32" s="313" t="s">
        <v>90</v>
      </c>
      <c r="R32" s="314"/>
      <c r="S32" s="314"/>
      <c r="T32" s="314"/>
      <c r="U32" s="314"/>
      <c r="V32" s="314"/>
      <c r="W32" s="314"/>
      <c r="X32" s="314"/>
      <c r="Y32" s="314"/>
      <c r="Z32" s="314"/>
      <c r="AA32" s="314"/>
      <c r="AB32" s="331"/>
      <c r="AE32" s="93"/>
      <c r="AF32" s="93"/>
      <c r="AG32" s="93"/>
      <c r="AH32" s="93"/>
      <c r="AI32" s="93"/>
      <c r="AJ32" s="93"/>
      <c r="AK32" s="93"/>
      <c r="AL32" s="93"/>
      <c r="AM32" s="93"/>
      <c r="AN32" s="92"/>
    </row>
    <row r="33" spans="1:40" ht="25.5" customHeight="1">
      <c r="A33" s="511"/>
      <c r="B33" s="503"/>
      <c r="C33" s="118" t="s">
        <v>15</v>
      </c>
      <c r="D33" s="118" t="s">
        <v>44</v>
      </c>
      <c r="E33" s="118" t="s">
        <v>45</v>
      </c>
      <c r="F33" s="118" t="s">
        <v>46</v>
      </c>
      <c r="G33" s="118" t="s">
        <v>59</v>
      </c>
      <c r="H33" s="118" t="s">
        <v>60</v>
      </c>
      <c r="I33" s="118" t="s">
        <v>61</v>
      </c>
      <c r="J33" s="118" t="s">
        <v>62</v>
      </c>
      <c r="K33" s="118" t="s">
        <v>63</v>
      </c>
      <c r="L33" s="118" t="s">
        <v>64</v>
      </c>
      <c r="M33" s="118" t="s">
        <v>65</v>
      </c>
      <c r="N33" s="118" t="s">
        <v>66</v>
      </c>
      <c r="O33" s="118" t="s">
        <v>67</v>
      </c>
      <c r="P33" s="118" t="s">
        <v>72</v>
      </c>
      <c r="Q33" s="313" t="s">
        <v>95</v>
      </c>
      <c r="R33" s="314"/>
      <c r="S33" s="314"/>
      <c r="T33" s="314"/>
      <c r="U33" s="314"/>
      <c r="V33" s="314"/>
      <c r="W33" s="314"/>
      <c r="X33" s="314"/>
      <c r="Y33" s="314"/>
      <c r="Z33" s="314"/>
      <c r="AA33" s="314"/>
      <c r="AB33" s="331"/>
      <c r="AE33" s="94"/>
      <c r="AF33" s="94"/>
      <c r="AG33" s="94"/>
      <c r="AH33" s="94"/>
      <c r="AI33" s="94"/>
      <c r="AJ33" s="94"/>
      <c r="AK33" s="94"/>
      <c r="AL33" s="94"/>
      <c r="AM33" s="94"/>
      <c r="AN33" s="92"/>
    </row>
    <row r="34" spans="1:40" ht="28.5" customHeight="1">
      <c r="A34" s="518" t="s">
        <v>160</v>
      </c>
      <c r="B34" s="516">
        <v>6</v>
      </c>
      <c r="C34" s="76" t="s">
        <v>11</v>
      </c>
      <c r="D34" s="77"/>
      <c r="E34" s="77"/>
      <c r="F34" s="77"/>
      <c r="G34" s="77"/>
      <c r="H34" s="77"/>
      <c r="I34" s="77"/>
      <c r="J34" s="77">
        <v>0</v>
      </c>
      <c r="K34" s="77">
        <v>0</v>
      </c>
      <c r="L34" s="77">
        <v>0.3</v>
      </c>
      <c r="M34" s="77">
        <v>0.3</v>
      </c>
      <c r="N34" s="77">
        <v>0.3</v>
      </c>
      <c r="O34" s="77">
        <v>0.1</v>
      </c>
      <c r="P34" s="78">
        <f>SUM(D34:O34)</f>
        <v>0.9999999999999999</v>
      </c>
      <c r="Q34" s="563" t="s">
        <v>288</v>
      </c>
      <c r="R34" s="564"/>
      <c r="S34" s="564"/>
      <c r="T34" s="564"/>
      <c r="U34" s="564"/>
      <c r="V34" s="564"/>
      <c r="W34" s="564"/>
      <c r="X34" s="564"/>
      <c r="Y34" s="564"/>
      <c r="Z34" s="564"/>
      <c r="AA34" s="564"/>
      <c r="AB34" s="565"/>
      <c r="AC34" s="66"/>
      <c r="AD34" s="155"/>
      <c r="AE34" s="95"/>
      <c r="AF34" s="95"/>
      <c r="AG34" s="95"/>
      <c r="AH34" s="95"/>
      <c r="AI34" s="95"/>
      <c r="AJ34" s="95"/>
      <c r="AK34" s="95"/>
      <c r="AL34" s="95"/>
      <c r="AM34" s="95"/>
      <c r="AN34" s="92"/>
    </row>
    <row r="35" spans="1:40" ht="28.5" customHeight="1">
      <c r="A35" s="519"/>
      <c r="B35" s="448"/>
      <c r="C35" s="71" t="s">
        <v>12</v>
      </c>
      <c r="D35" s="15"/>
      <c r="E35" s="15"/>
      <c r="F35" s="15"/>
      <c r="G35" s="15"/>
      <c r="H35" s="15"/>
      <c r="I35" s="15"/>
      <c r="J35" s="15">
        <v>0</v>
      </c>
      <c r="K35" s="15">
        <v>0</v>
      </c>
      <c r="L35" s="15">
        <v>0</v>
      </c>
      <c r="M35" s="15">
        <v>0</v>
      </c>
      <c r="N35" s="15">
        <v>0.15</v>
      </c>
      <c r="O35" s="15">
        <v>0.85</v>
      </c>
      <c r="P35" s="17">
        <f>SUM(D35:O35)</f>
        <v>1</v>
      </c>
      <c r="Q35" s="566"/>
      <c r="R35" s="567"/>
      <c r="S35" s="567"/>
      <c r="T35" s="567"/>
      <c r="U35" s="567"/>
      <c r="V35" s="567"/>
      <c r="W35" s="567"/>
      <c r="X35" s="567"/>
      <c r="Y35" s="567"/>
      <c r="Z35" s="567"/>
      <c r="AA35" s="567"/>
      <c r="AB35" s="568"/>
      <c r="AC35" s="66"/>
      <c r="AE35" s="92"/>
      <c r="AF35" s="92"/>
      <c r="AG35" s="92"/>
      <c r="AH35" s="92"/>
      <c r="AI35" s="92"/>
      <c r="AJ35" s="92"/>
      <c r="AK35" s="92"/>
      <c r="AL35" s="92"/>
      <c r="AM35" s="92"/>
      <c r="AN35" s="92"/>
    </row>
    <row r="36" spans="1:40" ht="28.5" customHeight="1">
      <c r="A36" s="465" t="s">
        <v>110</v>
      </c>
      <c r="B36" s="466"/>
      <c r="C36" s="71"/>
      <c r="D36" s="73"/>
      <c r="E36" s="83"/>
      <c r="F36" s="73"/>
      <c r="G36" s="73"/>
      <c r="H36" s="73"/>
      <c r="I36" s="73"/>
      <c r="J36" s="73">
        <v>0</v>
      </c>
      <c r="K36" s="73">
        <v>0</v>
      </c>
      <c r="L36" s="73">
        <v>0</v>
      </c>
      <c r="M36" s="73"/>
      <c r="N36" s="73"/>
      <c r="O36" s="73">
        <v>36</v>
      </c>
      <c r="P36" s="86">
        <f>SUM(D36:O36)</f>
        <v>36</v>
      </c>
      <c r="Q36" s="566"/>
      <c r="R36" s="567"/>
      <c r="S36" s="567"/>
      <c r="T36" s="567"/>
      <c r="U36" s="567"/>
      <c r="V36" s="567"/>
      <c r="W36" s="567"/>
      <c r="X36" s="567"/>
      <c r="Y36" s="567"/>
      <c r="Z36" s="567"/>
      <c r="AA36" s="567"/>
      <c r="AB36" s="568"/>
      <c r="AC36" s="66"/>
      <c r="AE36" s="92"/>
      <c r="AF36" s="92"/>
      <c r="AG36" s="92"/>
      <c r="AH36" s="92"/>
      <c r="AI36" s="92"/>
      <c r="AJ36" s="92"/>
      <c r="AK36" s="92"/>
      <c r="AL36" s="92"/>
      <c r="AM36" s="92"/>
      <c r="AN36" s="92"/>
    </row>
    <row r="37" spans="1:40" ht="24.75" customHeight="1">
      <c r="A37" s="519" t="s">
        <v>163</v>
      </c>
      <c r="B37" s="447">
        <v>4</v>
      </c>
      <c r="C37" s="70" t="s">
        <v>11</v>
      </c>
      <c r="D37" s="72"/>
      <c r="E37" s="72"/>
      <c r="F37" s="72"/>
      <c r="G37" s="72"/>
      <c r="H37" s="72"/>
      <c r="I37" s="72"/>
      <c r="J37" s="72">
        <v>0</v>
      </c>
      <c r="K37" s="72">
        <v>0</v>
      </c>
      <c r="L37" s="72">
        <v>0.2</v>
      </c>
      <c r="M37" s="72">
        <v>0.3</v>
      </c>
      <c r="N37" s="72">
        <v>0.3</v>
      </c>
      <c r="O37" s="72">
        <v>0.2</v>
      </c>
      <c r="P37" s="17">
        <f>SUM(D37:O37)</f>
        <v>1</v>
      </c>
      <c r="Q37" s="566"/>
      <c r="R37" s="567"/>
      <c r="S37" s="567"/>
      <c r="T37" s="567"/>
      <c r="U37" s="567"/>
      <c r="V37" s="567"/>
      <c r="W37" s="567"/>
      <c r="X37" s="567"/>
      <c r="Y37" s="567"/>
      <c r="Z37" s="567"/>
      <c r="AA37" s="567"/>
      <c r="AB37" s="568"/>
      <c r="AC37" s="66"/>
      <c r="AD37" s="155"/>
      <c r="AM37" s="92"/>
      <c r="AN37" s="92"/>
    </row>
    <row r="38" spans="1:40" ht="82.5" customHeight="1">
      <c r="A38" s="463"/>
      <c r="B38" s="516"/>
      <c r="C38" s="146" t="s">
        <v>12</v>
      </c>
      <c r="D38" s="147"/>
      <c r="E38" s="147"/>
      <c r="F38" s="147"/>
      <c r="G38" s="147"/>
      <c r="H38" s="147"/>
      <c r="I38" s="147"/>
      <c r="J38" s="147">
        <v>0</v>
      </c>
      <c r="K38" s="147">
        <v>0</v>
      </c>
      <c r="L38" s="148">
        <v>0</v>
      </c>
      <c r="M38" s="148">
        <v>0</v>
      </c>
      <c r="N38" s="148">
        <v>0.3</v>
      </c>
      <c r="O38" s="148">
        <v>0.7</v>
      </c>
      <c r="P38" s="149">
        <f>SUM(D38:O38)</f>
        <v>1</v>
      </c>
      <c r="Q38" s="569"/>
      <c r="R38" s="570"/>
      <c r="S38" s="570"/>
      <c r="T38" s="570"/>
      <c r="U38" s="570"/>
      <c r="V38" s="570"/>
      <c r="W38" s="570"/>
      <c r="X38" s="570"/>
      <c r="Y38" s="570"/>
      <c r="Z38" s="570"/>
      <c r="AA38" s="570"/>
      <c r="AB38" s="571"/>
      <c r="AC38" s="66"/>
      <c r="AM38" s="92"/>
      <c r="AN38" s="92"/>
    </row>
    <row r="39" spans="1:28" ht="17.25" customHeight="1">
      <c r="A39" s="150"/>
      <c r="B39" s="143"/>
      <c r="C39" s="143"/>
      <c r="D39" s="143"/>
      <c r="E39" s="143"/>
      <c r="F39" s="143"/>
      <c r="G39" s="143"/>
      <c r="H39" s="143"/>
      <c r="I39" s="143"/>
      <c r="J39" s="143"/>
      <c r="K39" s="143"/>
      <c r="L39" s="143"/>
      <c r="M39" s="143"/>
      <c r="N39" s="143"/>
      <c r="O39" s="143"/>
      <c r="P39" s="143"/>
      <c r="Q39" s="143"/>
      <c r="R39" s="143"/>
      <c r="S39" s="143"/>
      <c r="T39" s="143"/>
      <c r="U39" s="143"/>
      <c r="V39" s="143"/>
      <c r="W39" s="143"/>
      <c r="X39" s="144"/>
      <c r="Y39" s="143"/>
      <c r="Z39" s="143"/>
      <c r="AA39" s="143"/>
      <c r="AB39" s="151"/>
    </row>
  </sheetData>
  <sheetProtection/>
  <mergeCells count="91">
    <mergeCell ref="A1:A4"/>
    <mergeCell ref="B1:Y1"/>
    <mergeCell ref="Z1:AB1"/>
    <mergeCell ref="B2:Y2"/>
    <mergeCell ref="Z2:AB2"/>
    <mergeCell ref="B3:Y4"/>
    <mergeCell ref="Z3:AB3"/>
    <mergeCell ref="Z4:AB4"/>
    <mergeCell ref="A7:B9"/>
    <mergeCell ref="C7:K9"/>
    <mergeCell ref="R7:T9"/>
    <mergeCell ref="U7:V9"/>
    <mergeCell ref="W7:X9"/>
    <mergeCell ref="Y7:Z7"/>
    <mergeCell ref="AA7:AB7"/>
    <mergeCell ref="Y8:Z8"/>
    <mergeCell ref="AA8:AB8"/>
    <mergeCell ref="Y9:Z9"/>
    <mergeCell ref="AA9:AB9"/>
    <mergeCell ref="A11:B11"/>
    <mergeCell ref="C11:K11"/>
    <mergeCell ref="M11:Q11"/>
    <mergeCell ref="R11:V11"/>
    <mergeCell ref="W11:X11"/>
    <mergeCell ref="Y11:AB11"/>
    <mergeCell ref="C12:Z12"/>
    <mergeCell ref="A13:B13"/>
    <mergeCell ref="C13:Q13"/>
    <mergeCell ref="S13:T13"/>
    <mergeCell ref="V13:Y13"/>
    <mergeCell ref="AA13:AB13"/>
    <mergeCell ref="A15:B16"/>
    <mergeCell ref="D15:E15"/>
    <mergeCell ref="F15:G15"/>
    <mergeCell ref="H15:I15"/>
    <mergeCell ref="Q15:AB15"/>
    <mergeCell ref="D16:E16"/>
    <mergeCell ref="F16:G16"/>
    <mergeCell ref="H16:I16"/>
    <mergeCell ref="Q16:V16"/>
    <mergeCell ref="W16:AB16"/>
    <mergeCell ref="Q17:S17"/>
    <mergeCell ref="T17:V17"/>
    <mergeCell ref="W17:Y17"/>
    <mergeCell ref="Z17:AB17"/>
    <mergeCell ref="Q18:S18"/>
    <mergeCell ref="T18:V18"/>
    <mergeCell ref="W18:Y18"/>
    <mergeCell ref="Z18:AB18"/>
    <mergeCell ref="A20:AB20"/>
    <mergeCell ref="A21:A22"/>
    <mergeCell ref="B21:C22"/>
    <mergeCell ref="D21:O21"/>
    <mergeCell ref="P21:P22"/>
    <mergeCell ref="Q21:AB22"/>
    <mergeCell ref="D22:F22"/>
    <mergeCell ref="G22:I22"/>
    <mergeCell ref="J22:L22"/>
    <mergeCell ref="M22:O22"/>
    <mergeCell ref="A23:A26"/>
    <mergeCell ref="B23:C26"/>
    <mergeCell ref="D23:F26"/>
    <mergeCell ref="G23:I26"/>
    <mergeCell ref="J23:L26"/>
    <mergeCell ref="M23:O26"/>
    <mergeCell ref="P23:P26"/>
    <mergeCell ref="Q23:AB26"/>
    <mergeCell ref="A27:AB27"/>
    <mergeCell ref="A28:A29"/>
    <mergeCell ref="B28:B29"/>
    <mergeCell ref="C28:C29"/>
    <mergeCell ref="D28:P28"/>
    <mergeCell ref="Q28:AB28"/>
    <mergeCell ref="Q29:T29"/>
    <mergeCell ref="U29:X29"/>
    <mergeCell ref="Y29:AB29"/>
    <mergeCell ref="Q30:T30"/>
    <mergeCell ref="U30:X30"/>
    <mergeCell ref="Y30:AB30"/>
    <mergeCell ref="A31:AB31"/>
    <mergeCell ref="A32:A33"/>
    <mergeCell ref="B32:B33"/>
    <mergeCell ref="C32:P32"/>
    <mergeCell ref="Q32:AB32"/>
    <mergeCell ref="Q33:AB33"/>
    <mergeCell ref="Q34:AB38"/>
    <mergeCell ref="A34:A35"/>
    <mergeCell ref="B34:B35"/>
    <mergeCell ref="A36:B36"/>
    <mergeCell ref="A37:A38"/>
    <mergeCell ref="B37:B38"/>
  </mergeCells>
  <dataValidations count="3">
    <dataValidation type="textLength" operator="lessThanOrEqual" allowBlank="1" showInputMessage="1" showErrorMessage="1" promptTitle="2.000 caracteres" errorTitle="Máximo 2.000 caracteres" error="Máximo 2.000 caracteres" sqref="Q23:AB26">
      <formula1>2000</formula1>
    </dataValidation>
    <dataValidation type="textLength" operator="lessThanOrEqual" allowBlank="1" showInputMessage="1" showErrorMessage="1" errorTitle="Máximo 2.000 caracteres" error="Máximo 2.000 caracteres" sqref="Q30:T30">
      <formula1>2000</formula1>
    </dataValidation>
    <dataValidation type="textLength" operator="lessThanOrEqual" allowBlank="1" showInputMessage="1" showErrorMessage="1" errorTitle="Máximo 1.000 caracteres" error="Máximo 1.000 caracteres" sqref="U30:X30">
      <formula1>1000</formula1>
    </dataValidation>
  </dataValidations>
  <printOptions/>
  <pageMargins left="0.7" right="0.7" top="0.75" bottom="0.75" header="0.3" footer="0.3"/>
  <pageSetup fitToHeight="0" fitToWidth="1" horizontalDpi="600" verticalDpi="600" orientation="landscape" paperSize="41" scale="41" r:id="rId4"/>
  <drawing r:id="rId3"/>
  <legacyDrawing r:id="rId2"/>
</worksheet>
</file>

<file path=xl/worksheets/sheet5.xml><?xml version="1.0" encoding="utf-8"?>
<worksheet xmlns="http://schemas.openxmlformats.org/spreadsheetml/2006/main" xmlns:r="http://schemas.openxmlformats.org/officeDocument/2006/relationships">
  <sheetPr>
    <tabColor rgb="FF00B0F0"/>
    <pageSetUpPr fitToPage="1"/>
  </sheetPr>
  <dimension ref="A1:AN47"/>
  <sheetViews>
    <sheetView view="pageBreakPreview" zoomScale="60" zoomScaleNormal="110" workbookViewId="0" topLeftCell="A23">
      <selection activeCell="AE16" sqref="AE16"/>
    </sheetView>
  </sheetViews>
  <sheetFormatPr defaultColWidth="11.421875" defaultRowHeight="15"/>
  <cols>
    <col min="1" max="1" width="38.421875" style="0" customWidth="1"/>
    <col min="2" max="2" width="18.28125" style="0" customWidth="1"/>
    <col min="3" max="3" width="17.421875" style="0" customWidth="1"/>
    <col min="4" max="6" width="7.00390625" style="0" customWidth="1"/>
    <col min="7" max="15" width="7.7109375" style="0" customWidth="1"/>
    <col min="16" max="16" width="11.140625" style="0" customWidth="1"/>
    <col min="17" max="17" width="11.421875" style="0" customWidth="1"/>
    <col min="18" max="18" width="7.421875" style="0" customWidth="1"/>
    <col min="19" max="20" width="11.421875" style="0" customWidth="1"/>
    <col min="21" max="21" width="13.00390625" style="0" customWidth="1"/>
    <col min="22" max="22" width="7.8515625" style="0" customWidth="1"/>
    <col min="23" max="23" width="9.140625" style="0" customWidth="1"/>
    <col min="24" max="24" width="11.421875" style="0" customWidth="1"/>
    <col min="25" max="25" width="9.7109375" style="0" customWidth="1"/>
    <col min="26" max="26" width="12.8515625" style="0" customWidth="1"/>
    <col min="27" max="27" width="6.28125" style="0" customWidth="1"/>
    <col min="28" max="28" width="7.7109375" style="0" customWidth="1"/>
    <col min="29" max="29" width="6.28125" style="19" bestFit="1" customWidth="1"/>
    <col min="30" max="30" width="22.8515625" style="0" customWidth="1"/>
    <col min="31" max="31" width="18.421875" style="0" bestFit="1" customWidth="1"/>
    <col min="32" max="32" width="8.421875" style="0" customWidth="1"/>
    <col min="33" max="33" width="18.421875" style="0" bestFit="1" customWidth="1"/>
    <col min="34" max="34" width="5.7109375" style="0" customWidth="1"/>
    <col min="35" max="35" width="18.421875" style="0" bestFit="1" customWidth="1"/>
    <col min="36" max="36" width="4.7109375" style="0" customWidth="1"/>
    <col min="37" max="37" width="23.00390625" style="0" bestFit="1" customWidth="1"/>
    <col min="38" max="38" width="11.421875" style="0" customWidth="1"/>
    <col min="39" max="39" width="18.421875" style="0" bestFit="1" customWidth="1"/>
    <col min="40" max="40" width="16.140625" style="0" customWidth="1"/>
  </cols>
  <sheetData>
    <row r="1" spans="1:28" ht="32.25" customHeight="1">
      <c r="A1" s="442"/>
      <c r="B1" s="458" t="s">
        <v>21</v>
      </c>
      <c r="C1" s="459"/>
      <c r="D1" s="459"/>
      <c r="E1" s="459"/>
      <c r="F1" s="459"/>
      <c r="G1" s="459"/>
      <c r="H1" s="459"/>
      <c r="I1" s="459"/>
      <c r="J1" s="459"/>
      <c r="K1" s="459"/>
      <c r="L1" s="459"/>
      <c r="M1" s="459"/>
      <c r="N1" s="459"/>
      <c r="O1" s="459"/>
      <c r="P1" s="459"/>
      <c r="Q1" s="459"/>
      <c r="R1" s="459"/>
      <c r="S1" s="459"/>
      <c r="T1" s="459"/>
      <c r="U1" s="459"/>
      <c r="V1" s="459"/>
      <c r="W1" s="459"/>
      <c r="X1" s="459"/>
      <c r="Y1" s="460"/>
      <c r="Z1" s="355" t="s">
        <v>23</v>
      </c>
      <c r="AA1" s="356"/>
      <c r="AB1" s="357"/>
    </row>
    <row r="2" spans="1:28" ht="30.75" customHeight="1">
      <c r="A2" s="443"/>
      <c r="B2" s="429" t="s">
        <v>22</v>
      </c>
      <c r="C2" s="430"/>
      <c r="D2" s="430"/>
      <c r="E2" s="430"/>
      <c r="F2" s="430"/>
      <c r="G2" s="430"/>
      <c r="H2" s="430"/>
      <c r="I2" s="430"/>
      <c r="J2" s="430"/>
      <c r="K2" s="430"/>
      <c r="L2" s="430"/>
      <c r="M2" s="430"/>
      <c r="N2" s="430"/>
      <c r="O2" s="430"/>
      <c r="P2" s="430"/>
      <c r="Q2" s="430"/>
      <c r="R2" s="430"/>
      <c r="S2" s="430"/>
      <c r="T2" s="430"/>
      <c r="U2" s="430"/>
      <c r="V2" s="430"/>
      <c r="W2" s="430"/>
      <c r="X2" s="430"/>
      <c r="Y2" s="431"/>
      <c r="Z2" s="560" t="s">
        <v>248</v>
      </c>
      <c r="AA2" s="561"/>
      <c r="AB2" s="562"/>
    </row>
    <row r="3" spans="1:28" ht="24" customHeight="1">
      <c r="A3" s="443"/>
      <c r="B3" s="432" t="s">
        <v>73</v>
      </c>
      <c r="C3" s="433"/>
      <c r="D3" s="433"/>
      <c r="E3" s="433"/>
      <c r="F3" s="433"/>
      <c r="G3" s="433"/>
      <c r="H3" s="433"/>
      <c r="I3" s="433"/>
      <c r="J3" s="433"/>
      <c r="K3" s="433"/>
      <c r="L3" s="433"/>
      <c r="M3" s="433"/>
      <c r="N3" s="433"/>
      <c r="O3" s="433"/>
      <c r="P3" s="433"/>
      <c r="Q3" s="433"/>
      <c r="R3" s="433"/>
      <c r="S3" s="433"/>
      <c r="T3" s="433"/>
      <c r="U3" s="433"/>
      <c r="V3" s="433"/>
      <c r="W3" s="433"/>
      <c r="X3" s="433"/>
      <c r="Y3" s="434"/>
      <c r="Z3" s="560" t="s">
        <v>247</v>
      </c>
      <c r="AA3" s="561"/>
      <c r="AB3" s="562"/>
    </row>
    <row r="4" spans="1:28" ht="15.75" customHeight="1" thickBot="1">
      <c r="A4" s="444"/>
      <c r="B4" s="435"/>
      <c r="C4" s="436"/>
      <c r="D4" s="436"/>
      <c r="E4" s="436"/>
      <c r="F4" s="436"/>
      <c r="G4" s="436"/>
      <c r="H4" s="436"/>
      <c r="I4" s="436"/>
      <c r="J4" s="436"/>
      <c r="K4" s="436"/>
      <c r="L4" s="436"/>
      <c r="M4" s="436"/>
      <c r="N4" s="436"/>
      <c r="O4" s="436"/>
      <c r="P4" s="436"/>
      <c r="Q4" s="436"/>
      <c r="R4" s="436"/>
      <c r="S4" s="436"/>
      <c r="T4" s="436"/>
      <c r="U4" s="436"/>
      <c r="V4" s="436"/>
      <c r="W4" s="436"/>
      <c r="X4" s="436"/>
      <c r="Y4" s="437"/>
      <c r="Z4" s="419" t="s">
        <v>18</v>
      </c>
      <c r="AA4" s="420"/>
      <c r="AB4" s="421"/>
    </row>
    <row r="5" spans="1:28" ht="9" customHeight="1" thickBot="1">
      <c r="A5" s="104"/>
      <c r="B5" s="102"/>
      <c r="C5" s="103"/>
      <c r="D5" s="8"/>
      <c r="E5" s="8"/>
      <c r="F5" s="8"/>
      <c r="G5" s="8"/>
      <c r="H5" s="8"/>
      <c r="I5" s="8"/>
      <c r="J5" s="8"/>
      <c r="K5" s="8"/>
      <c r="L5" s="8"/>
      <c r="M5" s="8"/>
      <c r="N5" s="8"/>
      <c r="O5" s="8"/>
      <c r="P5" s="8"/>
      <c r="Q5" s="8"/>
      <c r="R5" s="8"/>
      <c r="S5" s="8"/>
      <c r="T5" s="8"/>
      <c r="U5" s="8"/>
      <c r="V5" s="8"/>
      <c r="W5" s="8"/>
      <c r="X5" s="9"/>
      <c r="Y5" s="8"/>
      <c r="Z5" s="10"/>
      <c r="AA5" s="2"/>
      <c r="AB5" s="105"/>
    </row>
    <row r="6" spans="1:28" ht="9" customHeight="1" thickBot="1">
      <c r="A6" s="7"/>
      <c r="B6" s="8"/>
      <c r="C6" s="8"/>
      <c r="D6" s="8"/>
      <c r="E6" s="8"/>
      <c r="F6" s="8"/>
      <c r="G6" s="8"/>
      <c r="H6" s="8"/>
      <c r="I6" s="8"/>
      <c r="J6" s="8"/>
      <c r="K6" s="8"/>
      <c r="L6" s="8"/>
      <c r="M6" s="8"/>
      <c r="N6" s="8"/>
      <c r="O6" s="8"/>
      <c r="P6" s="8"/>
      <c r="Q6" s="8"/>
      <c r="R6" s="8"/>
      <c r="S6" s="8"/>
      <c r="T6" s="8"/>
      <c r="U6" s="8"/>
      <c r="V6" s="8"/>
      <c r="W6" s="8"/>
      <c r="X6" s="9"/>
      <c r="Y6" s="8"/>
      <c r="Z6" s="8"/>
      <c r="AA6" s="4"/>
      <c r="AB6" s="106"/>
    </row>
    <row r="7" spans="1:28" ht="15" customHeight="1">
      <c r="A7" s="316" t="s">
        <v>0</v>
      </c>
      <c r="B7" s="317"/>
      <c r="C7" s="379" t="s">
        <v>98</v>
      </c>
      <c r="D7" s="380"/>
      <c r="E7" s="380"/>
      <c r="F7" s="380"/>
      <c r="G7" s="380"/>
      <c r="H7" s="380"/>
      <c r="I7" s="380"/>
      <c r="J7" s="380"/>
      <c r="K7" s="381"/>
      <c r="L7" s="109"/>
      <c r="M7" s="98"/>
      <c r="N7" s="98"/>
      <c r="O7" s="98"/>
      <c r="P7" s="98"/>
      <c r="Q7" s="100"/>
      <c r="R7" s="408" t="s">
        <v>82</v>
      </c>
      <c r="S7" s="494"/>
      <c r="T7" s="409"/>
      <c r="U7" s="400">
        <v>44209</v>
      </c>
      <c r="V7" s="401"/>
      <c r="W7" s="408" t="s">
        <v>78</v>
      </c>
      <c r="X7" s="409"/>
      <c r="Y7" s="406" t="s">
        <v>81</v>
      </c>
      <c r="Z7" s="407"/>
      <c r="AA7" s="492"/>
      <c r="AB7" s="493"/>
    </row>
    <row r="8" spans="1:28" ht="15" customHeight="1">
      <c r="A8" s="375"/>
      <c r="B8" s="376"/>
      <c r="C8" s="382"/>
      <c r="D8" s="383"/>
      <c r="E8" s="383"/>
      <c r="F8" s="383"/>
      <c r="G8" s="383"/>
      <c r="H8" s="383"/>
      <c r="I8" s="383"/>
      <c r="J8" s="383"/>
      <c r="K8" s="384"/>
      <c r="L8" s="109"/>
      <c r="M8" s="98"/>
      <c r="N8" s="98"/>
      <c r="O8" s="98"/>
      <c r="P8" s="98"/>
      <c r="Q8" s="100"/>
      <c r="R8" s="410"/>
      <c r="S8" s="495"/>
      <c r="T8" s="411"/>
      <c r="U8" s="402"/>
      <c r="V8" s="403"/>
      <c r="W8" s="410"/>
      <c r="X8" s="411"/>
      <c r="Y8" s="427" t="s">
        <v>79</v>
      </c>
      <c r="Z8" s="428"/>
      <c r="AA8" s="358"/>
      <c r="AB8" s="359"/>
    </row>
    <row r="9" spans="1:28" ht="15" customHeight="1" thickBot="1">
      <c r="A9" s="377"/>
      <c r="B9" s="378"/>
      <c r="C9" s="385"/>
      <c r="D9" s="386"/>
      <c r="E9" s="386"/>
      <c r="F9" s="386"/>
      <c r="G9" s="386"/>
      <c r="H9" s="386"/>
      <c r="I9" s="386"/>
      <c r="J9" s="386"/>
      <c r="K9" s="387"/>
      <c r="L9" s="109"/>
      <c r="M9" s="98"/>
      <c r="N9" s="98"/>
      <c r="O9" s="98"/>
      <c r="P9" s="98"/>
      <c r="Q9" s="100"/>
      <c r="R9" s="412"/>
      <c r="S9" s="496"/>
      <c r="T9" s="413"/>
      <c r="U9" s="404"/>
      <c r="V9" s="405"/>
      <c r="W9" s="412"/>
      <c r="X9" s="413"/>
      <c r="Y9" s="425" t="s">
        <v>80</v>
      </c>
      <c r="Z9" s="426"/>
      <c r="AA9" s="360" t="s">
        <v>99</v>
      </c>
      <c r="AB9" s="361"/>
    </row>
    <row r="10" spans="1:28" ht="9" customHeight="1" thickBot="1">
      <c r="A10" s="101"/>
      <c r="B10" s="110"/>
      <c r="C10" s="14"/>
      <c r="D10" s="14"/>
      <c r="E10" s="14"/>
      <c r="F10" s="14"/>
      <c r="G10" s="14"/>
      <c r="H10" s="14"/>
      <c r="I10" s="14"/>
      <c r="J10" s="14"/>
      <c r="K10" s="14"/>
      <c r="L10" s="14"/>
      <c r="M10" s="121"/>
      <c r="N10" s="121"/>
      <c r="O10" s="121"/>
      <c r="P10" s="121"/>
      <c r="Q10" s="121"/>
      <c r="R10" s="117"/>
      <c r="S10" s="117"/>
      <c r="T10" s="117"/>
      <c r="U10" s="117"/>
      <c r="V10" s="117"/>
      <c r="W10" s="114"/>
      <c r="X10" s="114"/>
      <c r="Y10" s="114"/>
      <c r="Z10" s="114"/>
      <c r="AA10" s="114"/>
      <c r="AB10" s="115"/>
    </row>
    <row r="11" spans="1:28" ht="39" customHeight="1" thickBot="1">
      <c r="A11" s="461" t="s">
        <v>89</v>
      </c>
      <c r="B11" s="462"/>
      <c r="C11" s="388" t="s">
        <v>101</v>
      </c>
      <c r="D11" s="389"/>
      <c r="E11" s="389"/>
      <c r="F11" s="389"/>
      <c r="G11" s="389"/>
      <c r="H11" s="389"/>
      <c r="I11" s="389"/>
      <c r="J11" s="389"/>
      <c r="K11" s="390"/>
      <c r="L11" s="68"/>
      <c r="M11" s="396" t="s">
        <v>84</v>
      </c>
      <c r="N11" s="397"/>
      <c r="O11" s="397"/>
      <c r="P11" s="397"/>
      <c r="Q11" s="398"/>
      <c r="R11" s="422" t="s">
        <v>102</v>
      </c>
      <c r="S11" s="423"/>
      <c r="T11" s="423"/>
      <c r="U11" s="423"/>
      <c r="V11" s="424"/>
      <c r="W11" s="396" t="s">
        <v>83</v>
      </c>
      <c r="X11" s="398"/>
      <c r="Y11" s="388" t="s">
        <v>103</v>
      </c>
      <c r="Z11" s="483"/>
      <c r="AA11" s="483"/>
      <c r="AB11" s="484"/>
    </row>
    <row r="12" spans="1:28" ht="9" customHeight="1" thickBot="1">
      <c r="A12" s="75"/>
      <c r="B12" s="116"/>
      <c r="C12" s="391"/>
      <c r="D12" s="392"/>
      <c r="E12" s="392"/>
      <c r="F12" s="392"/>
      <c r="G12" s="392"/>
      <c r="H12" s="392"/>
      <c r="I12" s="392"/>
      <c r="J12" s="392"/>
      <c r="K12" s="392"/>
      <c r="L12" s="392"/>
      <c r="M12" s="392"/>
      <c r="N12" s="392"/>
      <c r="O12" s="392"/>
      <c r="P12" s="392"/>
      <c r="Q12" s="392"/>
      <c r="R12" s="392"/>
      <c r="S12" s="392"/>
      <c r="T12" s="392"/>
      <c r="U12" s="392"/>
      <c r="V12" s="392"/>
      <c r="W12" s="392"/>
      <c r="X12" s="392"/>
      <c r="Y12" s="392"/>
      <c r="Z12" s="392"/>
      <c r="AA12" s="6"/>
      <c r="AB12" s="107"/>
    </row>
    <row r="13" spans="1:30" s="1" customFormat="1" ht="37.5" customHeight="1" thickBot="1">
      <c r="A13" s="316" t="s">
        <v>91</v>
      </c>
      <c r="B13" s="317"/>
      <c r="C13" s="471" t="s">
        <v>161</v>
      </c>
      <c r="D13" s="472"/>
      <c r="E13" s="472"/>
      <c r="F13" s="472"/>
      <c r="G13" s="472"/>
      <c r="H13" s="472"/>
      <c r="I13" s="472"/>
      <c r="J13" s="472"/>
      <c r="K13" s="472"/>
      <c r="L13" s="472"/>
      <c r="M13" s="472"/>
      <c r="N13" s="472"/>
      <c r="O13" s="472"/>
      <c r="P13" s="472"/>
      <c r="Q13" s="473"/>
      <c r="R13" s="8"/>
      <c r="S13" s="399" t="s">
        <v>19</v>
      </c>
      <c r="T13" s="399"/>
      <c r="U13" s="199">
        <v>6250</v>
      </c>
      <c r="V13" s="486" t="s">
        <v>20</v>
      </c>
      <c r="W13" s="399"/>
      <c r="X13" s="399"/>
      <c r="Y13" s="399"/>
      <c r="Z13" s="8"/>
      <c r="AA13" s="490">
        <v>0.18</v>
      </c>
      <c r="AB13" s="491"/>
      <c r="AD13" s="156"/>
    </row>
    <row r="14" spans="1:28" ht="16.5" customHeight="1" thickBot="1">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08"/>
    </row>
    <row r="15" spans="1:28" ht="24" customHeight="1" thickBot="1">
      <c r="A15" s="438" t="s">
        <v>1</v>
      </c>
      <c r="B15" s="439"/>
      <c r="C15" s="120" t="s">
        <v>69</v>
      </c>
      <c r="D15" s="417" t="s">
        <v>24</v>
      </c>
      <c r="E15" s="475"/>
      <c r="F15" s="417" t="s">
        <v>25</v>
      </c>
      <c r="G15" s="475"/>
      <c r="H15" s="417" t="s">
        <v>26</v>
      </c>
      <c r="I15" s="418"/>
      <c r="J15" s="119"/>
      <c r="K15" s="67"/>
      <c r="L15" s="119"/>
      <c r="M15" s="4"/>
      <c r="N15" s="4"/>
      <c r="O15" s="4"/>
      <c r="P15" s="4"/>
      <c r="Q15" s="487" t="s">
        <v>2</v>
      </c>
      <c r="R15" s="488"/>
      <c r="S15" s="488"/>
      <c r="T15" s="488"/>
      <c r="U15" s="488"/>
      <c r="V15" s="488"/>
      <c r="W15" s="488"/>
      <c r="X15" s="488"/>
      <c r="Y15" s="488"/>
      <c r="Z15" s="488"/>
      <c r="AA15" s="488"/>
      <c r="AB15" s="489"/>
    </row>
    <row r="16" spans="1:28" ht="35.25" customHeight="1" thickBot="1">
      <c r="A16" s="440"/>
      <c r="B16" s="441"/>
      <c r="C16" s="111"/>
      <c r="D16" s="445"/>
      <c r="E16" s="485"/>
      <c r="F16" s="445"/>
      <c r="G16" s="485"/>
      <c r="H16" s="445" t="s">
        <v>99</v>
      </c>
      <c r="I16" s="446"/>
      <c r="J16" s="119"/>
      <c r="K16" s="119"/>
      <c r="L16" s="119"/>
      <c r="M16" s="4"/>
      <c r="N16" s="4"/>
      <c r="O16" s="4"/>
      <c r="P16" s="4"/>
      <c r="Q16" s="393" t="s">
        <v>3</v>
      </c>
      <c r="R16" s="394"/>
      <c r="S16" s="394"/>
      <c r="T16" s="394"/>
      <c r="U16" s="394"/>
      <c r="V16" s="395"/>
      <c r="W16" s="476" t="s">
        <v>4</v>
      </c>
      <c r="X16" s="394"/>
      <c r="Y16" s="394"/>
      <c r="Z16" s="394"/>
      <c r="AA16" s="394"/>
      <c r="AB16" s="477"/>
    </row>
    <row r="17" spans="1:30" ht="27" customHeight="1">
      <c r="A17" s="3"/>
      <c r="B17" s="4"/>
      <c r="C17" s="4"/>
      <c r="D17" s="13"/>
      <c r="E17" s="13"/>
      <c r="F17" s="13"/>
      <c r="G17" s="13"/>
      <c r="H17" s="13"/>
      <c r="I17" s="13"/>
      <c r="J17" s="13"/>
      <c r="K17" s="13"/>
      <c r="L17" s="13"/>
      <c r="M17" s="4"/>
      <c r="N17" s="4"/>
      <c r="O17" s="4"/>
      <c r="P17" s="4"/>
      <c r="Q17" s="374" t="s">
        <v>5</v>
      </c>
      <c r="R17" s="353"/>
      <c r="S17" s="354"/>
      <c r="T17" s="352" t="s">
        <v>6</v>
      </c>
      <c r="U17" s="353"/>
      <c r="V17" s="354"/>
      <c r="W17" s="352" t="s">
        <v>5</v>
      </c>
      <c r="X17" s="353"/>
      <c r="Y17" s="354"/>
      <c r="Z17" s="352" t="s">
        <v>6</v>
      </c>
      <c r="AA17" s="353"/>
      <c r="AB17" s="497"/>
      <c r="AC17" s="18"/>
      <c r="AD17" s="18"/>
    </row>
    <row r="18" spans="1:30" ht="18" customHeight="1" thickBot="1">
      <c r="A18" s="7"/>
      <c r="B18" s="8"/>
      <c r="C18" s="13"/>
      <c r="D18" s="13"/>
      <c r="E18" s="13"/>
      <c r="F18" s="13"/>
      <c r="G18" s="74"/>
      <c r="H18" s="74"/>
      <c r="I18" s="74"/>
      <c r="J18" s="74"/>
      <c r="K18" s="74"/>
      <c r="L18" s="74"/>
      <c r="M18" s="13"/>
      <c r="N18" s="13"/>
      <c r="O18" s="13"/>
      <c r="P18" s="13"/>
      <c r="Q18" s="371" t="s">
        <v>156</v>
      </c>
      <c r="R18" s="372"/>
      <c r="S18" s="373"/>
      <c r="T18" s="455" t="s">
        <v>156</v>
      </c>
      <c r="U18" s="372"/>
      <c r="V18" s="373"/>
      <c r="W18" s="455">
        <v>993032726</v>
      </c>
      <c r="X18" s="372"/>
      <c r="Y18" s="373"/>
      <c r="Z18" s="455">
        <v>942574493.332841</v>
      </c>
      <c r="AA18" s="372"/>
      <c r="AB18" s="559"/>
      <c r="AC18" s="20"/>
      <c r="AD18" s="20"/>
    </row>
    <row r="19" spans="1:28" ht="7.5" customHeight="1" thickBot="1">
      <c r="A19" s="7"/>
      <c r="B19" s="8"/>
      <c r="C19" s="13"/>
      <c r="D19" s="13"/>
      <c r="E19" s="13"/>
      <c r="F19" s="13"/>
      <c r="G19" s="13"/>
      <c r="H19" s="13"/>
      <c r="I19" s="13"/>
      <c r="J19" s="13"/>
      <c r="K19" s="13"/>
      <c r="L19" s="13"/>
      <c r="M19" s="13"/>
      <c r="N19" s="13"/>
      <c r="O19" s="13"/>
      <c r="P19" s="13"/>
      <c r="Q19" s="13"/>
      <c r="R19" s="13"/>
      <c r="S19" s="13"/>
      <c r="T19" s="13"/>
      <c r="U19" s="13"/>
      <c r="V19" s="13"/>
      <c r="W19" s="13"/>
      <c r="X19" s="13"/>
      <c r="Y19" s="13"/>
      <c r="Z19" s="13"/>
      <c r="AA19" s="4"/>
      <c r="AB19" s="106"/>
    </row>
    <row r="20" spans="1:28" ht="17.25" customHeight="1">
      <c r="A20" s="498" t="s">
        <v>88</v>
      </c>
      <c r="B20" s="499"/>
      <c r="C20" s="500"/>
      <c r="D20" s="500"/>
      <c r="E20" s="500"/>
      <c r="F20" s="500"/>
      <c r="G20" s="500"/>
      <c r="H20" s="500"/>
      <c r="I20" s="500"/>
      <c r="J20" s="500"/>
      <c r="K20" s="500"/>
      <c r="L20" s="500"/>
      <c r="M20" s="500"/>
      <c r="N20" s="500"/>
      <c r="O20" s="500"/>
      <c r="P20" s="500"/>
      <c r="Q20" s="500"/>
      <c r="R20" s="500"/>
      <c r="S20" s="500"/>
      <c r="T20" s="500"/>
      <c r="U20" s="500"/>
      <c r="V20" s="500"/>
      <c r="W20" s="500"/>
      <c r="X20" s="500"/>
      <c r="Y20" s="500"/>
      <c r="Z20" s="500"/>
      <c r="AA20" s="500"/>
      <c r="AB20" s="501"/>
    </row>
    <row r="21" spans="1:28" ht="15" customHeight="1">
      <c r="A21" s="511" t="s">
        <v>7</v>
      </c>
      <c r="B21" s="505" t="s">
        <v>8</v>
      </c>
      <c r="C21" s="506"/>
      <c r="D21" s="313" t="s">
        <v>9</v>
      </c>
      <c r="E21" s="314"/>
      <c r="F21" s="314"/>
      <c r="G21" s="314"/>
      <c r="H21" s="314"/>
      <c r="I21" s="314"/>
      <c r="J21" s="314"/>
      <c r="K21" s="314"/>
      <c r="L21" s="314"/>
      <c r="M21" s="314"/>
      <c r="N21" s="314"/>
      <c r="O21" s="315"/>
      <c r="P21" s="348" t="s">
        <v>10</v>
      </c>
      <c r="Q21" s="348" t="s">
        <v>96</v>
      </c>
      <c r="R21" s="348"/>
      <c r="S21" s="348"/>
      <c r="T21" s="348"/>
      <c r="U21" s="348"/>
      <c r="V21" s="348"/>
      <c r="W21" s="348"/>
      <c r="X21" s="348"/>
      <c r="Y21" s="348"/>
      <c r="Z21" s="348"/>
      <c r="AA21" s="348"/>
      <c r="AB21" s="474"/>
    </row>
    <row r="22" spans="1:28" ht="27" customHeight="1">
      <c r="A22" s="513"/>
      <c r="B22" s="327"/>
      <c r="C22" s="329"/>
      <c r="D22" s="313" t="s">
        <v>69</v>
      </c>
      <c r="E22" s="314"/>
      <c r="F22" s="315"/>
      <c r="G22" s="313" t="s">
        <v>24</v>
      </c>
      <c r="H22" s="314"/>
      <c r="I22" s="315"/>
      <c r="J22" s="313" t="s">
        <v>25</v>
      </c>
      <c r="K22" s="314"/>
      <c r="L22" s="315"/>
      <c r="M22" s="313" t="s">
        <v>26</v>
      </c>
      <c r="N22" s="314"/>
      <c r="O22" s="315"/>
      <c r="P22" s="315"/>
      <c r="Q22" s="348"/>
      <c r="R22" s="348"/>
      <c r="S22" s="348"/>
      <c r="T22" s="348"/>
      <c r="U22" s="348"/>
      <c r="V22" s="348"/>
      <c r="W22" s="348"/>
      <c r="X22" s="348"/>
      <c r="Y22" s="348"/>
      <c r="Z22" s="348"/>
      <c r="AA22" s="348"/>
      <c r="AB22" s="474"/>
    </row>
    <row r="23" spans="1:28" ht="15">
      <c r="A23" s="514" t="str">
        <f>C13</f>
        <v>4. Realizar 35550 orientaciones y asesorías socio jurídicas a mujeres víctimas de violencias</v>
      </c>
      <c r="B23" s="507" t="s">
        <v>156</v>
      </c>
      <c r="C23" s="508"/>
      <c r="D23" s="449"/>
      <c r="E23" s="450"/>
      <c r="F23" s="451"/>
      <c r="G23" s="449"/>
      <c r="H23" s="450"/>
      <c r="I23" s="451"/>
      <c r="J23" s="449"/>
      <c r="K23" s="450"/>
      <c r="L23" s="451"/>
      <c r="M23" s="449"/>
      <c r="N23" s="450"/>
      <c r="O23" s="451"/>
      <c r="P23" s="456"/>
      <c r="Q23" s="467"/>
      <c r="R23" s="467"/>
      <c r="S23" s="467"/>
      <c r="T23" s="467"/>
      <c r="U23" s="467"/>
      <c r="V23" s="467"/>
      <c r="W23" s="467"/>
      <c r="X23" s="467"/>
      <c r="Y23" s="467"/>
      <c r="Z23" s="467"/>
      <c r="AA23" s="467"/>
      <c r="AB23" s="468"/>
    </row>
    <row r="24" spans="1:28" ht="15">
      <c r="A24" s="514"/>
      <c r="B24" s="509"/>
      <c r="C24" s="510"/>
      <c r="D24" s="452"/>
      <c r="E24" s="453"/>
      <c r="F24" s="454"/>
      <c r="G24" s="452"/>
      <c r="H24" s="453"/>
      <c r="I24" s="454"/>
      <c r="J24" s="452"/>
      <c r="K24" s="453"/>
      <c r="L24" s="454"/>
      <c r="M24" s="452"/>
      <c r="N24" s="453"/>
      <c r="O24" s="454"/>
      <c r="P24" s="457"/>
      <c r="Q24" s="467"/>
      <c r="R24" s="467"/>
      <c r="S24" s="467"/>
      <c r="T24" s="467"/>
      <c r="U24" s="467"/>
      <c r="V24" s="467"/>
      <c r="W24" s="467"/>
      <c r="X24" s="467"/>
      <c r="Y24" s="467"/>
      <c r="Z24" s="467"/>
      <c r="AA24" s="467"/>
      <c r="AB24" s="468"/>
    </row>
    <row r="25" spans="1:28" ht="15">
      <c r="A25" s="514"/>
      <c r="B25" s="509"/>
      <c r="C25" s="510"/>
      <c r="D25" s="452"/>
      <c r="E25" s="453"/>
      <c r="F25" s="454"/>
      <c r="G25" s="452"/>
      <c r="H25" s="453"/>
      <c r="I25" s="454"/>
      <c r="J25" s="452"/>
      <c r="K25" s="453"/>
      <c r="L25" s="454"/>
      <c r="M25" s="452"/>
      <c r="N25" s="453"/>
      <c r="O25" s="454"/>
      <c r="P25" s="457"/>
      <c r="Q25" s="467"/>
      <c r="R25" s="467"/>
      <c r="S25" s="467"/>
      <c r="T25" s="467"/>
      <c r="U25" s="467"/>
      <c r="V25" s="467"/>
      <c r="W25" s="467"/>
      <c r="X25" s="467"/>
      <c r="Y25" s="467"/>
      <c r="Z25" s="467"/>
      <c r="AA25" s="467"/>
      <c r="AB25" s="468"/>
    </row>
    <row r="26" spans="1:28" ht="30.75" customHeight="1" thickBot="1">
      <c r="A26" s="515"/>
      <c r="B26" s="509"/>
      <c r="C26" s="510"/>
      <c r="D26" s="452"/>
      <c r="E26" s="453"/>
      <c r="F26" s="454"/>
      <c r="G26" s="452"/>
      <c r="H26" s="453"/>
      <c r="I26" s="454"/>
      <c r="J26" s="452"/>
      <c r="K26" s="453"/>
      <c r="L26" s="454"/>
      <c r="M26" s="452"/>
      <c r="N26" s="453"/>
      <c r="O26" s="454"/>
      <c r="P26" s="457"/>
      <c r="Q26" s="469"/>
      <c r="R26" s="469"/>
      <c r="S26" s="469"/>
      <c r="T26" s="469"/>
      <c r="U26" s="469"/>
      <c r="V26" s="469"/>
      <c r="W26" s="469"/>
      <c r="X26" s="469"/>
      <c r="Y26" s="469"/>
      <c r="Z26" s="469"/>
      <c r="AA26" s="469"/>
      <c r="AB26" s="470"/>
    </row>
    <row r="27" spans="1:28" ht="51.75" customHeight="1">
      <c r="A27" s="349"/>
      <c r="B27" s="350"/>
      <c r="C27" s="350"/>
      <c r="D27" s="350"/>
      <c r="E27" s="350"/>
      <c r="F27" s="350"/>
      <c r="G27" s="350"/>
      <c r="H27" s="350"/>
      <c r="I27" s="350"/>
      <c r="J27" s="350"/>
      <c r="K27" s="350"/>
      <c r="L27" s="350"/>
      <c r="M27" s="350"/>
      <c r="N27" s="350"/>
      <c r="O27" s="350"/>
      <c r="P27" s="350"/>
      <c r="Q27" s="350"/>
      <c r="R27" s="350"/>
      <c r="S27" s="350"/>
      <c r="T27" s="350"/>
      <c r="U27" s="350"/>
      <c r="V27" s="350"/>
      <c r="W27" s="350"/>
      <c r="X27" s="350"/>
      <c r="Y27" s="350"/>
      <c r="Z27" s="350"/>
      <c r="AA27" s="350"/>
      <c r="AB27" s="351"/>
    </row>
    <row r="28" spans="1:40" ht="36.75" customHeight="1">
      <c r="A28" s="511" t="s">
        <v>7</v>
      </c>
      <c r="B28" s="348" t="s">
        <v>71</v>
      </c>
      <c r="C28" s="348" t="s">
        <v>8</v>
      </c>
      <c r="D28" s="348" t="s">
        <v>68</v>
      </c>
      <c r="E28" s="348"/>
      <c r="F28" s="348"/>
      <c r="G28" s="348"/>
      <c r="H28" s="348"/>
      <c r="I28" s="348"/>
      <c r="J28" s="348"/>
      <c r="K28" s="348"/>
      <c r="L28" s="348"/>
      <c r="M28" s="348"/>
      <c r="N28" s="348"/>
      <c r="O28" s="348"/>
      <c r="P28" s="348"/>
      <c r="Q28" s="348" t="s">
        <v>97</v>
      </c>
      <c r="R28" s="348"/>
      <c r="S28" s="348"/>
      <c r="T28" s="348"/>
      <c r="U28" s="348"/>
      <c r="V28" s="348"/>
      <c r="W28" s="348"/>
      <c r="X28" s="348"/>
      <c r="Y28" s="348"/>
      <c r="Z28" s="348"/>
      <c r="AA28" s="348"/>
      <c r="AB28" s="348"/>
      <c r="AE28" s="93"/>
      <c r="AF28" s="93"/>
      <c r="AG28" s="93"/>
      <c r="AH28" s="93"/>
      <c r="AI28" s="93"/>
      <c r="AJ28" s="93"/>
      <c r="AK28" s="93"/>
      <c r="AL28" s="93"/>
      <c r="AM28" s="93"/>
      <c r="AN28" s="92"/>
    </row>
    <row r="29" spans="1:40" ht="25.5" customHeight="1">
      <c r="A29" s="511"/>
      <c r="B29" s="348"/>
      <c r="C29" s="512"/>
      <c r="D29" s="118" t="s">
        <v>47</v>
      </c>
      <c r="E29" s="118" t="s">
        <v>48</v>
      </c>
      <c r="F29" s="118" t="s">
        <v>49</v>
      </c>
      <c r="G29" s="118" t="s">
        <v>50</v>
      </c>
      <c r="H29" s="118" t="s">
        <v>51</v>
      </c>
      <c r="I29" s="118" t="s">
        <v>52</v>
      </c>
      <c r="J29" s="118" t="s">
        <v>53</v>
      </c>
      <c r="K29" s="118" t="s">
        <v>54</v>
      </c>
      <c r="L29" s="118" t="s">
        <v>55</v>
      </c>
      <c r="M29" s="118" t="s">
        <v>56</v>
      </c>
      <c r="N29" s="118" t="s">
        <v>57</v>
      </c>
      <c r="O29" s="118" t="s">
        <v>58</v>
      </c>
      <c r="P29" s="118" t="s">
        <v>10</v>
      </c>
      <c r="Q29" s="327" t="s">
        <v>92</v>
      </c>
      <c r="R29" s="328"/>
      <c r="S29" s="328"/>
      <c r="T29" s="329"/>
      <c r="U29" s="327" t="s">
        <v>93</v>
      </c>
      <c r="V29" s="328"/>
      <c r="W29" s="328"/>
      <c r="X29" s="329"/>
      <c r="Y29" s="327" t="s">
        <v>94</v>
      </c>
      <c r="Z29" s="328"/>
      <c r="AA29" s="328"/>
      <c r="AB29" s="330"/>
      <c r="AE29" s="93"/>
      <c r="AF29" s="93"/>
      <c r="AG29" s="93"/>
      <c r="AH29" s="93"/>
      <c r="AI29" s="93"/>
      <c r="AJ29" s="93"/>
      <c r="AK29" s="93"/>
      <c r="AL29" s="93"/>
      <c r="AM29" s="93"/>
      <c r="AN29" s="92"/>
    </row>
    <row r="30" spans="1:40" ht="136.5" customHeight="1" thickBot="1">
      <c r="A30" s="88" t="str">
        <f>C13</f>
        <v>4. Realizar 35550 orientaciones y asesorías socio jurídicas a mujeres víctimas de violencias</v>
      </c>
      <c r="B30" s="89">
        <f>AA13</f>
        <v>0.18</v>
      </c>
      <c r="C30" s="122">
        <v>6250</v>
      </c>
      <c r="D30" s="91"/>
      <c r="E30" s="91"/>
      <c r="F30" s="91"/>
      <c r="G30" s="91"/>
      <c r="H30" s="91"/>
      <c r="I30" s="91"/>
      <c r="J30" s="160">
        <f>1131+1173</f>
        <v>2304</v>
      </c>
      <c r="K30" s="163">
        <f>+K36+K37</f>
        <v>918</v>
      </c>
      <c r="L30" s="163">
        <f>+L36+L37</f>
        <v>1091</v>
      </c>
      <c r="M30" s="163">
        <f>+M36+M37</f>
        <v>853</v>
      </c>
      <c r="N30" s="163">
        <f>+N36+N37</f>
        <v>648</v>
      </c>
      <c r="O30" s="163">
        <f>+O36+O37</f>
        <v>584</v>
      </c>
      <c r="P30" s="122">
        <f>SUM(D30:O30)</f>
        <v>6398</v>
      </c>
      <c r="Q30" s="588" t="s">
        <v>274</v>
      </c>
      <c r="R30" s="589"/>
      <c r="S30" s="589"/>
      <c r="T30" s="590"/>
      <c r="U30" s="344"/>
      <c r="V30" s="345"/>
      <c r="W30" s="345"/>
      <c r="X30" s="346"/>
      <c r="Y30" s="556" t="s">
        <v>179</v>
      </c>
      <c r="Z30" s="557"/>
      <c r="AA30" s="557"/>
      <c r="AB30" s="577"/>
      <c r="AC30" s="87"/>
      <c r="AD30" s="196"/>
      <c r="AE30" s="196"/>
      <c r="AF30" s="93"/>
      <c r="AG30" s="93"/>
      <c r="AH30" s="93"/>
      <c r="AI30" s="93"/>
      <c r="AJ30" s="93"/>
      <c r="AK30" s="93"/>
      <c r="AL30" s="93"/>
      <c r="AM30" s="93"/>
      <c r="AN30" s="92"/>
    </row>
    <row r="31" spans="1:40" ht="18.75">
      <c r="A31" s="502"/>
      <c r="B31" s="329"/>
      <c r="C31" s="503"/>
      <c r="D31" s="503"/>
      <c r="E31" s="503"/>
      <c r="F31" s="503"/>
      <c r="G31" s="503"/>
      <c r="H31" s="503"/>
      <c r="I31" s="503"/>
      <c r="J31" s="503"/>
      <c r="K31" s="503"/>
      <c r="L31" s="503"/>
      <c r="M31" s="503"/>
      <c r="N31" s="503"/>
      <c r="O31" s="503"/>
      <c r="P31" s="503"/>
      <c r="Q31" s="503"/>
      <c r="R31" s="503"/>
      <c r="S31" s="503"/>
      <c r="T31" s="503"/>
      <c r="U31" s="503"/>
      <c r="V31" s="503"/>
      <c r="W31" s="503"/>
      <c r="X31" s="503"/>
      <c r="Y31" s="503"/>
      <c r="Z31" s="503"/>
      <c r="AA31" s="503"/>
      <c r="AB31" s="504"/>
      <c r="AD31" s="16"/>
      <c r="AE31" s="179"/>
      <c r="AF31" s="93"/>
      <c r="AG31" s="93"/>
      <c r="AH31" s="93"/>
      <c r="AI31" s="93"/>
      <c r="AJ31" s="93"/>
      <c r="AK31" s="93"/>
      <c r="AL31" s="93"/>
      <c r="AM31" s="93"/>
      <c r="AN31" s="92"/>
    </row>
    <row r="32" spans="1:40" ht="15" customHeight="1">
      <c r="A32" s="511" t="s">
        <v>13</v>
      </c>
      <c r="B32" s="517" t="s">
        <v>70</v>
      </c>
      <c r="C32" s="348" t="s">
        <v>14</v>
      </c>
      <c r="D32" s="348"/>
      <c r="E32" s="348"/>
      <c r="F32" s="348"/>
      <c r="G32" s="348"/>
      <c r="H32" s="348"/>
      <c r="I32" s="348"/>
      <c r="J32" s="348"/>
      <c r="K32" s="348"/>
      <c r="L32" s="348"/>
      <c r="M32" s="348"/>
      <c r="N32" s="348"/>
      <c r="O32" s="348"/>
      <c r="P32" s="348"/>
      <c r="Q32" s="313" t="s">
        <v>90</v>
      </c>
      <c r="R32" s="314"/>
      <c r="S32" s="314"/>
      <c r="T32" s="314"/>
      <c r="U32" s="314"/>
      <c r="V32" s="314"/>
      <c r="W32" s="314"/>
      <c r="X32" s="314"/>
      <c r="Y32" s="314"/>
      <c r="Z32" s="314"/>
      <c r="AA32" s="314"/>
      <c r="AB32" s="331"/>
      <c r="AE32" s="179"/>
      <c r="AF32" s="93"/>
      <c r="AG32" s="93"/>
      <c r="AH32" s="93"/>
      <c r="AI32" s="93"/>
      <c r="AJ32" s="93"/>
      <c r="AK32" s="93"/>
      <c r="AL32" s="93"/>
      <c r="AM32" s="93"/>
      <c r="AN32" s="92"/>
    </row>
    <row r="33" spans="1:40" ht="25.5" customHeight="1">
      <c r="A33" s="511"/>
      <c r="B33" s="503"/>
      <c r="C33" s="118" t="s">
        <v>15</v>
      </c>
      <c r="D33" s="118" t="s">
        <v>44</v>
      </c>
      <c r="E33" s="118" t="s">
        <v>45</v>
      </c>
      <c r="F33" s="118" t="s">
        <v>46</v>
      </c>
      <c r="G33" s="118" t="s">
        <v>59</v>
      </c>
      <c r="H33" s="118" t="s">
        <v>60</v>
      </c>
      <c r="I33" s="118" t="s">
        <v>61</v>
      </c>
      <c r="J33" s="118" t="s">
        <v>62</v>
      </c>
      <c r="K33" s="118" t="s">
        <v>63</v>
      </c>
      <c r="L33" s="118" t="s">
        <v>64</v>
      </c>
      <c r="M33" s="118" t="s">
        <v>65</v>
      </c>
      <c r="N33" s="118" t="s">
        <v>66</v>
      </c>
      <c r="O33" s="118" t="s">
        <v>67</v>
      </c>
      <c r="P33" s="118" t="s">
        <v>72</v>
      </c>
      <c r="Q33" s="313" t="s">
        <v>95</v>
      </c>
      <c r="R33" s="314"/>
      <c r="S33" s="314"/>
      <c r="T33" s="314"/>
      <c r="U33" s="314"/>
      <c r="V33" s="314"/>
      <c r="W33" s="314"/>
      <c r="X33" s="314"/>
      <c r="Y33" s="314"/>
      <c r="Z33" s="314"/>
      <c r="AA33" s="314"/>
      <c r="AB33" s="331"/>
      <c r="AE33" s="180"/>
      <c r="AF33" s="94"/>
      <c r="AG33" s="94"/>
      <c r="AH33" s="94"/>
      <c r="AI33" s="94"/>
      <c r="AJ33" s="94"/>
      <c r="AK33" s="94"/>
      <c r="AL33" s="94"/>
      <c r="AM33" s="94"/>
      <c r="AN33" s="92"/>
    </row>
    <row r="34" spans="1:40" ht="28.5" customHeight="1">
      <c r="A34" s="518" t="s">
        <v>244</v>
      </c>
      <c r="B34" s="516">
        <v>17</v>
      </c>
      <c r="C34" s="76" t="s">
        <v>11</v>
      </c>
      <c r="D34" s="77"/>
      <c r="E34" s="77"/>
      <c r="F34" s="77"/>
      <c r="G34" s="77"/>
      <c r="H34" s="77"/>
      <c r="I34" s="77"/>
      <c r="J34" s="77">
        <v>0.18</v>
      </c>
      <c r="K34" s="77">
        <v>0.18</v>
      </c>
      <c r="L34" s="77">
        <v>0.18</v>
      </c>
      <c r="M34" s="77">
        <v>0.18</v>
      </c>
      <c r="N34" s="77">
        <v>0.15</v>
      </c>
      <c r="O34" s="77">
        <v>0.13</v>
      </c>
      <c r="P34" s="78">
        <f aca="true" t="shared" si="0" ref="P34:P42">SUM(D34:O34)</f>
        <v>1</v>
      </c>
      <c r="Q34" s="332" t="s">
        <v>276</v>
      </c>
      <c r="R34" s="333"/>
      <c r="S34" s="333"/>
      <c r="T34" s="333"/>
      <c r="U34" s="333"/>
      <c r="V34" s="333"/>
      <c r="W34" s="333"/>
      <c r="X34" s="333"/>
      <c r="Y34" s="333"/>
      <c r="Z34" s="333"/>
      <c r="AA34" s="333"/>
      <c r="AB34" s="334"/>
      <c r="AC34" s="66"/>
      <c r="AE34" s="95"/>
      <c r="AF34" s="95"/>
      <c r="AG34" s="95"/>
      <c r="AH34" s="95"/>
      <c r="AI34" s="95"/>
      <c r="AJ34" s="95"/>
      <c r="AK34" s="95"/>
      <c r="AL34" s="95"/>
      <c r="AM34" s="95"/>
      <c r="AN34" s="92"/>
    </row>
    <row r="35" spans="1:40" ht="28.5" customHeight="1">
      <c r="A35" s="519"/>
      <c r="B35" s="448"/>
      <c r="C35" s="71" t="s">
        <v>12</v>
      </c>
      <c r="D35" s="15"/>
      <c r="E35" s="15"/>
      <c r="F35" s="15"/>
      <c r="G35" s="15"/>
      <c r="H35" s="15"/>
      <c r="I35" s="15"/>
      <c r="J35" s="15">
        <f>(J36+J37)/6250</f>
        <v>0.36864</v>
      </c>
      <c r="K35" s="15">
        <f>(K36+K37)/6250</f>
        <v>0.14688</v>
      </c>
      <c r="L35" s="15">
        <f>(L36+L37)/6250</f>
        <v>0.17456</v>
      </c>
      <c r="M35" s="15">
        <f>(M36+M37)/6250</f>
        <v>0.13648</v>
      </c>
      <c r="N35" s="15">
        <v>0.1</v>
      </c>
      <c r="O35" s="15">
        <v>0.09</v>
      </c>
      <c r="P35" s="17">
        <f t="shared" si="0"/>
        <v>1.01656</v>
      </c>
      <c r="Q35" s="335"/>
      <c r="R35" s="336"/>
      <c r="S35" s="336"/>
      <c r="T35" s="336"/>
      <c r="U35" s="336"/>
      <c r="V35" s="336"/>
      <c r="W35" s="336"/>
      <c r="X35" s="336"/>
      <c r="Y35" s="336"/>
      <c r="Z35" s="336"/>
      <c r="AA35" s="336"/>
      <c r="AB35" s="337"/>
      <c r="AC35" s="66"/>
      <c r="AD35" s="155"/>
      <c r="AE35" s="92"/>
      <c r="AF35" s="92"/>
      <c r="AG35" s="92"/>
      <c r="AH35" s="92"/>
      <c r="AI35" s="92"/>
      <c r="AJ35" s="92"/>
      <c r="AK35" s="92"/>
      <c r="AL35" s="92"/>
      <c r="AM35" s="92"/>
      <c r="AN35" s="92"/>
    </row>
    <row r="36" spans="1:40" ht="40.5" customHeight="1">
      <c r="A36" s="465" t="s">
        <v>173</v>
      </c>
      <c r="B36" s="466"/>
      <c r="C36" s="71"/>
      <c r="D36" s="73"/>
      <c r="E36" s="83"/>
      <c r="F36" s="73"/>
      <c r="G36" s="73"/>
      <c r="H36" s="73"/>
      <c r="I36" s="73"/>
      <c r="J36" s="73">
        <f>456+504</f>
        <v>960</v>
      </c>
      <c r="K36" s="73">
        <v>348</v>
      </c>
      <c r="L36" s="73">
        <v>385</v>
      </c>
      <c r="M36" s="73">
        <v>257</v>
      </c>
      <c r="N36" s="73">
        <v>260</v>
      </c>
      <c r="O36" s="73">
        <v>181</v>
      </c>
      <c r="P36" s="73">
        <f>+SUM(J36:O36)</f>
        <v>2391</v>
      </c>
      <c r="Q36" s="335"/>
      <c r="R36" s="336"/>
      <c r="S36" s="336"/>
      <c r="T36" s="336"/>
      <c r="U36" s="336"/>
      <c r="V36" s="336"/>
      <c r="W36" s="336"/>
      <c r="X36" s="336"/>
      <c r="Y36" s="336"/>
      <c r="Z36" s="336"/>
      <c r="AA36" s="336"/>
      <c r="AB36" s="337"/>
      <c r="AC36" s="66"/>
      <c r="AD36" s="207">
        <f>+N36+N37</f>
        <v>648</v>
      </c>
      <c r="AE36" s="194">
        <f>+AD36/6250</f>
        <v>0.10368</v>
      </c>
      <c r="AF36" s="92"/>
      <c r="AG36" s="92"/>
      <c r="AH36" s="92"/>
      <c r="AI36" s="92"/>
      <c r="AJ36" s="92"/>
      <c r="AK36" s="92"/>
      <c r="AL36" s="92"/>
      <c r="AM36" s="92"/>
      <c r="AN36" s="92"/>
    </row>
    <row r="37" spans="1:40" ht="36.75" customHeight="1">
      <c r="A37" s="465" t="s">
        <v>174</v>
      </c>
      <c r="B37" s="466"/>
      <c r="C37" s="71"/>
      <c r="D37" s="73"/>
      <c r="E37" s="83"/>
      <c r="F37" s="73"/>
      <c r="G37" s="73"/>
      <c r="H37" s="73"/>
      <c r="I37" s="73"/>
      <c r="J37" s="73">
        <f>675+669</f>
        <v>1344</v>
      </c>
      <c r="K37" s="73">
        <v>570</v>
      </c>
      <c r="L37" s="73">
        <v>706</v>
      </c>
      <c r="M37" s="73">
        <v>596</v>
      </c>
      <c r="N37" s="73">
        <v>388</v>
      </c>
      <c r="O37" s="73">
        <v>403</v>
      </c>
      <c r="P37" s="73">
        <f>+SUM(J37:O37)</f>
        <v>4007</v>
      </c>
      <c r="Q37" s="335"/>
      <c r="R37" s="336"/>
      <c r="S37" s="336"/>
      <c r="T37" s="336"/>
      <c r="U37" s="336"/>
      <c r="V37" s="336"/>
      <c r="W37" s="336"/>
      <c r="X37" s="336"/>
      <c r="Y37" s="336"/>
      <c r="Z37" s="336"/>
      <c r="AA37" s="336"/>
      <c r="AB37" s="337"/>
      <c r="AC37" s="66"/>
      <c r="AD37" s="155"/>
      <c r="AE37" s="92"/>
      <c r="AF37" s="92"/>
      <c r="AG37" s="92"/>
      <c r="AH37" s="92"/>
      <c r="AI37" s="92"/>
      <c r="AJ37" s="92"/>
      <c r="AK37" s="92"/>
      <c r="AL37" s="92"/>
      <c r="AM37" s="92"/>
      <c r="AN37" s="92"/>
    </row>
    <row r="38" spans="1:40" ht="42" customHeight="1">
      <c r="A38" s="587" t="s">
        <v>175</v>
      </c>
      <c r="B38" s="537"/>
      <c r="C38" s="71"/>
      <c r="D38" s="73"/>
      <c r="E38" s="83"/>
      <c r="F38" s="73"/>
      <c r="G38" s="73"/>
      <c r="H38" s="73"/>
      <c r="I38" s="73"/>
      <c r="J38" s="73">
        <f>513+610</f>
        <v>1123</v>
      </c>
      <c r="K38" s="73">
        <v>463</v>
      </c>
      <c r="L38" s="73">
        <v>550</v>
      </c>
      <c r="M38" s="73">
        <v>419</v>
      </c>
      <c r="N38" s="73">
        <v>224</v>
      </c>
      <c r="O38" s="73">
        <v>227</v>
      </c>
      <c r="P38" s="162">
        <f>+SUM(J38:O38)</f>
        <v>3006</v>
      </c>
      <c r="Q38" s="335"/>
      <c r="R38" s="336"/>
      <c r="S38" s="336"/>
      <c r="T38" s="336"/>
      <c r="U38" s="336"/>
      <c r="V38" s="336"/>
      <c r="W38" s="336"/>
      <c r="X38" s="336"/>
      <c r="Y38" s="336"/>
      <c r="Z38" s="336"/>
      <c r="AA38" s="336"/>
      <c r="AB38" s="337"/>
      <c r="AC38" s="66"/>
      <c r="AD38" s="155"/>
      <c r="AE38" s="92"/>
      <c r="AF38" s="92"/>
      <c r="AG38" s="92"/>
      <c r="AH38" s="92"/>
      <c r="AI38" s="92"/>
      <c r="AJ38" s="92"/>
      <c r="AK38" s="92"/>
      <c r="AL38" s="92"/>
      <c r="AM38" s="92"/>
      <c r="AN38" s="92"/>
    </row>
    <row r="39" spans="1:40" ht="71.25" customHeight="1">
      <c r="A39" s="465" t="s">
        <v>176</v>
      </c>
      <c r="B39" s="466"/>
      <c r="C39" s="71"/>
      <c r="D39" s="73"/>
      <c r="E39" s="83"/>
      <c r="F39" s="73"/>
      <c r="G39" s="73"/>
      <c r="H39" s="73"/>
      <c r="I39" s="73"/>
      <c r="J39" s="535">
        <v>5187</v>
      </c>
      <c r="K39" s="536"/>
      <c r="L39" s="536"/>
      <c r="M39" s="536"/>
      <c r="N39" s="536"/>
      <c r="O39" s="537"/>
      <c r="P39" s="162">
        <f>+SUM(J39:O39)</f>
        <v>5187</v>
      </c>
      <c r="Q39" s="338"/>
      <c r="R39" s="339"/>
      <c r="S39" s="339"/>
      <c r="T39" s="339"/>
      <c r="U39" s="339"/>
      <c r="V39" s="339"/>
      <c r="W39" s="339"/>
      <c r="X39" s="339"/>
      <c r="Y39" s="339"/>
      <c r="Z39" s="339"/>
      <c r="AA39" s="339"/>
      <c r="AB39" s="340"/>
      <c r="AC39" s="66"/>
      <c r="AD39" s="155"/>
      <c r="AE39" s="92"/>
      <c r="AF39" s="92"/>
      <c r="AG39" s="92"/>
      <c r="AH39" s="92"/>
      <c r="AI39" s="92"/>
      <c r="AJ39" s="92"/>
      <c r="AK39" s="92"/>
      <c r="AL39" s="92"/>
      <c r="AM39" s="92"/>
      <c r="AN39" s="92"/>
    </row>
    <row r="40" spans="1:40" ht="48.75" customHeight="1">
      <c r="A40" s="519" t="s">
        <v>111</v>
      </c>
      <c r="B40" s="447">
        <v>1</v>
      </c>
      <c r="C40" s="70" t="s">
        <v>11</v>
      </c>
      <c r="D40" s="72"/>
      <c r="E40" s="72"/>
      <c r="F40" s="72"/>
      <c r="G40" s="72"/>
      <c r="H40" s="72"/>
      <c r="I40" s="72"/>
      <c r="J40" s="72">
        <v>0</v>
      </c>
      <c r="K40" s="72">
        <v>0</v>
      </c>
      <c r="L40" s="72">
        <v>0.25</v>
      </c>
      <c r="M40" s="72">
        <v>0.25</v>
      </c>
      <c r="N40" s="72">
        <v>0.25</v>
      </c>
      <c r="O40" s="72">
        <v>0.25</v>
      </c>
      <c r="P40" s="17">
        <f t="shared" si="0"/>
        <v>1</v>
      </c>
      <c r="Q40" s="578" t="s">
        <v>275</v>
      </c>
      <c r="R40" s="579"/>
      <c r="S40" s="579"/>
      <c r="T40" s="579"/>
      <c r="U40" s="579"/>
      <c r="V40" s="579"/>
      <c r="W40" s="579"/>
      <c r="X40" s="579"/>
      <c r="Y40" s="579"/>
      <c r="Z40" s="579"/>
      <c r="AA40" s="579"/>
      <c r="AB40" s="580"/>
      <c r="AC40" s="66"/>
      <c r="AM40" s="92"/>
      <c r="AN40" s="92"/>
    </row>
    <row r="41" spans="1:40" ht="91.5" customHeight="1">
      <c r="A41" s="519"/>
      <c r="B41" s="448"/>
      <c r="C41" s="71" t="s">
        <v>12</v>
      </c>
      <c r="D41" s="15"/>
      <c r="E41" s="15"/>
      <c r="F41" s="15"/>
      <c r="G41" s="15"/>
      <c r="H41" s="15"/>
      <c r="I41" s="15"/>
      <c r="J41" s="15">
        <v>0</v>
      </c>
      <c r="K41" s="15">
        <v>0</v>
      </c>
      <c r="L41" s="69">
        <v>0.3</v>
      </c>
      <c r="M41" s="69">
        <v>0.2</v>
      </c>
      <c r="N41" s="69">
        <v>0.69</v>
      </c>
      <c r="O41" s="69">
        <v>0.19</v>
      </c>
      <c r="P41" s="17">
        <f t="shared" si="0"/>
        <v>1.38</v>
      </c>
      <c r="Q41" s="581"/>
      <c r="R41" s="582"/>
      <c r="S41" s="582"/>
      <c r="T41" s="582"/>
      <c r="U41" s="582"/>
      <c r="V41" s="582"/>
      <c r="W41" s="582"/>
      <c r="X41" s="582"/>
      <c r="Y41" s="582"/>
      <c r="Z41" s="582"/>
      <c r="AA41" s="582"/>
      <c r="AB41" s="583"/>
      <c r="AC41" s="66"/>
      <c r="AM41" s="92"/>
      <c r="AN41" s="92"/>
    </row>
    <row r="42" spans="1:40" ht="28.5" customHeight="1">
      <c r="A42" s="465" t="s">
        <v>112</v>
      </c>
      <c r="B42" s="466"/>
      <c r="C42" s="71"/>
      <c r="D42" s="73"/>
      <c r="E42" s="73"/>
      <c r="F42" s="73"/>
      <c r="G42" s="73"/>
      <c r="H42" s="73"/>
      <c r="I42" s="73"/>
      <c r="J42" s="73">
        <v>0</v>
      </c>
      <c r="K42" s="73">
        <v>0</v>
      </c>
      <c r="L42" s="73">
        <v>5</v>
      </c>
      <c r="M42" s="73">
        <v>3</v>
      </c>
      <c r="N42" s="73">
        <v>11</v>
      </c>
      <c r="O42" s="73">
        <v>3</v>
      </c>
      <c r="P42" s="79">
        <f t="shared" si="0"/>
        <v>22</v>
      </c>
      <c r="Q42" s="584"/>
      <c r="R42" s="585"/>
      <c r="S42" s="585"/>
      <c r="T42" s="585"/>
      <c r="U42" s="585"/>
      <c r="V42" s="585"/>
      <c r="W42" s="585"/>
      <c r="X42" s="585"/>
      <c r="Y42" s="585"/>
      <c r="Z42" s="585"/>
      <c r="AA42" s="585"/>
      <c r="AB42" s="586"/>
      <c r="AC42" s="66"/>
      <c r="AM42" s="95"/>
      <c r="AN42" s="92"/>
    </row>
    <row r="43" spans="1:28" ht="17.25" customHeight="1">
      <c r="A43" s="150"/>
      <c r="B43" s="143"/>
      <c r="C43" s="143"/>
      <c r="D43" s="143"/>
      <c r="E43" s="143"/>
      <c r="F43" s="143"/>
      <c r="G43" s="143"/>
      <c r="H43" s="143"/>
      <c r="I43" s="143"/>
      <c r="J43" s="143"/>
      <c r="K43" s="143"/>
      <c r="L43" s="143"/>
      <c r="M43" s="143"/>
      <c r="N43" s="143"/>
      <c r="O43" s="143"/>
      <c r="P43" s="143"/>
      <c r="Q43" s="143"/>
      <c r="R43" s="143"/>
      <c r="S43" s="143"/>
      <c r="T43" s="143"/>
      <c r="U43" s="143"/>
      <c r="V43" s="143"/>
      <c r="W43" s="143"/>
      <c r="X43" s="144"/>
      <c r="Y43" s="143"/>
      <c r="Z43" s="143"/>
      <c r="AA43" s="143"/>
      <c r="AB43" s="151"/>
    </row>
    <row r="47" ht="15">
      <c r="N47" s="204"/>
    </row>
  </sheetData>
  <sheetProtection/>
  <mergeCells count="97">
    <mergeCell ref="A1:A4"/>
    <mergeCell ref="B1:Y1"/>
    <mergeCell ref="Z1:AB1"/>
    <mergeCell ref="B2:Y2"/>
    <mergeCell ref="Z2:AB2"/>
    <mergeCell ref="B3:Y4"/>
    <mergeCell ref="Z3:AB3"/>
    <mergeCell ref="Z4:AB4"/>
    <mergeCell ref="A7:B9"/>
    <mergeCell ref="C7:K9"/>
    <mergeCell ref="R7:T9"/>
    <mergeCell ref="U7:V9"/>
    <mergeCell ref="W7:X9"/>
    <mergeCell ref="Y7:Z7"/>
    <mergeCell ref="AA7:AB7"/>
    <mergeCell ref="Y8:Z8"/>
    <mergeCell ref="AA8:AB8"/>
    <mergeCell ref="Y9:Z9"/>
    <mergeCell ref="AA9:AB9"/>
    <mergeCell ref="A11:B11"/>
    <mergeCell ref="C11:K11"/>
    <mergeCell ref="M11:Q11"/>
    <mergeCell ref="R11:V11"/>
    <mergeCell ref="W11:X11"/>
    <mergeCell ref="Y11:AB11"/>
    <mergeCell ref="C12:Z12"/>
    <mergeCell ref="A13:B13"/>
    <mergeCell ref="C13:Q13"/>
    <mergeCell ref="S13:T13"/>
    <mergeCell ref="V13:Y13"/>
    <mergeCell ref="AA13:AB13"/>
    <mergeCell ref="A15:B16"/>
    <mergeCell ref="D15:E15"/>
    <mergeCell ref="F15:G15"/>
    <mergeCell ref="H15:I15"/>
    <mergeCell ref="Q15:AB15"/>
    <mergeCell ref="D16:E16"/>
    <mergeCell ref="F16:G16"/>
    <mergeCell ref="H16:I16"/>
    <mergeCell ref="Q16:V16"/>
    <mergeCell ref="W16:AB16"/>
    <mergeCell ref="Q17:S17"/>
    <mergeCell ref="T17:V17"/>
    <mergeCell ref="W17:Y17"/>
    <mergeCell ref="Z17:AB17"/>
    <mergeCell ref="Q18:S18"/>
    <mergeCell ref="T18:V18"/>
    <mergeCell ref="W18:Y18"/>
    <mergeCell ref="Z18:AB18"/>
    <mergeCell ref="A20:AB20"/>
    <mergeCell ref="A21:A22"/>
    <mergeCell ref="B21:C22"/>
    <mergeCell ref="D21:O21"/>
    <mergeCell ref="P21:P22"/>
    <mergeCell ref="Q21:AB22"/>
    <mergeCell ref="D22:F22"/>
    <mergeCell ref="G22:I22"/>
    <mergeCell ref="J22:L22"/>
    <mergeCell ref="M22:O22"/>
    <mergeCell ref="Q29:T29"/>
    <mergeCell ref="U29:X29"/>
    <mergeCell ref="A23:A26"/>
    <mergeCell ref="B23:C26"/>
    <mergeCell ref="D23:F26"/>
    <mergeCell ref="G23:I26"/>
    <mergeCell ref="J23:L26"/>
    <mergeCell ref="M23:O26"/>
    <mergeCell ref="Q32:AB32"/>
    <mergeCell ref="Q33:AB33"/>
    <mergeCell ref="P23:P26"/>
    <mergeCell ref="Q23:AB26"/>
    <mergeCell ref="A27:AB27"/>
    <mergeCell ref="A28:A29"/>
    <mergeCell ref="B28:B29"/>
    <mergeCell ref="C28:C29"/>
    <mergeCell ref="D28:P28"/>
    <mergeCell ref="Q28:AB28"/>
    <mergeCell ref="A38:B38"/>
    <mergeCell ref="J39:O39"/>
    <mergeCell ref="Y29:AB29"/>
    <mergeCell ref="Q30:T30"/>
    <mergeCell ref="U30:X30"/>
    <mergeCell ref="Y30:AB30"/>
    <mergeCell ref="A31:AB31"/>
    <mergeCell ref="A32:A33"/>
    <mergeCell ref="B32:B33"/>
    <mergeCell ref="C32:P32"/>
    <mergeCell ref="A34:A35"/>
    <mergeCell ref="B34:B35"/>
    <mergeCell ref="Q34:AB39"/>
    <mergeCell ref="A39:B39"/>
    <mergeCell ref="A40:A41"/>
    <mergeCell ref="B40:B41"/>
    <mergeCell ref="A36:B36"/>
    <mergeCell ref="A37:B37"/>
    <mergeCell ref="Q40:AB42"/>
    <mergeCell ref="A42:B42"/>
  </mergeCells>
  <dataValidations count="3">
    <dataValidation type="textLength" operator="lessThanOrEqual" allowBlank="1" showInputMessage="1" showErrorMessage="1" errorTitle="Máximo 1.000 caracteres" error="Máximo 1.000 caracteres" sqref="U30:X30">
      <formula1>1000</formula1>
    </dataValidation>
    <dataValidation type="textLength" operator="lessThanOrEqual" allowBlank="1" showInputMessage="1" showErrorMessage="1" errorTitle="Máximo 2.000 caracteres" error="Máximo 2.000 caracteres" sqref="Q30:T30 Q34:AB42">
      <formula1>2000</formula1>
    </dataValidation>
    <dataValidation type="textLength" operator="lessThanOrEqual" allowBlank="1" showInputMessage="1" showErrorMessage="1" promptTitle="2.000 caracteres" errorTitle="Máximo 2.000 caracteres" error="Máximo 2.000 caracteres" sqref="Q23:AB26">
      <formula1>2000</formula1>
    </dataValidation>
  </dataValidations>
  <printOptions/>
  <pageMargins left="0.7" right="0.7" top="0.75" bottom="0.75" header="0.3" footer="0.3"/>
  <pageSetup fitToHeight="0" fitToWidth="1" horizontalDpi="600" verticalDpi="600" orientation="landscape" paperSize="41" scale="41" r:id="rId4"/>
  <ignoredErrors>
    <ignoredError sqref="J35:M35" unlockedFormula="1"/>
  </ignoredErrors>
  <drawing r:id="rId3"/>
  <legacyDrawing r:id="rId2"/>
</worksheet>
</file>

<file path=xl/worksheets/sheet6.xml><?xml version="1.0" encoding="utf-8"?>
<worksheet xmlns="http://schemas.openxmlformats.org/spreadsheetml/2006/main" xmlns:r="http://schemas.openxmlformats.org/officeDocument/2006/relationships">
  <sheetPr>
    <tabColor rgb="FF00B0F0"/>
    <pageSetUpPr fitToPage="1"/>
  </sheetPr>
  <dimension ref="A1:AN48"/>
  <sheetViews>
    <sheetView tabSelected="1" view="pageBreakPreview" zoomScale="60" zoomScaleNormal="106" workbookViewId="0" topLeftCell="A25">
      <selection activeCell="A31" sqref="A31:AB31"/>
    </sheetView>
  </sheetViews>
  <sheetFormatPr defaultColWidth="11.421875" defaultRowHeight="15"/>
  <cols>
    <col min="1" max="1" width="38.421875" style="0" customWidth="1"/>
    <col min="2" max="2" width="18.28125" style="0" customWidth="1"/>
    <col min="3" max="3" width="17.421875" style="0" customWidth="1"/>
    <col min="4" max="6" width="7.00390625" style="0" hidden="1" customWidth="1"/>
    <col min="7" max="9" width="7.7109375" style="0" hidden="1" customWidth="1"/>
    <col min="10" max="15" width="7.7109375" style="0" customWidth="1"/>
    <col min="16" max="16" width="11.140625" style="0" customWidth="1"/>
    <col min="17" max="17" width="11.421875" style="0" customWidth="1"/>
    <col min="18" max="18" width="7.421875" style="0" customWidth="1"/>
    <col min="19" max="20" width="11.421875" style="0" customWidth="1"/>
    <col min="21" max="21" width="13.00390625" style="0" customWidth="1"/>
    <col min="22" max="22" width="7.8515625" style="0" customWidth="1"/>
    <col min="23" max="23" width="9.140625" style="0" customWidth="1"/>
    <col min="24" max="24" width="11.421875" style="0" customWidth="1"/>
    <col min="25" max="25" width="9.7109375" style="0" customWidth="1"/>
    <col min="26" max="26" width="12.8515625" style="0" customWidth="1"/>
    <col min="27" max="27" width="6.28125" style="0" customWidth="1"/>
    <col min="28" max="28" width="7.7109375" style="0" customWidth="1"/>
    <col min="29" max="29" width="6.28125" style="19" bestFit="1" customWidth="1"/>
    <col min="30" max="30" width="22.8515625" style="0" customWidth="1"/>
    <col min="31" max="31" width="18.421875" style="0" bestFit="1" customWidth="1"/>
    <col min="32" max="32" width="8.421875" style="0" customWidth="1"/>
    <col min="33" max="33" width="18.421875" style="0" bestFit="1" customWidth="1"/>
    <col min="34" max="34" width="5.7109375" style="0" customWidth="1"/>
    <col min="35" max="35" width="18.421875" style="0" bestFit="1" customWidth="1"/>
    <col min="36" max="36" width="4.7109375" style="0" customWidth="1"/>
    <col min="37" max="37" width="23.00390625" style="0" bestFit="1" customWidth="1"/>
    <col min="38" max="38" width="11.421875" style="0" customWidth="1"/>
    <col min="39" max="39" width="18.421875" style="0" bestFit="1" customWidth="1"/>
    <col min="40" max="40" width="16.140625" style="0" customWidth="1"/>
  </cols>
  <sheetData>
    <row r="1" spans="1:28" ht="32.25" customHeight="1">
      <c r="A1" s="442"/>
      <c r="B1" s="458" t="s">
        <v>21</v>
      </c>
      <c r="C1" s="459"/>
      <c r="D1" s="459"/>
      <c r="E1" s="459"/>
      <c r="F1" s="459"/>
      <c r="G1" s="459"/>
      <c r="H1" s="459"/>
      <c r="I1" s="459"/>
      <c r="J1" s="459"/>
      <c r="K1" s="459"/>
      <c r="L1" s="459"/>
      <c r="M1" s="459"/>
      <c r="N1" s="459"/>
      <c r="O1" s="459"/>
      <c r="P1" s="459"/>
      <c r="Q1" s="459"/>
      <c r="R1" s="459"/>
      <c r="S1" s="459"/>
      <c r="T1" s="459"/>
      <c r="U1" s="459"/>
      <c r="V1" s="459"/>
      <c r="W1" s="459"/>
      <c r="X1" s="459"/>
      <c r="Y1" s="460"/>
      <c r="Z1" s="355" t="s">
        <v>23</v>
      </c>
      <c r="AA1" s="356"/>
      <c r="AB1" s="357"/>
    </row>
    <row r="2" spans="1:28" ht="30.75" customHeight="1">
      <c r="A2" s="443"/>
      <c r="B2" s="429" t="s">
        <v>22</v>
      </c>
      <c r="C2" s="430"/>
      <c r="D2" s="430"/>
      <c r="E2" s="430"/>
      <c r="F2" s="430"/>
      <c r="G2" s="430"/>
      <c r="H2" s="430"/>
      <c r="I2" s="430"/>
      <c r="J2" s="430"/>
      <c r="K2" s="430"/>
      <c r="L2" s="430"/>
      <c r="M2" s="430"/>
      <c r="N2" s="430"/>
      <c r="O2" s="430"/>
      <c r="P2" s="430"/>
      <c r="Q2" s="430"/>
      <c r="R2" s="430"/>
      <c r="S2" s="430"/>
      <c r="T2" s="430"/>
      <c r="U2" s="430"/>
      <c r="V2" s="430"/>
      <c r="W2" s="430"/>
      <c r="X2" s="430"/>
      <c r="Y2" s="431"/>
      <c r="Z2" s="560" t="s">
        <v>248</v>
      </c>
      <c r="AA2" s="561"/>
      <c r="AB2" s="562"/>
    </row>
    <row r="3" spans="1:28" ht="24" customHeight="1">
      <c r="A3" s="443"/>
      <c r="B3" s="432" t="s">
        <v>73</v>
      </c>
      <c r="C3" s="433"/>
      <c r="D3" s="433"/>
      <c r="E3" s="433"/>
      <c r="F3" s="433"/>
      <c r="G3" s="433"/>
      <c r="H3" s="433"/>
      <c r="I3" s="433"/>
      <c r="J3" s="433"/>
      <c r="K3" s="433"/>
      <c r="L3" s="433"/>
      <c r="M3" s="433"/>
      <c r="N3" s="433"/>
      <c r="O3" s="433"/>
      <c r="P3" s="433"/>
      <c r="Q3" s="433"/>
      <c r="R3" s="433"/>
      <c r="S3" s="433"/>
      <c r="T3" s="433"/>
      <c r="U3" s="433"/>
      <c r="V3" s="433"/>
      <c r="W3" s="433"/>
      <c r="X3" s="433"/>
      <c r="Y3" s="434"/>
      <c r="Z3" s="560" t="s">
        <v>247</v>
      </c>
      <c r="AA3" s="561"/>
      <c r="AB3" s="562"/>
    </row>
    <row r="4" spans="1:28" ht="15.75" customHeight="1" thickBot="1">
      <c r="A4" s="444"/>
      <c r="B4" s="435"/>
      <c r="C4" s="436"/>
      <c r="D4" s="436"/>
      <c r="E4" s="436"/>
      <c r="F4" s="436"/>
      <c r="G4" s="436"/>
      <c r="H4" s="436"/>
      <c r="I4" s="436"/>
      <c r="J4" s="436"/>
      <c r="K4" s="436"/>
      <c r="L4" s="436"/>
      <c r="M4" s="436"/>
      <c r="N4" s="436"/>
      <c r="O4" s="436"/>
      <c r="P4" s="436"/>
      <c r="Q4" s="436"/>
      <c r="R4" s="436"/>
      <c r="S4" s="436"/>
      <c r="T4" s="436"/>
      <c r="U4" s="436"/>
      <c r="V4" s="436"/>
      <c r="W4" s="436"/>
      <c r="X4" s="436"/>
      <c r="Y4" s="437"/>
      <c r="Z4" s="419" t="s">
        <v>18</v>
      </c>
      <c r="AA4" s="420"/>
      <c r="AB4" s="421"/>
    </row>
    <row r="5" spans="1:28" ht="9" customHeight="1" thickBot="1">
      <c r="A5" s="104"/>
      <c r="B5" s="102"/>
      <c r="C5" s="103"/>
      <c r="D5" s="8"/>
      <c r="E5" s="8"/>
      <c r="F5" s="8"/>
      <c r="G5" s="8"/>
      <c r="H5" s="8"/>
      <c r="I5" s="8"/>
      <c r="J5" s="8"/>
      <c r="K5" s="8"/>
      <c r="L5" s="8"/>
      <c r="M5" s="8"/>
      <c r="N5" s="8"/>
      <c r="O5" s="8"/>
      <c r="P5" s="8"/>
      <c r="Q5" s="8"/>
      <c r="R5" s="8"/>
      <c r="S5" s="8"/>
      <c r="T5" s="8"/>
      <c r="U5" s="8"/>
      <c r="V5" s="8"/>
      <c r="W5" s="8"/>
      <c r="X5" s="9"/>
      <c r="Y5" s="8"/>
      <c r="Z5" s="10"/>
      <c r="AA5" s="2"/>
      <c r="AB5" s="105"/>
    </row>
    <row r="6" spans="1:28" ht="9" customHeight="1" thickBot="1">
      <c r="A6" s="7"/>
      <c r="B6" s="8"/>
      <c r="C6" s="8"/>
      <c r="D6" s="8"/>
      <c r="E6" s="8"/>
      <c r="F6" s="8"/>
      <c r="G6" s="8"/>
      <c r="H6" s="8"/>
      <c r="I6" s="8"/>
      <c r="J6" s="8"/>
      <c r="K6" s="8"/>
      <c r="L6" s="8"/>
      <c r="M6" s="8"/>
      <c r="N6" s="8"/>
      <c r="O6" s="8"/>
      <c r="P6" s="8"/>
      <c r="Q6" s="8"/>
      <c r="R6" s="8"/>
      <c r="S6" s="8"/>
      <c r="T6" s="8"/>
      <c r="U6" s="8"/>
      <c r="V6" s="8"/>
      <c r="W6" s="8"/>
      <c r="X6" s="9"/>
      <c r="Y6" s="8"/>
      <c r="Z6" s="8"/>
      <c r="AA6" s="4"/>
      <c r="AB6" s="106"/>
    </row>
    <row r="7" spans="1:28" ht="15" customHeight="1">
      <c r="A7" s="316" t="s">
        <v>0</v>
      </c>
      <c r="B7" s="317"/>
      <c r="C7" s="379" t="s">
        <v>98</v>
      </c>
      <c r="D7" s="380"/>
      <c r="E7" s="380"/>
      <c r="F7" s="380"/>
      <c r="G7" s="380"/>
      <c r="H7" s="380"/>
      <c r="I7" s="380"/>
      <c r="J7" s="380"/>
      <c r="K7" s="381"/>
      <c r="L7" s="109"/>
      <c r="M7" s="98"/>
      <c r="N7" s="98"/>
      <c r="O7" s="98"/>
      <c r="P7" s="98"/>
      <c r="Q7" s="100"/>
      <c r="R7" s="408" t="s">
        <v>82</v>
      </c>
      <c r="S7" s="494"/>
      <c r="T7" s="409"/>
      <c r="U7" s="400">
        <v>44172</v>
      </c>
      <c r="V7" s="401"/>
      <c r="W7" s="408" t="s">
        <v>78</v>
      </c>
      <c r="X7" s="409"/>
      <c r="Y7" s="406" t="s">
        <v>81</v>
      </c>
      <c r="Z7" s="407"/>
      <c r="AA7" s="492"/>
      <c r="AB7" s="493"/>
    </row>
    <row r="8" spans="1:28" ht="15" customHeight="1">
      <c r="A8" s="375"/>
      <c r="B8" s="376"/>
      <c r="C8" s="382"/>
      <c r="D8" s="383"/>
      <c r="E8" s="383"/>
      <c r="F8" s="383"/>
      <c r="G8" s="383"/>
      <c r="H8" s="383"/>
      <c r="I8" s="383"/>
      <c r="J8" s="383"/>
      <c r="K8" s="384"/>
      <c r="L8" s="109"/>
      <c r="M8" s="98"/>
      <c r="N8" s="98"/>
      <c r="O8" s="98"/>
      <c r="P8" s="98"/>
      <c r="Q8" s="100"/>
      <c r="R8" s="410"/>
      <c r="S8" s="495"/>
      <c r="T8" s="411"/>
      <c r="U8" s="402"/>
      <c r="V8" s="403"/>
      <c r="W8" s="410"/>
      <c r="X8" s="411"/>
      <c r="Y8" s="427" t="s">
        <v>79</v>
      </c>
      <c r="Z8" s="428"/>
      <c r="AA8" s="358"/>
      <c r="AB8" s="359"/>
    </row>
    <row r="9" spans="1:28" ht="15" customHeight="1" thickBot="1">
      <c r="A9" s="377"/>
      <c r="B9" s="378"/>
      <c r="C9" s="385"/>
      <c r="D9" s="386"/>
      <c r="E9" s="386"/>
      <c r="F9" s="386"/>
      <c r="G9" s="386"/>
      <c r="H9" s="386"/>
      <c r="I9" s="386"/>
      <c r="J9" s="386"/>
      <c r="K9" s="387"/>
      <c r="L9" s="109"/>
      <c r="M9" s="98"/>
      <c r="N9" s="98"/>
      <c r="O9" s="98"/>
      <c r="P9" s="98"/>
      <c r="Q9" s="100"/>
      <c r="R9" s="412"/>
      <c r="S9" s="496"/>
      <c r="T9" s="413"/>
      <c r="U9" s="404"/>
      <c r="V9" s="405"/>
      <c r="W9" s="412"/>
      <c r="X9" s="413"/>
      <c r="Y9" s="425" t="s">
        <v>80</v>
      </c>
      <c r="Z9" s="426"/>
      <c r="AA9" s="360" t="s">
        <v>99</v>
      </c>
      <c r="AB9" s="361"/>
    </row>
    <row r="10" spans="1:28" ht="9" customHeight="1" thickBot="1">
      <c r="A10" s="101"/>
      <c r="B10" s="110"/>
      <c r="C10" s="14"/>
      <c r="D10" s="14"/>
      <c r="E10" s="14"/>
      <c r="F10" s="14"/>
      <c r="G10" s="14"/>
      <c r="H10" s="14"/>
      <c r="I10" s="14"/>
      <c r="J10" s="14"/>
      <c r="K10" s="14"/>
      <c r="L10" s="14"/>
      <c r="M10" s="121"/>
      <c r="N10" s="121"/>
      <c r="O10" s="121"/>
      <c r="P10" s="121"/>
      <c r="Q10" s="121"/>
      <c r="R10" s="117"/>
      <c r="S10" s="117"/>
      <c r="T10" s="117"/>
      <c r="U10" s="117"/>
      <c r="V10" s="117"/>
      <c r="W10" s="114"/>
      <c r="X10" s="114"/>
      <c r="Y10" s="114"/>
      <c r="Z10" s="114"/>
      <c r="AA10" s="114"/>
      <c r="AB10" s="115"/>
    </row>
    <row r="11" spans="1:28" ht="39" customHeight="1" thickBot="1">
      <c r="A11" s="461" t="s">
        <v>89</v>
      </c>
      <c r="B11" s="462"/>
      <c r="C11" s="388" t="s">
        <v>101</v>
      </c>
      <c r="D11" s="389"/>
      <c r="E11" s="389"/>
      <c r="F11" s="389"/>
      <c r="G11" s="389"/>
      <c r="H11" s="389"/>
      <c r="I11" s="389"/>
      <c r="J11" s="389"/>
      <c r="K11" s="390"/>
      <c r="L11" s="68"/>
      <c r="M11" s="396" t="s">
        <v>84</v>
      </c>
      <c r="N11" s="397"/>
      <c r="O11" s="397"/>
      <c r="P11" s="397"/>
      <c r="Q11" s="398"/>
      <c r="R11" s="422" t="s">
        <v>102</v>
      </c>
      <c r="S11" s="423"/>
      <c r="T11" s="423"/>
      <c r="U11" s="423"/>
      <c r="V11" s="424"/>
      <c r="W11" s="396" t="s">
        <v>83</v>
      </c>
      <c r="X11" s="398"/>
      <c r="Y11" s="388" t="s">
        <v>103</v>
      </c>
      <c r="Z11" s="483"/>
      <c r="AA11" s="483"/>
      <c r="AB11" s="484"/>
    </row>
    <row r="12" spans="1:28" ht="9" customHeight="1" thickBot="1">
      <c r="A12" s="75"/>
      <c r="B12" s="116"/>
      <c r="C12" s="391"/>
      <c r="D12" s="392"/>
      <c r="E12" s="392"/>
      <c r="F12" s="392"/>
      <c r="G12" s="392"/>
      <c r="H12" s="392"/>
      <c r="I12" s="392"/>
      <c r="J12" s="392"/>
      <c r="K12" s="392"/>
      <c r="L12" s="392"/>
      <c r="M12" s="392"/>
      <c r="N12" s="392"/>
      <c r="O12" s="392"/>
      <c r="P12" s="392"/>
      <c r="Q12" s="392"/>
      <c r="R12" s="392"/>
      <c r="S12" s="392"/>
      <c r="T12" s="392"/>
      <c r="U12" s="392"/>
      <c r="V12" s="392"/>
      <c r="W12" s="392"/>
      <c r="X12" s="392"/>
      <c r="Y12" s="392"/>
      <c r="Z12" s="392"/>
      <c r="AA12" s="6"/>
      <c r="AB12" s="107"/>
    </row>
    <row r="13" spans="1:30" s="1" customFormat="1" ht="37.5" customHeight="1" thickBot="1">
      <c r="A13" s="316" t="s">
        <v>91</v>
      </c>
      <c r="B13" s="317"/>
      <c r="C13" s="471" t="s">
        <v>149</v>
      </c>
      <c r="D13" s="472"/>
      <c r="E13" s="472"/>
      <c r="F13" s="472"/>
      <c r="G13" s="472"/>
      <c r="H13" s="472"/>
      <c r="I13" s="472"/>
      <c r="J13" s="472"/>
      <c r="K13" s="472"/>
      <c r="L13" s="472"/>
      <c r="M13" s="472"/>
      <c r="N13" s="472"/>
      <c r="O13" s="472"/>
      <c r="P13" s="472"/>
      <c r="Q13" s="473"/>
      <c r="R13" s="8"/>
      <c r="S13" s="399" t="s">
        <v>19</v>
      </c>
      <c r="T13" s="399"/>
      <c r="U13" s="199">
        <v>3</v>
      </c>
      <c r="V13" s="486" t="s">
        <v>20</v>
      </c>
      <c r="W13" s="399"/>
      <c r="X13" s="399"/>
      <c r="Y13" s="399"/>
      <c r="Z13" s="8"/>
      <c r="AA13" s="490">
        <v>0.18</v>
      </c>
      <c r="AB13" s="491"/>
      <c r="AD13" s="156"/>
    </row>
    <row r="14" spans="1:28" ht="16.5" customHeight="1" thickBot="1">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08"/>
    </row>
    <row r="15" spans="1:28" ht="24" customHeight="1" thickBot="1">
      <c r="A15" s="438" t="s">
        <v>1</v>
      </c>
      <c r="B15" s="439"/>
      <c r="C15" s="120" t="s">
        <v>69</v>
      </c>
      <c r="D15" s="417" t="s">
        <v>24</v>
      </c>
      <c r="E15" s="475"/>
      <c r="F15" s="417" t="s">
        <v>25</v>
      </c>
      <c r="G15" s="475"/>
      <c r="H15" s="417" t="s">
        <v>26</v>
      </c>
      <c r="I15" s="418"/>
      <c r="J15" s="417" t="s">
        <v>24</v>
      </c>
      <c r="K15" s="475"/>
      <c r="L15" s="417" t="s">
        <v>25</v>
      </c>
      <c r="M15" s="475"/>
      <c r="N15" s="417" t="s">
        <v>26</v>
      </c>
      <c r="O15" s="418"/>
      <c r="P15" s="4"/>
      <c r="Q15" s="487" t="s">
        <v>2</v>
      </c>
      <c r="R15" s="488"/>
      <c r="S15" s="488"/>
      <c r="T15" s="488"/>
      <c r="U15" s="488"/>
      <c r="V15" s="488"/>
      <c r="W15" s="488"/>
      <c r="X15" s="488"/>
      <c r="Y15" s="488"/>
      <c r="Z15" s="488"/>
      <c r="AA15" s="488"/>
      <c r="AB15" s="489"/>
    </row>
    <row r="16" spans="1:32" ht="35.25" customHeight="1" thickBot="1">
      <c r="A16" s="440"/>
      <c r="B16" s="441"/>
      <c r="C16" s="111"/>
      <c r="D16" s="445"/>
      <c r="E16" s="485"/>
      <c r="F16" s="445" t="s">
        <v>183</v>
      </c>
      <c r="G16" s="485"/>
      <c r="H16" s="445"/>
      <c r="I16" s="446"/>
      <c r="J16" s="445"/>
      <c r="K16" s="485"/>
      <c r="L16" s="445"/>
      <c r="M16" s="485"/>
      <c r="N16" s="445" t="s">
        <v>99</v>
      </c>
      <c r="O16" s="446"/>
      <c r="P16" s="4"/>
      <c r="Q16" s="393" t="s">
        <v>3</v>
      </c>
      <c r="R16" s="394"/>
      <c r="S16" s="394"/>
      <c r="T16" s="394"/>
      <c r="U16" s="394"/>
      <c r="V16" s="395"/>
      <c r="W16" s="476" t="s">
        <v>4</v>
      </c>
      <c r="X16" s="394"/>
      <c r="Y16" s="394"/>
      <c r="Z16" s="394"/>
      <c r="AA16" s="394"/>
      <c r="AB16" s="477"/>
      <c r="AD16" s="155"/>
      <c r="AE16" s="155"/>
      <c r="AF16" s="155"/>
    </row>
    <row r="17" spans="1:32" ht="27" customHeight="1">
      <c r="A17" s="3"/>
      <c r="B17" s="4"/>
      <c r="C17" s="4"/>
      <c r="D17" s="13"/>
      <c r="E17" s="13"/>
      <c r="F17" s="13"/>
      <c r="G17" s="13"/>
      <c r="H17" s="13"/>
      <c r="I17" s="13"/>
      <c r="J17" s="13"/>
      <c r="K17" s="13"/>
      <c r="L17" s="13"/>
      <c r="M17" s="4"/>
      <c r="N17" s="4"/>
      <c r="O17" s="4"/>
      <c r="P17" s="4"/>
      <c r="Q17" s="374" t="s">
        <v>5</v>
      </c>
      <c r="R17" s="353"/>
      <c r="S17" s="354"/>
      <c r="T17" s="352" t="s">
        <v>6</v>
      </c>
      <c r="U17" s="353"/>
      <c r="V17" s="354"/>
      <c r="W17" s="352" t="s">
        <v>5</v>
      </c>
      <c r="X17" s="353"/>
      <c r="Y17" s="354"/>
      <c r="Z17" s="352" t="s">
        <v>6</v>
      </c>
      <c r="AA17" s="353"/>
      <c r="AB17" s="497"/>
      <c r="AC17" s="18"/>
      <c r="AD17" s="186"/>
      <c r="AE17" s="155"/>
      <c r="AF17" s="155"/>
    </row>
    <row r="18" spans="1:32" ht="18" customHeight="1" thickBot="1">
      <c r="A18" s="7"/>
      <c r="B18" s="8"/>
      <c r="C18" s="13"/>
      <c r="D18" s="13"/>
      <c r="E18" s="13"/>
      <c r="F18" s="13"/>
      <c r="G18" s="74"/>
      <c r="H18" s="74"/>
      <c r="I18" s="74"/>
      <c r="J18" s="74"/>
      <c r="K18" s="74"/>
      <c r="L18" s="74"/>
      <c r="M18" s="13"/>
      <c r="N18" s="13"/>
      <c r="O18" s="13"/>
      <c r="P18" s="13"/>
      <c r="Q18" s="371"/>
      <c r="R18" s="372"/>
      <c r="S18" s="373"/>
      <c r="T18" s="455"/>
      <c r="U18" s="372"/>
      <c r="V18" s="373"/>
      <c r="W18" s="455">
        <v>591325938</v>
      </c>
      <c r="X18" s="372"/>
      <c r="Y18" s="373"/>
      <c r="Z18" s="604">
        <v>512380287.245934</v>
      </c>
      <c r="AA18" s="605"/>
      <c r="AB18" s="606"/>
      <c r="AC18" s="20"/>
      <c r="AD18" s="187"/>
      <c r="AE18" s="155"/>
      <c r="AF18" s="155"/>
    </row>
    <row r="19" spans="1:32" ht="7.5" customHeight="1" thickBot="1">
      <c r="A19" s="7"/>
      <c r="B19" s="8"/>
      <c r="C19" s="13"/>
      <c r="D19" s="13"/>
      <c r="E19" s="13"/>
      <c r="F19" s="13"/>
      <c r="G19" s="13"/>
      <c r="H19" s="13"/>
      <c r="I19" s="13"/>
      <c r="J19" s="13"/>
      <c r="K19" s="13"/>
      <c r="L19" s="13"/>
      <c r="M19" s="13"/>
      <c r="N19" s="13"/>
      <c r="O19" s="13"/>
      <c r="P19" s="13"/>
      <c r="Q19" s="13"/>
      <c r="R19" s="13"/>
      <c r="S19" s="13"/>
      <c r="T19" s="13"/>
      <c r="U19" s="13"/>
      <c r="V19" s="13"/>
      <c r="W19" s="13"/>
      <c r="X19" s="13"/>
      <c r="Y19" s="13"/>
      <c r="Z19" s="13"/>
      <c r="AA19" s="4"/>
      <c r="AB19" s="106"/>
      <c r="AD19" s="155"/>
      <c r="AE19" s="155"/>
      <c r="AF19" s="155"/>
    </row>
    <row r="20" spans="1:32" ht="17.25" customHeight="1">
      <c r="A20" s="498" t="s">
        <v>88</v>
      </c>
      <c r="B20" s="499"/>
      <c r="C20" s="500"/>
      <c r="D20" s="500"/>
      <c r="E20" s="500"/>
      <c r="F20" s="500"/>
      <c r="G20" s="500"/>
      <c r="H20" s="500"/>
      <c r="I20" s="500"/>
      <c r="J20" s="500"/>
      <c r="K20" s="500"/>
      <c r="L20" s="500"/>
      <c r="M20" s="500"/>
      <c r="N20" s="500"/>
      <c r="O20" s="500"/>
      <c r="P20" s="500"/>
      <c r="Q20" s="500"/>
      <c r="R20" s="500"/>
      <c r="S20" s="500"/>
      <c r="T20" s="500"/>
      <c r="U20" s="500"/>
      <c r="V20" s="500"/>
      <c r="W20" s="500"/>
      <c r="X20" s="500"/>
      <c r="Y20" s="500"/>
      <c r="Z20" s="500"/>
      <c r="AA20" s="500"/>
      <c r="AB20" s="501"/>
      <c r="AD20" s="155"/>
      <c r="AE20" s="155"/>
      <c r="AF20" s="155"/>
    </row>
    <row r="21" spans="1:32" ht="15" customHeight="1">
      <c r="A21" s="511" t="s">
        <v>7</v>
      </c>
      <c r="B21" s="505" t="s">
        <v>8</v>
      </c>
      <c r="C21" s="506"/>
      <c r="D21" s="313" t="s">
        <v>9</v>
      </c>
      <c r="E21" s="314"/>
      <c r="F21" s="314"/>
      <c r="G21" s="314"/>
      <c r="H21" s="314"/>
      <c r="I21" s="314"/>
      <c r="J21" s="314"/>
      <c r="K21" s="314"/>
      <c r="L21" s="314"/>
      <c r="M21" s="314"/>
      <c r="N21" s="314"/>
      <c r="O21" s="315"/>
      <c r="P21" s="348" t="s">
        <v>10</v>
      </c>
      <c r="Q21" s="348" t="s">
        <v>96</v>
      </c>
      <c r="R21" s="348"/>
      <c r="S21" s="348"/>
      <c r="T21" s="348"/>
      <c r="U21" s="348"/>
      <c r="V21" s="348"/>
      <c r="W21" s="348"/>
      <c r="X21" s="348"/>
      <c r="Y21" s="348"/>
      <c r="Z21" s="348"/>
      <c r="AA21" s="348"/>
      <c r="AB21" s="474"/>
      <c r="AD21" s="155"/>
      <c r="AE21" s="155"/>
      <c r="AF21" s="155"/>
    </row>
    <row r="22" spans="1:32" ht="27" customHeight="1">
      <c r="A22" s="513"/>
      <c r="B22" s="327"/>
      <c r="C22" s="329"/>
      <c r="D22" s="313" t="s">
        <v>69</v>
      </c>
      <c r="E22" s="314"/>
      <c r="F22" s="315"/>
      <c r="G22" s="313" t="s">
        <v>24</v>
      </c>
      <c r="H22" s="314"/>
      <c r="I22" s="315"/>
      <c r="J22" s="313" t="s">
        <v>25</v>
      </c>
      <c r="K22" s="314"/>
      <c r="L22" s="315"/>
      <c r="M22" s="313" t="s">
        <v>26</v>
      </c>
      <c r="N22" s="314"/>
      <c r="O22" s="315"/>
      <c r="P22" s="315"/>
      <c r="Q22" s="348"/>
      <c r="R22" s="348"/>
      <c r="S22" s="348"/>
      <c r="T22" s="348"/>
      <c r="U22" s="348"/>
      <c r="V22" s="348"/>
      <c r="W22" s="348"/>
      <c r="X22" s="348"/>
      <c r="Y22" s="348"/>
      <c r="Z22" s="348"/>
      <c r="AA22" s="348"/>
      <c r="AB22" s="474"/>
      <c r="AD22" s="155"/>
      <c r="AE22" s="155"/>
      <c r="AF22" s="155"/>
    </row>
    <row r="23" spans="1:28" ht="15">
      <c r="A23" s="514" t="str">
        <f>C13</f>
        <v>5. Apoyar la implementación de 3 estrategias prioritarias del sector mujeres</v>
      </c>
      <c r="B23" s="507" t="s">
        <v>156</v>
      </c>
      <c r="C23" s="508"/>
      <c r="D23" s="449"/>
      <c r="E23" s="450"/>
      <c r="F23" s="451"/>
      <c r="G23" s="449"/>
      <c r="H23" s="450"/>
      <c r="I23" s="451"/>
      <c r="J23" s="449"/>
      <c r="K23" s="450"/>
      <c r="L23" s="451"/>
      <c r="M23" s="449"/>
      <c r="N23" s="450"/>
      <c r="O23" s="451"/>
      <c r="P23" s="456"/>
      <c r="Q23" s="467"/>
      <c r="R23" s="467"/>
      <c r="S23" s="467"/>
      <c r="T23" s="467"/>
      <c r="U23" s="467"/>
      <c r="V23" s="467"/>
      <c r="W23" s="467"/>
      <c r="X23" s="467"/>
      <c r="Y23" s="467"/>
      <c r="Z23" s="467"/>
      <c r="AA23" s="467"/>
      <c r="AB23" s="468"/>
    </row>
    <row r="24" spans="1:28" ht="15">
      <c r="A24" s="514"/>
      <c r="B24" s="509"/>
      <c r="C24" s="510"/>
      <c r="D24" s="452"/>
      <c r="E24" s="453"/>
      <c r="F24" s="454"/>
      <c r="G24" s="452"/>
      <c r="H24" s="453"/>
      <c r="I24" s="454"/>
      <c r="J24" s="452"/>
      <c r="K24" s="453"/>
      <c r="L24" s="454"/>
      <c r="M24" s="452"/>
      <c r="N24" s="453"/>
      <c r="O24" s="454"/>
      <c r="P24" s="457"/>
      <c r="Q24" s="467"/>
      <c r="R24" s="467"/>
      <c r="S24" s="467"/>
      <c r="T24" s="467"/>
      <c r="U24" s="467"/>
      <c r="V24" s="467"/>
      <c r="W24" s="467"/>
      <c r="X24" s="467"/>
      <c r="Y24" s="467"/>
      <c r="Z24" s="467"/>
      <c r="AA24" s="467"/>
      <c r="AB24" s="468"/>
    </row>
    <row r="25" spans="1:28" ht="15">
      <c r="A25" s="514"/>
      <c r="B25" s="509"/>
      <c r="C25" s="510"/>
      <c r="D25" s="452"/>
      <c r="E25" s="453"/>
      <c r="F25" s="454"/>
      <c r="G25" s="452"/>
      <c r="H25" s="453"/>
      <c r="I25" s="454"/>
      <c r="J25" s="452"/>
      <c r="K25" s="453"/>
      <c r="L25" s="454"/>
      <c r="M25" s="452"/>
      <c r="N25" s="453"/>
      <c r="O25" s="454"/>
      <c r="P25" s="457"/>
      <c r="Q25" s="467"/>
      <c r="R25" s="467"/>
      <c r="S25" s="467"/>
      <c r="T25" s="467"/>
      <c r="U25" s="467"/>
      <c r="V25" s="467"/>
      <c r="W25" s="467"/>
      <c r="X25" s="467"/>
      <c r="Y25" s="467"/>
      <c r="Z25" s="467"/>
      <c r="AA25" s="467"/>
      <c r="AB25" s="468"/>
    </row>
    <row r="26" spans="1:28" ht="30.75" customHeight="1" thickBot="1">
      <c r="A26" s="515"/>
      <c r="B26" s="509"/>
      <c r="C26" s="510"/>
      <c r="D26" s="452"/>
      <c r="E26" s="453"/>
      <c r="F26" s="454"/>
      <c r="G26" s="452"/>
      <c r="H26" s="453"/>
      <c r="I26" s="454"/>
      <c r="J26" s="452"/>
      <c r="K26" s="453"/>
      <c r="L26" s="454"/>
      <c r="M26" s="452"/>
      <c r="N26" s="453"/>
      <c r="O26" s="454"/>
      <c r="P26" s="457"/>
      <c r="Q26" s="469"/>
      <c r="R26" s="469"/>
      <c r="S26" s="469"/>
      <c r="T26" s="469"/>
      <c r="U26" s="469"/>
      <c r="V26" s="469"/>
      <c r="W26" s="469"/>
      <c r="X26" s="469"/>
      <c r="Y26" s="469"/>
      <c r="Z26" s="469"/>
      <c r="AA26" s="469"/>
      <c r="AB26" s="470"/>
    </row>
    <row r="27" spans="1:28" ht="51.75" customHeight="1">
      <c r="A27" s="349"/>
      <c r="B27" s="350"/>
      <c r="C27" s="350"/>
      <c r="D27" s="350"/>
      <c r="E27" s="350"/>
      <c r="F27" s="350"/>
      <c r="G27" s="350"/>
      <c r="H27" s="350"/>
      <c r="I27" s="350"/>
      <c r="J27" s="350"/>
      <c r="K27" s="350"/>
      <c r="L27" s="350"/>
      <c r="M27" s="350"/>
      <c r="N27" s="350"/>
      <c r="O27" s="350"/>
      <c r="P27" s="350"/>
      <c r="Q27" s="350"/>
      <c r="R27" s="350"/>
      <c r="S27" s="350"/>
      <c r="T27" s="350"/>
      <c r="U27" s="350"/>
      <c r="V27" s="350"/>
      <c r="W27" s="350"/>
      <c r="X27" s="350"/>
      <c r="Y27" s="350"/>
      <c r="Z27" s="350"/>
      <c r="AA27" s="350"/>
      <c r="AB27" s="351"/>
    </row>
    <row r="28" spans="1:40" ht="36.75" customHeight="1">
      <c r="A28" s="511" t="s">
        <v>7</v>
      </c>
      <c r="B28" s="348" t="s">
        <v>71</v>
      </c>
      <c r="C28" s="348" t="s">
        <v>8</v>
      </c>
      <c r="D28" s="348" t="s">
        <v>68</v>
      </c>
      <c r="E28" s="348"/>
      <c r="F28" s="348"/>
      <c r="G28" s="348"/>
      <c r="H28" s="348"/>
      <c r="I28" s="348"/>
      <c r="J28" s="348"/>
      <c r="K28" s="348"/>
      <c r="L28" s="348"/>
      <c r="M28" s="348"/>
      <c r="N28" s="348"/>
      <c r="O28" s="348"/>
      <c r="P28" s="348"/>
      <c r="Q28" s="348" t="s">
        <v>97</v>
      </c>
      <c r="R28" s="348"/>
      <c r="S28" s="348"/>
      <c r="T28" s="348"/>
      <c r="U28" s="348"/>
      <c r="V28" s="348"/>
      <c r="W28" s="348"/>
      <c r="X28" s="348"/>
      <c r="Y28" s="348"/>
      <c r="Z28" s="348"/>
      <c r="AA28" s="348"/>
      <c r="AB28" s="348"/>
      <c r="AE28" s="93"/>
      <c r="AF28" s="93"/>
      <c r="AG28" s="93"/>
      <c r="AH28" s="93"/>
      <c r="AI28" s="93"/>
      <c r="AJ28" s="93"/>
      <c r="AK28" s="93"/>
      <c r="AL28" s="93"/>
      <c r="AM28" s="93"/>
      <c r="AN28" s="92"/>
    </row>
    <row r="29" spans="1:40" ht="25.5" customHeight="1">
      <c r="A29" s="511"/>
      <c r="B29" s="348"/>
      <c r="C29" s="512"/>
      <c r="D29" s="118" t="s">
        <v>47</v>
      </c>
      <c r="E29" s="118" t="s">
        <v>48</v>
      </c>
      <c r="F29" s="118" t="s">
        <v>49</v>
      </c>
      <c r="G29" s="118" t="s">
        <v>50</v>
      </c>
      <c r="H29" s="118" t="s">
        <v>51</v>
      </c>
      <c r="I29" s="118" t="s">
        <v>52</v>
      </c>
      <c r="J29" s="118" t="s">
        <v>53</v>
      </c>
      <c r="K29" s="118" t="s">
        <v>54</v>
      </c>
      <c r="L29" s="118" t="s">
        <v>55</v>
      </c>
      <c r="M29" s="118" t="s">
        <v>56</v>
      </c>
      <c r="N29" s="118" t="s">
        <v>57</v>
      </c>
      <c r="O29" s="118" t="s">
        <v>58</v>
      </c>
      <c r="P29" s="118" t="s">
        <v>10</v>
      </c>
      <c r="Q29" s="327" t="s">
        <v>92</v>
      </c>
      <c r="R29" s="328"/>
      <c r="S29" s="328"/>
      <c r="T29" s="329"/>
      <c r="U29" s="327" t="s">
        <v>93</v>
      </c>
      <c r="V29" s="328"/>
      <c r="W29" s="328"/>
      <c r="X29" s="329"/>
      <c r="Y29" s="327" t="s">
        <v>94</v>
      </c>
      <c r="Z29" s="328"/>
      <c r="AA29" s="328"/>
      <c r="AB29" s="330"/>
      <c r="AE29" s="93"/>
      <c r="AF29" s="93"/>
      <c r="AG29" s="93"/>
      <c r="AH29" s="93"/>
      <c r="AI29" s="93"/>
      <c r="AJ29" s="93"/>
      <c r="AK29" s="93"/>
      <c r="AL29" s="93"/>
      <c r="AM29" s="93"/>
      <c r="AN29" s="92"/>
    </row>
    <row r="30" spans="1:40" ht="270" customHeight="1" thickBot="1">
      <c r="A30" s="88" t="str">
        <f>C13</f>
        <v>5. Apoyar la implementación de 3 estrategias prioritarias del sector mujeres</v>
      </c>
      <c r="B30" s="89">
        <f>AA13</f>
        <v>0.18</v>
      </c>
      <c r="C30" s="122">
        <v>3</v>
      </c>
      <c r="D30" s="91"/>
      <c r="E30" s="91"/>
      <c r="F30" s="91"/>
      <c r="G30" s="91"/>
      <c r="H30" s="91"/>
      <c r="I30" s="91"/>
      <c r="J30" s="160">
        <v>2</v>
      </c>
      <c r="K30" s="160">
        <v>3</v>
      </c>
      <c r="L30" s="160">
        <v>3</v>
      </c>
      <c r="M30" s="160">
        <v>3</v>
      </c>
      <c r="N30" s="160">
        <v>3</v>
      </c>
      <c r="O30" s="160">
        <v>3</v>
      </c>
      <c r="P30" s="122">
        <v>3</v>
      </c>
      <c r="Q30" s="600" t="s">
        <v>245</v>
      </c>
      <c r="R30" s="601"/>
      <c r="S30" s="601"/>
      <c r="T30" s="602"/>
      <c r="U30" s="600"/>
      <c r="V30" s="601"/>
      <c r="W30" s="601"/>
      <c r="X30" s="602"/>
      <c r="Y30" s="600" t="s">
        <v>246</v>
      </c>
      <c r="Z30" s="601"/>
      <c r="AA30" s="601"/>
      <c r="AB30" s="603"/>
      <c r="AC30" s="87"/>
      <c r="AD30" s="155"/>
      <c r="AE30" s="93"/>
      <c r="AF30" s="93"/>
      <c r="AG30" s="93"/>
      <c r="AH30" s="93"/>
      <c r="AI30" s="93"/>
      <c r="AJ30" s="93"/>
      <c r="AK30" s="93"/>
      <c r="AL30" s="93"/>
      <c r="AM30" s="93"/>
      <c r="AN30" s="92"/>
    </row>
    <row r="31" spans="1:40" ht="18.75">
      <c r="A31" s="502"/>
      <c r="B31" s="329"/>
      <c r="C31" s="503"/>
      <c r="D31" s="503"/>
      <c r="E31" s="503"/>
      <c r="F31" s="503"/>
      <c r="G31" s="503"/>
      <c r="H31" s="503"/>
      <c r="I31" s="503"/>
      <c r="J31" s="503"/>
      <c r="K31" s="503"/>
      <c r="L31" s="503"/>
      <c r="M31" s="503"/>
      <c r="N31" s="503"/>
      <c r="O31" s="503"/>
      <c r="P31" s="503"/>
      <c r="Q31" s="503"/>
      <c r="R31" s="503"/>
      <c r="S31" s="503"/>
      <c r="T31" s="503"/>
      <c r="U31" s="503"/>
      <c r="V31" s="503"/>
      <c r="W31" s="503"/>
      <c r="X31" s="503"/>
      <c r="Y31" s="503"/>
      <c r="Z31" s="503"/>
      <c r="AA31" s="503"/>
      <c r="AB31" s="504"/>
      <c r="AD31" s="16"/>
      <c r="AE31" s="93"/>
      <c r="AF31" s="93"/>
      <c r="AG31" s="93"/>
      <c r="AH31" s="93"/>
      <c r="AI31" s="93"/>
      <c r="AJ31" s="93"/>
      <c r="AK31" s="93"/>
      <c r="AL31" s="93"/>
      <c r="AM31" s="93"/>
      <c r="AN31" s="92"/>
    </row>
    <row r="32" spans="1:40" ht="15" customHeight="1">
      <c r="A32" s="511" t="s">
        <v>13</v>
      </c>
      <c r="B32" s="517" t="s">
        <v>70</v>
      </c>
      <c r="C32" s="348" t="s">
        <v>14</v>
      </c>
      <c r="D32" s="348"/>
      <c r="E32" s="348"/>
      <c r="F32" s="348"/>
      <c r="G32" s="348"/>
      <c r="H32" s="348"/>
      <c r="I32" s="348"/>
      <c r="J32" s="348"/>
      <c r="K32" s="348"/>
      <c r="L32" s="348"/>
      <c r="M32" s="348"/>
      <c r="N32" s="348"/>
      <c r="O32" s="348"/>
      <c r="P32" s="348"/>
      <c r="Q32" s="313" t="s">
        <v>90</v>
      </c>
      <c r="R32" s="314"/>
      <c r="S32" s="314"/>
      <c r="T32" s="314"/>
      <c r="U32" s="314"/>
      <c r="V32" s="314"/>
      <c r="W32" s="314"/>
      <c r="X32" s="314"/>
      <c r="Y32" s="314"/>
      <c r="Z32" s="314"/>
      <c r="AA32" s="314"/>
      <c r="AB32" s="331"/>
      <c r="AE32" s="93"/>
      <c r="AF32" s="93"/>
      <c r="AG32" s="93"/>
      <c r="AH32" s="93"/>
      <c r="AI32" s="93"/>
      <c r="AJ32" s="93"/>
      <c r="AK32" s="93"/>
      <c r="AL32" s="93"/>
      <c r="AM32" s="93"/>
      <c r="AN32" s="92"/>
    </row>
    <row r="33" spans="1:40" ht="25.5" customHeight="1">
      <c r="A33" s="511"/>
      <c r="B33" s="503"/>
      <c r="C33" s="118" t="s">
        <v>15</v>
      </c>
      <c r="D33" s="118" t="s">
        <v>44</v>
      </c>
      <c r="E33" s="118" t="s">
        <v>45</v>
      </c>
      <c r="F33" s="118" t="s">
        <v>46</v>
      </c>
      <c r="G33" s="118" t="s">
        <v>59</v>
      </c>
      <c r="H33" s="118" t="s">
        <v>60</v>
      </c>
      <c r="I33" s="118" t="s">
        <v>61</v>
      </c>
      <c r="J33" s="118" t="s">
        <v>62</v>
      </c>
      <c r="K33" s="118" t="s">
        <v>63</v>
      </c>
      <c r="L33" s="118" t="s">
        <v>64</v>
      </c>
      <c r="M33" s="118" t="s">
        <v>65</v>
      </c>
      <c r="N33" s="118" t="s">
        <v>66</v>
      </c>
      <c r="O33" s="118" t="s">
        <v>67</v>
      </c>
      <c r="P33" s="118" t="s">
        <v>72</v>
      </c>
      <c r="Q33" s="313" t="s">
        <v>95</v>
      </c>
      <c r="R33" s="314"/>
      <c r="S33" s="314"/>
      <c r="T33" s="314"/>
      <c r="U33" s="314"/>
      <c r="V33" s="314"/>
      <c r="W33" s="314"/>
      <c r="X33" s="314"/>
      <c r="Y33" s="314"/>
      <c r="Z33" s="314"/>
      <c r="AA33" s="314"/>
      <c r="AB33" s="331"/>
      <c r="AE33" s="94"/>
      <c r="AF33" s="94"/>
      <c r="AG33" s="94"/>
      <c r="AH33" s="94"/>
      <c r="AI33" s="94"/>
      <c r="AJ33" s="94"/>
      <c r="AK33" s="94"/>
      <c r="AL33" s="94"/>
      <c r="AM33" s="94"/>
      <c r="AN33" s="92"/>
    </row>
    <row r="34" spans="1:40" ht="48.75" customHeight="1">
      <c r="A34" s="518" t="s">
        <v>113</v>
      </c>
      <c r="B34" s="516">
        <v>6</v>
      </c>
      <c r="C34" s="76" t="s">
        <v>11</v>
      </c>
      <c r="D34" s="77"/>
      <c r="E34" s="77"/>
      <c r="F34" s="77"/>
      <c r="G34" s="77"/>
      <c r="H34" s="77"/>
      <c r="I34" s="77"/>
      <c r="J34" s="77">
        <v>0</v>
      </c>
      <c r="K34" s="77">
        <v>0.15</v>
      </c>
      <c r="L34" s="77">
        <v>0.2</v>
      </c>
      <c r="M34" s="77">
        <v>0.21</v>
      </c>
      <c r="N34" s="77">
        <v>0.22</v>
      </c>
      <c r="O34" s="77">
        <v>0.22</v>
      </c>
      <c r="P34" s="78">
        <f>SUM(D34:O34)</f>
        <v>0.9999999999999999</v>
      </c>
      <c r="Q34" s="332" t="s">
        <v>279</v>
      </c>
      <c r="R34" s="592"/>
      <c r="S34" s="592"/>
      <c r="T34" s="592"/>
      <c r="U34" s="592"/>
      <c r="V34" s="592"/>
      <c r="W34" s="592"/>
      <c r="X34" s="592"/>
      <c r="Y34" s="592"/>
      <c r="Z34" s="592"/>
      <c r="AA34" s="592"/>
      <c r="AB34" s="593"/>
      <c r="AC34" s="66"/>
      <c r="AE34" s="95"/>
      <c r="AF34" s="95"/>
      <c r="AG34" s="95"/>
      <c r="AH34" s="95"/>
      <c r="AI34" s="95"/>
      <c r="AJ34" s="95"/>
      <c r="AK34" s="95"/>
      <c r="AL34" s="95"/>
      <c r="AM34" s="95"/>
      <c r="AN34" s="92"/>
    </row>
    <row r="35" spans="1:40" ht="91.5" customHeight="1">
      <c r="A35" s="519"/>
      <c r="B35" s="448"/>
      <c r="C35" s="71" t="s">
        <v>12</v>
      </c>
      <c r="D35" s="15"/>
      <c r="E35" s="15"/>
      <c r="F35" s="15"/>
      <c r="G35" s="15"/>
      <c r="H35" s="15"/>
      <c r="I35" s="15"/>
      <c r="J35" s="15">
        <v>0</v>
      </c>
      <c r="K35" s="15">
        <v>0.15</v>
      </c>
      <c r="L35" s="15">
        <v>0.2</v>
      </c>
      <c r="M35" s="15">
        <v>0.21</v>
      </c>
      <c r="N35" s="15">
        <v>0.22</v>
      </c>
      <c r="O35" s="15">
        <v>0.22</v>
      </c>
      <c r="P35" s="17">
        <f aca="true" t="shared" si="0" ref="P35:P41">SUM(D35:O35)</f>
        <v>0.9999999999999999</v>
      </c>
      <c r="Q35" s="594"/>
      <c r="R35" s="595"/>
      <c r="S35" s="595"/>
      <c r="T35" s="595"/>
      <c r="U35" s="595"/>
      <c r="V35" s="595"/>
      <c r="W35" s="595"/>
      <c r="X35" s="595"/>
      <c r="Y35" s="595"/>
      <c r="Z35" s="595"/>
      <c r="AA35" s="595"/>
      <c r="AB35" s="596"/>
      <c r="AC35" s="66"/>
      <c r="AE35" s="92"/>
      <c r="AF35" s="92"/>
      <c r="AG35" s="92"/>
      <c r="AH35" s="92"/>
      <c r="AI35" s="92"/>
      <c r="AJ35" s="92"/>
      <c r="AK35" s="92"/>
      <c r="AL35" s="92"/>
      <c r="AM35" s="92"/>
      <c r="AN35" s="92"/>
    </row>
    <row r="36" spans="1:40" ht="57" customHeight="1">
      <c r="A36" s="465" t="s">
        <v>114</v>
      </c>
      <c r="B36" s="466"/>
      <c r="C36" s="71"/>
      <c r="D36" s="73"/>
      <c r="E36" s="83"/>
      <c r="F36" s="73"/>
      <c r="G36" s="73"/>
      <c r="H36" s="73"/>
      <c r="I36" s="73"/>
      <c r="J36" s="73">
        <v>0</v>
      </c>
      <c r="K36" s="73"/>
      <c r="L36" s="73"/>
      <c r="M36" s="73"/>
      <c r="N36" s="73"/>
      <c r="O36" s="73">
        <v>1</v>
      </c>
      <c r="P36" s="86">
        <f>SUM(D36:O36)</f>
        <v>1</v>
      </c>
      <c r="Q36" s="597"/>
      <c r="R36" s="598"/>
      <c r="S36" s="598"/>
      <c r="T36" s="598"/>
      <c r="U36" s="598"/>
      <c r="V36" s="598"/>
      <c r="W36" s="598"/>
      <c r="X36" s="598"/>
      <c r="Y36" s="598"/>
      <c r="Z36" s="598"/>
      <c r="AA36" s="598"/>
      <c r="AB36" s="599"/>
      <c r="AC36" s="66"/>
      <c r="AE36" s="92"/>
      <c r="AF36" s="92"/>
      <c r="AG36" s="92"/>
      <c r="AH36" s="92"/>
      <c r="AI36" s="92"/>
      <c r="AJ36" s="92"/>
      <c r="AK36" s="92"/>
      <c r="AL36" s="92"/>
      <c r="AM36" s="92"/>
      <c r="AN36" s="92"/>
    </row>
    <row r="37" spans="1:40" ht="96.75" customHeight="1">
      <c r="A37" s="519" t="s">
        <v>115</v>
      </c>
      <c r="B37" s="447">
        <v>6</v>
      </c>
      <c r="C37" s="70" t="s">
        <v>11</v>
      </c>
      <c r="D37" s="72"/>
      <c r="E37" s="72"/>
      <c r="F37" s="72"/>
      <c r="G37" s="72"/>
      <c r="H37" s="72"/>
      <c r="I37" s="72"/>
      <c r="J37" s="77">
        <v>0.18</v>
      </c>
      <c r="K37" s="77">
        <v>0.18</v>
      </c>
      <c r="L37" s="77">
        <v>0.18</v>
      </c>
      <c r="M37" s="77">
        <v>0.18</v>
      </c>
      <c r="N37" s="77">
        <v>0.15</v>
      </c>
      <c r="O37" s="77">
        <v>0.13</v>
      </c>
      <c r="P37" s="17">
        <f t="shared" si="0"/>
        <v>1</v>
      </c>
      <c r="Q37" s="332" t="s">
        <v>280</v>
      </c>
      <c r="R37" s="333"/>
      <c r="S37" s="333"/>
      <c r="T37" s="333"/>
      <c r="U37" s="333"/>
      <c r="V37" s="333"/>
      <c r="W37" s="333"/>
      <c r="X37" s="333"/>
      <c r="Y37" s="333"/>
      <c r="Z37" s="333"/>
      <c r="AA37" s="333"/>
      <c r="AB37" s="334"/>
      <c r="AC37" s="66"/>
      <c r="AM37" s="92"/>
      <c r="AN37" s="92"/>
    </row>
    <row r="38" spans="1:40" ht="57" customHeight="1">
      <c r="A38" s="519"/>
      <c r="B38" s="448"/>
      <c r="C38" s="71" t="s">
        <v>12</v>
      </c>
      <c r="D38" s="15"/>
      <c r="E38" s="15"/>
      <c r="F38" s="15"/>
      <c r="G38" s="15"/>
      <c r="H38" s="15"/>
      <c r="I38" s="15"/>
      <c r="J38" s="15">
        <v>0.18</v>
      </c>
      <c r="K38" s="15">
        <v>0.18</v>
      </c>
      <c r="L38" s="69">
        <v>0.18</v>
      </c>
      <c r="M38" s="69">
        <v>0.18</v>
      </c>
      <c r="N38" s="69">
        <v>0.15</v>
      </c>
      <c r="O38" s="69">
        <v>0.13</v>
      </c>
      <c r="P38" s="17">
        <f t="shared" si="0"/>
        <v>1</v>
      </c>
      <c r="Q38" s="335"/>
      <c r="R38" s="336"/>
      <c r="S38" s="336"/>
      <c r="T38" s="336"/>
      <c r="U38" s="336"/>
      <c r="V38" s="336"/>
      <c r="W38" s="336"/>
      <c r="X38" s="336"/>
      <c r="Y38" s="336"/>
      <c r="Z38" s="336"/>
      <c r="AA38" s="336"/>
      <c r="AB38" s="337"/>
      <c r="AC38" s="66"/>
      <c r="AD38" s="164"/>
      <c r="AM38" s="92"/>
      <c r="AN38" s="92"/>
    </row>
    <row r="39" spans="1:40" ht="43.5" customHeight="1">
      <c r="A39" s="465" t="s">
        <v>116</v>
      </c>
      <c r="B39" s="466"/>
      <c r="C39" s="71"/>
      <c r="D39" s="73"/>
      <c r="E39" s="73"/>
      <c r="F39" s="73"/>
      <c r="G39" s="73"/>
      <c r="H39" s="73"/>
      <c r="I39" s="73"/>
      <c r="J39" s="73">
        <v>10</v>
      </c>
      <c r="K39" s="73">
        <v>13</v>
      </c>
      <c r="L39" s="73">
        <v>16</v>
      </c>
      <c r="M39" s="73">
        <v>11</v>
      </c>
      <c r="N39" s="73">
        <v>15</v>
      </c>
      <c r="O39" s="73">
        <v>16</v>
      </c>
      <c r="P39" s="73">
        <v>17</v>
      </c>
      <c r="Q39" s="338"/>
      <c r="R39" s="339"/>
      <c r="S39" s="339"/>
      <c r="T39" s="339"/>
      <c r="U39" s="339"/>
      <c r="V39" s="339"/>
      <c r="W39" s="339"/>
      <c r="X39" s="339"/>
      <c r="Y39" s="339"/>
      <c r="Z39" s="339"/>
      <c r="AA39" s="339"/>
      <c r="AB39" s="340"/>
      <c r="AC39" s="66"/>
      <c r="AM39" s="95"/>
      <c r="AN39" s="92"/>
    </row>
    <row r="40" spans="1:30" ht="72" customHeight="1">
      <c r="A40" s="447" t="s">
        <v>117</v>
      </c>
      <c r="B40" s="447">
        <v>6</v>
      </c>
      <c r="C40" s="70" t="s">
        <v>11</v>
      </c>
      <c r="D40" s="72"/>
      <c r="E40" s="72"/>
      <c r="F40" s="72"/>
      <c r="G40" s="72"/>
      <c r="H40" s="72"/>
      <c r="I40" s="72"/>
      <c r="J40" s="77">
        <v>0.18</v>
      </c>
      <c r="K40" s="77">
        <v>0.18</v>
      </c>
      <c r="L40" s="77">
        <v>0.18</v>
      </c>
      <c r="M40" s="77">
        <v>0.18</v>
      </c>
      <c r="N40" s="77">
        <v>0.15</v>
      </c>
      <c r="O40" s="77">
        <v>0.13</v>
      </c>
      <c r="P40" s="17">
        <f t="shared" si="0"/>
        <v>1</v>
      </c>
      <c r="Q40" s="591" t="s">
        <v>285</v>
      </c>
      <c r="R40" s="591"/>
      <c r="S40" s="591"/>
      <c r="T40" s="591"/>
      <c r="U40" s="591"/>
      <c r="V40" s="591"/>
      <c r="W40" s="591"/>
      <c r="X40" s="591"/>
      <c r="Y40" s="591"/>
      <c r="Z40" s="591"/>
      <c r="AA40" s="591"/>
      <c r="AB40" s="591"/>
      <c r="AC40" s="66"/>
      <c r="AD40" s="155"/>
    </row>
    <row r="41" spans="1:40" ht="61.5" customHeight="1">
      <c r="A41" s="448"/>
      <c r="B41" s="448"/>
      <c r="C41" s="71" t="s">
        <v>12</v>
      </c>
      <c r="D41" s="15"/>
      <c r="E41" s="15"/>
      <c r="F41" s="15"/>
      <c r="G41" s="81"/>
      <c r="H41" s="15"/>
      <c r="I41" s="15"/>
      <c r="J41" s="15">
        <v>0.18</v>
      </c>
      <c r="K41" s="15">
        <v>0.18</v>
      </c>
      <c r="L41" s="69">
        <v>0.18</v>
      </c>
      <c r="M41" s="69">
        <v>0.18</v>
      </c>
      <c r="N41" s="69">
        <v>0.15</v>
      </c>
      <c r="O41" s="69">
        <v>0.13</v>
      </c>
      <c r="P41" s="17">
        <f t="shared" si="0"/>
        <v>1</v>
      </c>
      <c r="Q41" s="591"/>
      <c r="R41" s="591"/>
      <c r="S41" s="591"/>
      <c r="T41" s="591"/>
      <c r="U41" s="591"/>
      <c r="V41" s="591"/>
      <c r="W41" s="591"/>
      <c r="X41" s="591"/>
      <c r="Y41" s="591"/>
      <c r="Z41" s="591"/>
      <c r="AA41" s="591"/>
      <c r="AB41" s="591"/>
      <c r="AC41" s="66"/>
      <c r="AN41" s="92"/>
    </row>
    <row r="42" spans="1:40" ht="63" customHeight="1">
      <c r="A42" s="465" t="s">
        <v>177</v>
      </c>
      <c r="B42" s="466"/>
      <c r="C42" s="71"/>
      <c r="D42" s="73"/>
      <c r="E42" s="73"/>
      <c r="F42" s="73"/>
      <c r="G42" s="73"/>
      <c r="H42" s="73"/>
      <c r="I42" s="73"/>
      <c r="J42" s="73">
        <v>18</v>
      </c>
      <c r="K42" s="73">
        <v>20</v>
      </c>
      <c r="L42" s="73">
        <v>20</v>
      </c>
      <c r="M42" s="73">
        <v>20</v>
      </c>
      <c r="N42" s="73">
        <v>3</v>
      </c>
      <c r="O42" s="73">
        <v>20</v>
      </c>
      <c r="P42" s="73">
        <v>20</v>
      </c>
      <c r="Q42" s="591"/>
      <c r="R42" s="591"/>
      <c r="S42" s="591"/>
      <c r="T42" s="591"/>
      <c r="U42" s="591"/>
      <c r="V42" s="591"/>
      <c r="W42" s="591"/>
      <c r="X42" s="591"/>
      <c r="Y42" s="591"/>
      <c r="Z42" s="591"/>
      <c r="AA42" s="591"/>
      <c r="AB42" s="591"/>
      <c r="AC42" s="66"/>
      <c r="AM42" s="95"/>
      <c r="AN42" s="92"/>
    </row>
    <row r="43" spans="6:7" ht="15">
      <c r="F43" s="84"/>
      <c r="G43" s="80"/>
    </row>
    <row r="44" ht="15">
      <c r="J44" s="172"/>
    </row>
    <row r="48" ht="15">
      <c r="AD48" t="s">
        <v>182</v>
      </c>
    </row>
  </sheetData>
  <sheetProtection/>
  <mergeCells count="103">
    <mergeCell ref="J15:K15"/>
    <mergeCell ref="L15:M15"/>
    <mergeCell ref="N15:O15"/>
    <mergeCell ref="J16:K16"/>
    <mergeCell ref="L16:M16"/>
    <mergeCell ref="N16:O16"/>
    <mergeCell ref="Z18:AB18"/>
    <mergeCell ref="W18:Y18"/>
    <mergeCell ref="T18:V18"/>
    <mergeCell ref="Q18:S18"/>
    <mergeCell ref="A1:A4"/>
    <mergeCell ref="B1:Y1"/>
    <mergeCell ref="Z1:AB1"/>
    <mergeCell ref="B2:Y2"/>
    <mergeCell ref="Z2:AB2"/>
    <mergeCell ref="B3:Y4"/>
    <mergeCell ref="Z3:AB3"/>
    <mergeCell ref="Z4:AB4"/>
    <mergeCell ref="A7:B9"/>
    <mergeCell ref="C7:K9"/>
    <mergeCell ref="R7:T9"/>
    <mergeCell ref="U7:V9"/>
    <mergeCell ref="W7:X9"/>
    <mergeCell ref="Y7:Z7"/>
    <mergeCell ref="AA7:AB7"/>
    <mergeCell ref="Y8:Z8"/>
    <mergeCell ref="AA8:AB8"/>
    <mergeCell ref="Y9:Z9"/>
    <mergeCell ref="AA9:AB9"/>
    <mergeCell ref="A11:B11"/>
    <mergeCell ref="C11:K11"/>
    <mergeCell ref="M11:Q11"/>
    <mergeCell ref="R11:V11"/>
    <mergeCell ref="W11:X11"/>
    <mergeCell ref="Y11:AB11"/>
    <mergeCell ref="C12:Z12"/>
    <mergeCell ref="A13:B13"/>
    <mergeCell ref="C13:Q13"/>
    <mergeCell ref="S13:T13"/>
    <mergeCell ref="V13:Y13"/>
    <mergeCell ref="AA13:AB13"/>
    <mergeCell ref="A15:B16"/>
    <mergeCell ref="D15:E15"/>
    <mergeCell ref="F15:G15"/>
    <mergeCell ref="H15:I15"/>
    <mergeCell ref="Q15:AB15"/>
    <mergeCell ref="D16:E16"/>
    <mergeCell ref="F16:G16"/>
    <mergeCell ref="H16:I16"/>
    <mergeCell ref="Q16:V16"/>
    <mergeCell ref="W16:AB16"/>
    <mergeCell ref="Q17:S17"/>
    <mergeCell ref="T17:V17"/>
    <mergeCell ref="W17:Y17"/>
    <mergeCell ref="Z17:AB17"/>
    <mergeCell ref="A20:AB20"/>
    <mergeCell ref="A21:A22"/>
    <mergeCell ref="B21:C22"/>
    <mergeCell ref="D21:O21"/>
    <mergeCell ref="P21:P22"/>
    <mergeCell ref="Q21:AB22"/>
    <mergeCell ref="D22:F22"/>
    <mergeCell ref="G22:I22"/>
    <mergeCell ref="J22:L22"/>
    <mergeCell ref="M22:O22"/>
    <mergeCell ref="Q29:T29"/>
    <mergeCell ref="U29:X29"/>
    <mergeCell ref="A23:A26"/>
    <mergeCell ref="B23:C26"/>
    <mergeCell ref="D23:F26"/>
    <mergeCell ref="G23:I26"/>
    <mergeCell ref="J23:L26"/>
    <mergeCell ref="M23:O26"/>
    <mergeCell ref="Q32:AB32"/>
    <mergeCell ref="Q33:AB33"/>
    <mergeCell ref="P23:P26"/>
    <mergeCell ref="Q23:AB26"/>
    <mergeCell ref="A27:AB27"/>
    <mergeCell ref="A28:A29"/>
    <mergeCell ref="B28:B29"/>
    <mergeCell ref="C28:C29"/>
    <mergeCell ref="D28:P28"/>
    <mergeCell ref="Q28:AB28"/>
    <mergeCell ref="Q37:AB39"/>
    <mergeCell ref="A39:B39"/>
    <mergeCell ref="Y29:AB29"/>
    <mergeCell ref="Q30:T30"/>
    <mergeCell ref="U30:X30"/>
    <mergeCell ref="Y30:AB30"/>
    <mergeCell ref="A31:AB31"/>
    <mergeCell ref="A32:A33"/>
    <mergeCell ref="B32:B33"/>
    <mergeCell ref="C32:P32"/>
    <mergeCell ref="A40:A41"/>
    <mergeCell ref="B40:B41"/>
    <mergeCell ref="A42:B42"/>
    <mergeCell ref="Q40:AB42"/>
    <mergeCell ref="A34:A35"/>
    <mergeCell ref="B34:B35"/>
    <mergeCell ref="Q34:AB36"/>
    <mergeCell ref="A36:B36"/>
    <mergeCell ref="A37:A38"/>
    <mergeCell ref="B37:B38"/>
  </mergeCells>
  <dataValidations count="3">
    <dataValidation type="textLength" operator="lessThanOrEqual" allowBlank="1" showInputMessage="1" showErrorMessage="1" promptTitle="2.000 caracteres" errorTitle="Máximo 2.000 caracteres" error="Máximo 2.000 caracteres" sqref="Q23:AB26">
      <formula1>2000</formula1>
    </dataValidation>
    <dataValidation type="textLength" operator="lessThanOrEqual" allowBlank="1" showInputMessage="1" showErrorMessage="1" errorTitle="Máximo 2.000 caracteres" error="Máximo 2.000 caracteres" sqref="Q30:T30 R34:AB39 Q34:Q40">
      <formula1>2000</formula1>
    </dataValidation>
    <dataValidation type="textLength" operator="lessThanOrEqual" allowBlank="1" showInputMessage="1" showErrorMessage="1" errorTitle="Máximo 1.000 caracteres" error="Máximo 1.000 caracteres" sqref="U30:X30">
      <formula1>1000</formula1>
    </dataValidation>
  </dataValidations>
  <printOptions/>
  <pageMargins left="0.7" right="0.7" top="0.75" bottom="0.75" header="0.3" footer="0.3"/>
  <pageSetup fitToHeight="0" fitToWidth="1" horizontalDpi="600" verticalDpi="600" orientation="landscape" paperSize="41" scale="48" r:id="rId4"/>
  <drawing r:id="rId3"/>
  <legacyDrawing r:id="rId2"/>
</worksheet>
</file>

<file path=xl/worksheets/sheet7.xml><?xml version="1.0" encoding="utf-8"?>
<worksheet xmlns="http://schemas.openxmlformats.org/spreadsheetml/2006/main" xmlns:r="http://schemas.openxmlformats.org/officeDocument/2006/relationships">
  <sheetPr>
    <tabColor rgb="FF00B0F0"/>
    <pageSetUpPr fitToPage="1"/>
  </sheetPr>
  <dimension ref="A1:AN43"/>
  <sheetViews>
    <sheetView view="pageBreakPreview" zoomScale="60" zoomScaleNormal="85" workbookViewId="0" topLeftCell="K29">
      <selection activeCell="AE16" sqref="AE16"/>
    </sheetView>
  </sheetViews>
  <sheetFormatPr defaultColWidth="11.421875" defaultRowHeight="15"/>
  <cols>
    <col min="1" max="1" width="38.421875" style="0" customWidth="1"/>
    <col min="2" max="2" width="18.28125" style="0" customWidth="1"/>
    <col min="3" max="3" width="17.421875" style="0" customWidth="1"/>
    <col min="4" max="6" width="7.00390625" style="0" customWidth="1"/>
    <col min="7" max="15" width="7.7109375" style="0" customWidth="1"/>
    <col min="16" max="16" width="11.140625" style="0" customWidth="1"/>
    <col min="17" max="17" width="11.421875" style="0" customWidth="1"/>
    <col min="18" max="18" width="7.421875" style="0" customWidth="1"/>
    <col min="19" max="20" width="11.421875" style="0" customWidth="1"/>
    <col min="21" max="21" width="13.00390625" style="0" customWidth="1"/>
    <col min="22" max="22" width="7.8515625" style="0" customWidth="1"/>
    <col min="23" max="23" width="9.140625" style="0" customWidth="1"/>
    <col min="24" max="24" width="11.421875" style="0" customWidth="1"/>
    <col min="25" max="25" width="9.7109375" style="0" customWidth="1"/>
    <col min="26" max="26" width="12.8515625" style="0" customWidth="1"/>
    <col min="27" max="27" width="6.28125" style="0" customWidth="1"/>
    <col min="28" max="28" width="7.7109375" style="0" customWidth="1"/>
    <col min="29" max="29" width="6.28125" style="19" bestFit="1" customWidth="1"/>
    <col min="30" max="30" width="22.8515625" style="0" customWidth="1"/>
    <col min="31" max="31" width="18.421875" style="0" bestFit="1" customWidth="1"/>
    <col min="32" max="32" width="8.421875" style="0" customWidth="1"/>
    <col min="33" max="33" width="18.421875" style="0" bestFit="1" customWidth="1"/>
    <col min="34" max="34" width="5.7109375" style="0" customWidth="1"/>
    <col min="35" max="35" width="18.421875" style="0" bestFit="1" customWidth="1"/>
    <col min="36" max="36" width="4.7109375" style="0" customWidth="1"/>
    <col min="37" max="37" width="23.00390625" style="0" bestFit="1" customWidth="1"/>
    <col min="38" max="38" width="11.421875" style="0" customWidth="1"/>
    <col min="39" max="39" width="18.421875" style="0" bestFit="1" customWidth="1"/>
    <col min="40" max="40" width="16.140625" style="0" customWidth="1"/>
  </cols>
  <sheetData>
    <row r="1" spans="1:28" ht="32.25" customHeight="1">
      <c r="A1" s="442"/>
      <c r="B1" s="458" t="s">
        <v>21</v>
      </c>
      <c r="C1" s="459"/>
      <c r="D1" s="459"/>
      <c r="E1" s="459"/>
      <c r="F1" s="459"/>
      <c r="G1" s="459"/>
      <c r="H1" s="459"/>
      <c r="I1" s="459"/>
      <c r="J1" s="459"/>
      <c r="K1" s="459"/>
      <c r="L1" s="459"/>
      <c r="M1" s="459"/>
      <c r="N1" s="459"/>
      <c r="O1" s="459"/>
      <c r="P1" s="459"/>
      <c r="Q1" s="459"/>
      <c r="R1" s="459"/>
      <c r="S1" s="459"/>
      <c r="T1" s="459"/>
      <c r="U1" s="459"/>
      <c r="V1" s="459"/>
      <c r="W1" s="459"/>
      <c r="X1" s="459"/>
      <c r="Y1" s="460"/>
      <c r="Z1" s="355" t="s">
        <v>23</v>
      </c>
      <c r="AA1" s="356"/>
      <c r="AB1" s="357"/>
    </row>
    <row r="2" spans="1:28" ht="30.75" customHeight="1">
      <c r="A2" s="443"/>
      <c r="B2" s="429" t="s">
        <v>22</v>
      </c>
      <c r="C2" s="430"/>
      <c r="D2" s="430"/>
      <c r="E2" s="430"/>
      <c r="F2" s="430"/>
      <c r="G2" s="430"/>
      <c r="H2" s="430"/>
      <c r="I2" s="430"/>
      <c r="J2" s="430"/>
      <c r="K2" s="430"/>
      <c r="L2" s="430"/>
      <c r="M2" s="430"/>
      <c r="N2" s="430"/>
      <c r="O2" s="430"/>
      <c r="P2" s="430"/>
      <c r="Q2" s="430"/>
      <c r="R2" s="430"/>
      <c r="S2" s="430"/>
      <c r="T2" s="430"/>
      <c r="U2" s="430"/>
      <c r="V2" s="430"/>
      <c r="W2" s="430"/>
      <c r="X2" s="430"/>
      <c r="Y2" s="431"/>
      <c r="Z2" s="560" t="s">
        <v>248</v>
      </c>
      <c r="AA2" s="561"/>
      <c r="AB2" s="562"/>
    </row>
    <row r="3" spans="1:28" ht="24" customHeight="1">
      <c r="A3" s="443"/>
      <c r="B3" s="432" t="s">
        <v>73</v>
      </c>
      <c r="C3" s="433"/>
      <c r="D3" s="433"/>
      <c r="E3" s="433"/>
      <c r="F3" s="433"/>
      <c r="G3" s="433"/>
      <c r="H3" s="433"/>
      <c r="I3" s="433"/>
      <c r="J3" s="433"/>
      <c r="K3" s="433"/>
      <c r="L3" s="433"/>
      <c r="M3" s="433"/>
      <c r="N3" s="433"/>
      <c r="O3" s="433"/>
      <c r="P3" s="433"/>
      <c r="Q3" s="433"/>
      <c r="R3" s="433"/>
      <c r="S3" s="433"/>
      <c r="T3" s="433"/>
      <c r="U3" s="433"/>
      <c r="V3" s="433"/>
      <c r="W3" s="433"/>
      <c r="X3" s="433"/>
      <c r="Y3" s="434"/>
      <c r="Z3" s="560" t="s">
        <v>247</v>
      </c>
      <c r="AA3" s="561"/>
      <c r="AB3" s="562"/>
    </row>
    <row r="4" spans="1:28" ht="15.75" customHeight="1" thickBot="1">
      <c r="A4" s="444"/>
      <c r="B4" s="435"/>
      <c r="C4" s="436"/>
      <c r="D4" s="436"/>
      <c r="E4" s="436"/>
      <c r="F4" s="436"/>
      <c r="G4" s="436"/>
      <c r="H4" s="436"/>
      <c r="I4" s="436"/>
      <c r="J4" s="436"/>
      <c r="K4" s="436"/>
      <c r="L4" s="436"/>
      <c r="M4" s="436"/>
      <c r="N4" s="436"/>
      <c r="O4" s="436"/>
      <c r="P4" s="436"/>
      <c r="Q4" s="436"/>
      <c r="R4" s="436"/>
      <c r="S4" s="436"/>
      <c r="T4" s="436"/>
      <c r="U4" s="436"/>
      <c r="V4" s="436"/>
      <c r="W4" s="436"/>
      <c r="X4" s="436"/>
      <c r="Y4" s="437"/>
      <c r="Z4" s="419" t="s">
        <v>18</v>
      </c>
      <c r="AA4" s="420"/>
      <c r="AB4" s="421"/>
    </row>
    <row r="5" spans="1:28" ht="9" customHeight="1" thickBot="1">
      <c r="A5" s="104"/>
      <c r="B5" s="102"/>
      <c r="C5" s="103"/>
      <c r="D5" s="8"/>
      <c r="E5" s="8"/>
      <c r="F5" s="8"/>
      <c r="G5" s="8"/>
      <c r="H5" s="8"/>
      <c r="I5" s="8"/>
      <c r="J5" s="8"/>
      <c r="K5" s="8"/>
      <c r="L5" s="8"/>
      <c r="M5" s="8"/>
      <c r="N5" s="8"/>
      <c r="O5" s="8"/>
      <c r="P5" s="8"/>
      <c r="Q5" s="8"/>
      <c r="R5" s="8"/>
      <c r="S5" s="8"/>
      <c r="T5" s="8"/>
      <c r="U5" s="8"/>
      <c r="V5" s="8"/>
      <c r="W5" s="8"/>
      <c r="X5" s="9"/>
      <c r="Y5" s="8"/>
      <c r="Z5" s="10"/>
      <c r="AA5" s="2"/>
      <c r="AB5" s="105"/>
    </row>
    <row r="6" spans="1:28" ht="9" customHeight="1" thickBot="1">
      <c r="A6" s="7"/>
      <c r="B6" s="8"/>
      <c r="C6" s="8"/>
      <c r="D6" s="8"/>
      <c r="E6" s="8"/>
      <c r="F6" s="8"/>
      <c r="G6" s="8"/>
      <c r="H6" s="8"/>
      <c r="I6" s="8"/>
      <c r="J6" s="8"/>
      <c r="K6" s="8"/>
      <c r="L6" s="8"/>
      <c r="M6" s="8"/>
      <c r="N6" s="8"/>
      <c r="O6" s="8"/>
      <c r="P6" s="8"/>
      <c r="Q6" s="8"/>
      <c r="R6" s="8"/>
      <c r="S6" s="8"/>
      <c r="T6" s="8"/>
      <c r="U6" s="8"/>
      <c r="V6" s="8"/>
      <c r="W6" s="8"/>
      <c r="X6" s="9"/>
      <c r="Y6" s="8"/>
      <c r="Z6" s="8"/>
      <c r="AA6" s="4"/>
      <c r="AB6" s="106"/>
    </row>
    <row r="7" spans="1:28" ht="15" customHeight="1">
      <c r="A7" s="316" t="s">
        <v>0</v>
      </c>
      <c r="B7" s="317"/>
      <c r="C7" s="379" t="s">
        <v>98</v>
      </c>
      <c r="D7" s="380"/>
      <c r="E7" s="380"/>
      <c r="F7" s="380"/>
      <c r="G7" s="380"/>
      <c r="H7" s="380"/>
      <c r="I7" s="380"/>
      <c r="J7" s="380"/>
      <c r="K7" s="381"/>
      <c r="L7" s="109"/>
      <c r="M7" s="98"/>
      <c r="N7" s="98"/>
      <c r="O7" s="98"/>
      <c r="P7" s="98"/>
      <c r="Q7" s="100"/>
      <c r="R7" s="408" t="s">
        <v>82</v>
      </c>
      <c r="S7" s="494"/>
      <c r="T7" s="409"/>
      <c r="U7" s="400">
        <v>44209</v>
      </c>
      <c r="V7" s="401"/>
      <c r="W7" s="408" t="s">
        <v>78</v>
      </c>
      <c r="X7" s="409"/>
      <c r="Y7" s="406" t="s">
        <v>81</v>
      </c>
      <c r="Z7" s="407"/>
      <c r="AA7" s="492"/>
      <c r="AB7" s="493"/>
    </row>
    <row r="8" spans="1:28" ht="15" customHeight="1">
      <c r="A8" s="375"/>
      <c r="B8" s="376"/>
      <c r="C8" s="382"/>
      <c r="D8" s="383"/>
      <c r="E8" s="383"/>
      <c r="F8" s="383"/>
      <c r="G8" s="383"/>
      <c r="H8" s="383"/>
      <c r="I8" s="383"/>
      <c r="J8" s="383"/>
      <c r="K8" s="384"/>
      <c r="L8" s="109"/>
      <c r="M8" s="98"/>
      <c r="N8" s="98"/>
      <c r="O8" s="98"/>
      <c r="P8" s="98"/>
      <c r="Q8" s="100"/>
      <c r="R8" s="410"/>
      <c r="S8" s="495"/>
      <c r="T8" s="411"/>
      <c r="U8" s="402"/>
      <c r="V8" s="403"/>
      <c r="W8" s="410"/>
      <c r="X8" s="411"/>
      <c r="Y8" s="427" t="s">
        <v>79</v>
      </c>
      <c r="Z8" s="428"/>
      <c r="AA8" s="358"/>
      <c r="AB8" s="359"/>
    </row>
    <row r="9" spans="1:28" ht="15" customHeight="1" thickBot="1">
      <c r="A9" s="377"/>
      <c r="B9" s="378"/>
      <c r="C9" s="385"/>
      <c r="D9" s="386"/>
      <c r="E9" s="386"/>
      <c r="F9" s="386"/>
      <c r="G9" s="386"/>
      <c r="H9" s="386"/>
      <c r="I9" s="386"/>
      <c r="J9" s="386"/>
      <c r="K9" s="387"/>
      <c r="L9" s="109"/>
      <c r="M9" s="98"/>
      <c r="N9" s="98"/>
      <c r="O9" s="98"/>
      <c r="P9" s="98"/>
      <c r="Q9" s="100"/>
      <c r="R9" s="412"/>
      <c r="S9" s="496"/>
      <c r="T9" s="413"/>
      <c r="U9" s="404"/>
      <c r="V9" s="405"/>
      <c r="W9" s="412"/>
      <c r="X9" s="413"/>
      <c r="Y9" s="425" t="s">
        <v>80</v>
      </c>
      <c r="Z9" s="426"/>
      <c r="AA9" s="360" t="s">
        <v>99</v>
      </c>
      <c r="AB9" s="361"/>
    </row>
    <row r="10" spans="1:28" ht="9" customHeight="1" thickBot="1">
      <c r="A10" s="101"/>
      <c r="B10" s="110"/>
      <c r="C10" s="14"/>
      <c r="D10" s="14"/>
      <c r="E10" s="14"/>
      <c r="F10" s="14"/>
      <c r="G10" s="14"/>
      <c r="H10" s="14"/>
      <c r="I10" s="14"/>
      <c r="J10" s="14"/>
      <c r="K10" s="14"/>
      <c r="L10" s="14"/>
      <c r="M10" s="121"/>
      <c r="N10" s="121"/>
      <c r="O10" s="121"/>
      <c r="P10" s="121"/>
      <c r="Q10" s="121"/>
      <c r="R10" s="117"/>
      <c r="S10" s="117"/>
      <c r="T10" s="117"/>
      <c r="U10" s="117"/>
      <c r="V10" s="117"/>
      <c r="W10" s="114"/>
      <c r="X10" s="114"/>
      <c r="Y10" s="114"/>
      <c r="Z10" s="114"/>
      <c r="AA10" s="114"/>
      <c r="AB10" s="115"/>
    </row>
    <row r="11" spans="1:28" ht="39" customHeight="1" thickBot="1">
      <c r="A11" s="461" t="s">
        <v>89</v>
      </c>
      <c r="B11" s="462"/>
      <c r="C11" s="388" t="s">
        <v>101</v>
      </c>
      <c r="D11" s="389"/>
      <c r="E11" s="389"/>
      <c r="F11" s="389"/>
      <c r="G11" s="389"/>
      <c r="H11" s="389"/>
      <c r="I11" s="389"/>
      <c r="J11" s="389"/>
      <c r="K11" s="390"/>
      <c r="L11" s="68"/>
      <c r="M11" s="396" t="s">
        <v>84</v>
      </c>
      <c r="N11" s="397"/>
      <c r="O11" s="397"/>
      <c r="P11" s="397"/>
      <c r="Q11" s="398"/>
      <c r="R11" s="422" t="s">
        <v>102</v>
      </c>
      <c r="S11" s="423"/>
      <c r="T11" s="423"/>
      <c r="U11" s="423"/>
      <c r="V11" s="424"/>
      <c r="W11" s="396" t="s">
        <v>83</v>
      </c>
      <c r="X11" s="398"/>
      <c r="Y11" s="388" t="s">
        <v>103</v>
      </c>
      <c r="Z11" s="483"/>
      <c r="AA11" s="483"/>
      <c r="AB11" s="484"/>
    </row>
    <row r="12" spans="1:28" ht="9" customHeight="1" thickBot="1">
      <c r="A12" s="75"/>
      <c r="B12" s="116"/>
      <c r="C12" s="391"/>
      <c r="D12" s="392"/>
      <c r="E12" s="392"/>
      <c r="F12" s="392"/>
      <c r="G12" s="392"/>
      <c r="H12" s="392"/>
      <c r="I12" s="392"/>
      <c r="J12" s="392"/>
      <c r="K12" s="392"/>
      <c r="L12" s="392"/>
      <c r="M12" s="392"/>
      <c r="N12" s="392"/>
      <c r="O12" s="392"/>
      <c r="P12" s="392"/>
      <c r="Q12" s="392"/>
      <c r="R12" s="392"/>
      <c r="S12" s="392"/>
      <c r="T12" s="392"/>
      <c r="U12" s="392"/>
      <c r="V12" s="392"/>
      <c r="W12" s="392"/>
      <c r="X12" s="392"/>
      <c r="Y12" s="392"/>
      <c r="Z12" s="392"/>
      <c r="AA12" s="6"/>
      <c r="AB12" s="107"/>
    </row>
    <row r="13" spans="1:28" s="1" customFormat="1" ht="37.5" customHeight="1" thickBot="1">
      <c r="A13" s="316" t="s">
        <v>91</v>
      </c>
      <c r="B13" s="317"/>
      <c r="C13" s="471" t="s">
        <v>162</v>
      </c>
      <c r="D13" s="472"/>
      <c r="E13" s="472"/>
      <c r="F13" s="472"/>
      <c r="G13" s="472"/>
      <c r="H13" s="472"/>
      <c r="I13" s="472"/>
      <c r="J13" s="472"/>
      <c r="K13" s="472"/>
      <c r="L13" s="472"/>
      <c r="M13" s="472"/>
      <c r="N13" s="472"/>
      <c r="O13" s="472"/>
      <c r="P13" s="472"/>
      <c r="Q13" s="473"/>
      <c r="R13" s="8"/>
      <c r="S13" s="399" t="s">
        <v>19</v>
      </c>
      <c r="T13" s="399"/>
      <c r="U13" s="141">
        <v>20</v>
      </c>
      <c r="V13" s="486" t="s">
        <v>20</v>
      </c>
      <c r="W13" s="399"/>
      <c r="X13" s="399"/>
      <c r="Y13" s="399"/>
      <c r="Z13" s="8"/>
      <c r="AA13" s="490">
        <v>0.18</v>
      </c>
      <c r="AB13" s="491"/>
    </row>
    <row r="14" spans="1:28" ht="16.5" customHeight="1" thickBot="1">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08"/>
    </row>
    <row r="15" spans="1:28" ht="24" customHeight="1" thickBot="1">
      <c r="A15" s="438" t="s">
        <v>1</v>
      </c>
      <c r="B15" s="439"/>
      <c r="C15" s="120" t="s">
        <v>69</v>
      </c>
      <c r="D15" s="417" t="s">
        <v>24</v>
      </c>
      <c r="E15" s="475"/>
      <c r="F15" s="417" t="s">
        <v>25</v>
      </c>
      <c r="G15" s="475"/>
      <c r="H15" s="417" t="s">
        <v>26</v>
      </c>
      <c r="I15" s="418"/>
      <c r="J15" s="119"/>
      <c r="K15" s="67"/>
      <c r="L15" s="119"/>
      <c r="M15" s="4"/>
      <c r="N15" s="4"/>
      <c r="O15" s="4"/>
      <c r="P15" s="4"/>
      <c r="Q15" s="487" t="s">
        <v>2</v>
      </c>
      <c r="R15" s="488"/>
      <c r="S15" s="488"/>
      <c r="T15" s="488"/>
      <c r="U15" s="488"/>
      <c r="V15" s="488"/>
      <c r="W15" s="488"/>
      <c r="X15" s="488"/>
      <c r="Y15" s="488"/>
      <c r="Z15" s="488"/>
      <c r="AA15" s="488"/>
      <c r="AB15" s="489"/>
    </row>
    <row r="16" spans="1:28" ht="35.25" customHeight="1" thickBot="1">
      <c r="A16" s="440"/>
      <c r="B16" s="441"/>
      <c r="C16" s="111"/>
      <c r="D16" s="445"/>
      <c r="E16" s="485"/>
      <c r="F16" s="445"/>
      <c r="G16" s="485"/>
      <c r="H16" s="445" t="s">
        <v>99</v>
      </c>
      <c r="I16" s="446"/>
      <c r="J16" s="119"/>
      <c r="K16" s="119"/>
      <c r="L16" s="119"/>
      <c r="M16" s="4"/>
      <c r="N16" s="4"/>
      <c r="O16" s="4"/>
      <c r="P16" s="4"/>
      <c r="Q16" s="393" t="s">
        <v>3</v>
      </c>
      <c r="R16" s="394"/>
      <c r="S16" s="394"/>
      <c r="T16" s="394"/>
      <c r="U16" s="394"/>
      <c r="V16" s="395"/>
      <c r="W16" s="476" t="s">
        <v>4</v>
      </c>
      <c r="X16" s="394"/>
      <c r="Y16" s="394"/>
      <c r="Z16" s="394"/>
      <c r="AA16" s="394"/>
      <c r="AB16" s="477"/>
    </row>
    <row r="17" spans="1:30" ht="27" customHeight="1">
      <c r="A17" s="3"/>
      <c r="B17" s="4"/>
      <c r="C17" s="4"/>
      <c r="D17" s="13"/>
      <c r="E17" s="13"/>
      <c r="F17" s="13"/>
      <c r="G17" s="13"/>
      <c r="H17" s="13"/>
      <c r="I17" s="13"/>
      <c r="J17" s="13"/>
      <c r="K17" s="13"/>
      <c r="L17" s="13"/>
      <c r="M17" s="4"/>
      <c r="N17" s="4"/>
      <c r="O17" s="4"/>
      <c r="P17" s="4"/>
      <c r="Q17" s="374" t="s">
        <v>5</v>
      </c>
      <c r="R17" s="353"/>
      <c r="S17" s="354"/>
      <c r="T17" s="352" t="s">
        <v>6</v>
      </c>
      <c r="U17" s="353"/>
      <c r="V17" s="354"/>
      <c r="W17" s="352" t="s">
        <v>5</v>
      </c>
      <c r="X17" s="353"/>
      <c r="Y17" s="354"/>
      <c r="Z17" s="352" t="s">
        <v>6</v>
      </c>
      <c r="AA17" s="353"/>
      <c r="AB17" s="497"/>
      <c r="AC17" s="18"/>
      <c r="AD17" s="18"/>
    </row>
    <row r="18" spans="1:30" ht="18" customHeight="1" thickBot="1">
      <c r="A18" s="7"/>
      <c r="B18" s="8"/>
      <c r="C18" s="13"/>
      <c r="D18" s="13"/>
      <c r="E18" s="13"/>
      <c r="F18" s="13"/>
      <c r="G18" s="74"/>
      <c r="H18" s="74"/>
      <c r="I18" s="74"/>
      <c r="J18" s="74"/>
      <c r="K18" s="74"/>
      <c r="L18" s="74"/>
      <c r="M18" s="13"/>
      <c r="N18" s="13"/>
      <c r="O18" s="13"/>
      <c r="P18" s="13"/>
      <c r="Q18" s="371" t="s">
        <v>156</v>
      </c>
      <c r="R18" s="372"/>
      <c r="S18" s="373"/>
      <c r="T18" s="455" t="s">
        <v>156</v>
      </c>
      <c r="U18" s="372"/>
      <c r="V18" s="373"/>
      <c r="W18" s="455">
        <v>1090481795</v>
      </c>
      <c r="X18" s="372"/>
      <c r="Y18" s="373"/>
      <c r="Z18" s="604">
        <v>1063143838.60567</v>
      </c>
      <c r="AA18" s="605"/>
      <c r="AB18" s="606"/>
      <c r="AC18" s="20"/>
      <c r="AD18" s="20"/>
    </row>
    <row r="19" spans="1:28" ht="7.5" customHeight="1" thickBot="1">
      <c r="A19" s="7"/>
      <c r="B19" s="8"/>
      <c r="C19" s="13"/>
      <c r="D19" s="13"/>
      <c r="E19" s="13"/>
      <c r="F19" s="13"/>
      <c r="G19" s="13"/>
      <c r="H19" s="13"/>
      <c r="I19" s="13"/>
      <c r="J19" s="13"/>
      <c r="K19" s="13"/>
      <c r="L19" s="13"/>
      <c r="M19" s="13"/>
      <c r="N19" s="13"/>
      <c r="O19" s="13"/>
      <c r="P19" s="13"/>
      <c r="Q19" s="13"/>
      <c r="R19" s="13"/>
      <c r="S19" s="13"/>
      <c r="T19" s="13"/>
      <c r="U19" s="13"/>
      <c r="V19" s="13"/>
      <c r="W19" s="13"/>
      <c r="X19" s="13"/>
      <c r="Y19" s="13"/>
      <c r="Z19" s="13"/>
      <c r="AA19" s="4"/>
      <c r="AB19" s="106"/>
    </row>
    <row r="20" spans="1:28" ht="17.25" customHeight="1">
      <c r="A20" s="498" t="s">
        <v>88</v>
      </c>
      <c r="B20" s="499"/>
      <c r="C20" s="500"/>
      <c r="D20" s="500"/>
      <c r="E20" s="500"/>
      <c r="F20" s="500"/>
      <c r="G20" s="500"/>
      <c r="H20" s="500"/>
      <c r="I20" s="500"/>
      <c r="J20" s="500"/>
      <c r="K20" s="500"/>
      <c r="L20" s="500"/>
      <c r="M20" s="500"/>
      <c r="N20" s="500"/>
      <c r="O20" s="500"/>
      <c r="P20" s="500"/>
      <c r="Q20" s="500"/>
      <c r="R20" s="500"/>
      <c r="S20" s="500"/>
      <c r="T20" s="500"/>
      <c r="U20" s="500"/>
      <c r="V20" s="500"/>
      <c r="W20" s="500"/>
      <c r="X20" s="500"/>
      <c r="Y20" s="500"/>
      <c r="Z20" s="500"/>
      <c r="AA20" s="500"/>
      <c r="AB20" s="501"/>
    </row>
    <row r="21" spans="1:28" ht="15" customHeight="1">
      <c r="A21" s="511" t="s">
        <v>7</v>
      </c>
      <c r="B21" s="505" t="s">
        <v>8</v>
      </c>
      <c r="C21" s="506"/>
      <c r="D21" s="313" t="s">
        <v>9</v>
      </c>
      <c r="E21" s="314"/>
      <c r="F21" s="314"/>
      <c r="G21" s="314"/>
      <c r="H21" s="314"/>
      <c r="I21" s="314"/>
      <c r="J21" s="314"/>
      <c r="K21" s="314"/>
      <c r="L21" s="314"/>
      <c r="M21" s="314"/>
      <c r="N21" s="314"/>
      <c r="O21" s="315"/>
      <c r="P21" s="348" t="s">
        <v>10</v>
      </c>
      <c r="Q21" s="348" t="s">
        <v>96</v>
      </c>
      <c r="R21" s="348"/>
      <c r="S21" s="348"/>
      <c r="T21" s="348"/>
      <c r="U21" s="348"/>
      <c r="V21" s="348"/>
      <c r="W21" s="348"/>
      <c r="X21" s="348"/>
      <c r="Y21" s="348"/>
      <c r="Z21" s="348"/>
      <c r="AA21" s="348"/>
      <c r="AB21" s="474"/>
    </row>
    <row r="22" spans="1:28" ht="27" customHeight="1">
      <c r="A22" s="513"/>
      <c r="B22" s="327"/>
      <c r="C22" s="329"/>
      <c r="D22" s="313" t="s">
        <v>69</v>
      </c>
      <c r="E22" s="314"/>
      <c r="F22" s="315"/>
      <c r="G22" s="313" t="s">
        <v>24</v>
      </c>
      <c r="H22" s="314"/>
      <c r="I22" s="315"/>
      <c r="J22" s="313" t="s">
        <v>25</v>
      </c>
      <c r="K22" s="314"/>
      <c r="L22" s="315"/>
      <c r="M22" s="313" t="s">
        <v>26</v>
      </c>
      <c r="N22" s="314"/>
      <c r="O22" s="315"/>
      <c r="P22" s="315"/>
      <c r="Q22" s="348"/>
      <c r="R22" s="348"/>
      <c r="S22" s="348"/>
      <c r="T22" s="348"/>
      <c r="U22" s="348"/>
      <c r="V22" s="348"/>
      <c r="W22" s="348"/>
      <c r="X22" s="348"/>
      <c r="Y22" s="348"/>
      <c r="Z22" s="348"/>
      <c r="AA22" s="348"/>
      <c r="AB22" s="474"/>
    </row>
    <row r="23" spans="1:28" ht="15">
      <c r="A23" s="514" t="str">
        <f>C13</f>
        <v>6. Operar en las 20 localidades el Modelo de Atención: Casas de Igualdad de Oportunidades para las Mujeres</v>
      </c>
      <c r="B23" s="507" t="s">
        <v>156</v>
      </c>
      <c r="C23" s="508"/>
      <c r="D23" s="449"/>
      <c r="E23" s="450"/>
      <c r="F23" s="451"/>
      <c r="G23" s="449"/>
      <c r="H23" s="450"/>
      <c r="I23" s="451"/>
      <c r="J23" s="449"/>
      <c r="K23" s="450"/>
      <c r="L23" s="451"/>
      <c r="M23" s="449"/>
      <c r="N23" s="450"/>
      <c r="O23" s="451"/>
      <c r="P23" s="456"/>
      <c r="Q23" s="467"/>
      <c r="R23" s="467"/>
      <c r="S23" s="467"/>
      <c r="T23" s="467"/>
      <c r="U23" s="467"/>
      <c r="V23" s="467"/>
      <c r="W23" s="467"/>
      <c r="X23" s="467"/>
      <c r="Y23" s="467"/>
      <c r="Z23" s="467"/>
      <c r="AA23" s="467"/>
      <c r="AB23" s="468"/>
    </row>
    <row r="24" spans="1:28" ht="15">
      <c r="A24" s="514"/>
      <c r="B24" s="509"/>
      <c r="C24" s="510"/>
      <c r="D24" s="452"/>
      <c r="E24" s="453"/>
      <c r="F24" s="454"/>
      <c r="G24" s="452"/>
      <c r="H24" s="453"/>
      <c r="I24" s="454"/>
      <c r="J24" s="452"/>
      <c r="K24" s="453"/>
      <c r="L24" s="454"/>
      <c r="M24" s="452"/>
      <c r="N24" s="453"/>
      <c r="O24" s="454"/>
      <c r="P24" s="457"/>
      <c r="Q24" s="467"/>
      <c r="R24" s="467"/>
      <c r="S24" s="467"/>
      <c r="T24" s="467"/>
      <c r="U24" s="467"/>
      <c r="V24" s="467"/>
      <c r="W24" s="467"/>
      <c r="X24" s="467"/>
      <c r="Y24" s="467"/>
      <c r="Z24" s="467"/>
      <c r="AA24" s="467"/>
      <c r="AB24" s="468"/>
    </row>
    <row r="25" spans="1:28" ht="15">
      <c r="A25" s="514"/>
      <c r="B25" s="509"/>
      <c r="C25" s="510"/>
      <c r="D25" s="452"/>
      <c r="E25" s="453"/>
      <c r="F25" s="454"/>
      <c r="G25" s="452"/>
      <c r="H25" s="453"/>
      <c r="I25" s="454"/>
      <c r="J25" s="452"/>
      <c r="K25" s="453"/>
      <c r="L25" s="454"/>
      <c r="M25" s="452"/>
      <c r="N25" s="453"/>
      <c r="O25" s="454"/>
      <c r="P25" s="457"/>
      <c r="Q25" s="467"/>
      <c r="R25" s="467"/>
      <c r="S25" s="467"/>
      <c r="T25" s="467"/>
      <c r="U25" s="467"/>
      <c r="V25" s="467"/>
      <c r="W25" s="467"/>
      <c r="X25" s="467"/>
      <c r="Y25" s="467"/>
      <c r="Z25" s="467"/>
      <c r="AA25" s="467"/>
      <c r="AB25" s="468"/>
    </row>
    <row r="26" spans="1:28" ht="30.75" customHeight="1" thickBot="1">
      <c r="A26" s="515"/>
      <c r="B26" s="509"/>
      <c r="C26" s="510"/>
      <c r="D26" s="452"/>
      <c r="E26" s="453"/>
      <c r="F26" s="454"/>
      <c r="G26" s="452"/>
      <c r="H26" s="453"/>
      <c r="I26" s="454"/>
      <c r="J26" s="452"/>
      <c r="K26" s="453"/>
      <c r="L26" s="454"/>
      <c r="M26" s="452"/>
      <c r="N26" s="453"/>
      <c r="O26" s="454"/>
      <c r="P26" s="457"/>
      <c r="Q26" s="469"/>
      <c r="R26" s="469"/>
      <c r="S26" s="469"/>
      <c r="T26" s="469"/>
      <c r="U26" s="469"/>
      <c r="V26" s="469"/>
      <c r="W26" s="469"/>
      <c r="X26" s="469"/>
      <c r="Y26" s="469"/>
      <c r="Z26" s="469"/>
      <c r="AA26" s="469"/>
      <c r="AB26" s="470"/>
    </row>
    <row r="27" spans="1:28" ht="18.75" customHeight="1">
      <c r="A27" s="349"/>
      <c r="B27" s="350"/>
      <c r="C27" s="350"/>
      <c r="D27" s="350"/>
      <c r="E27" s="350"/>
      <c r="F27" s="350"/>
      <c r="G27" s="350"/>
      <c r="H27" s="350"/>
      <c r="I27" s="350"/>
      <c r="J27" s="350"/>
      <c r="K27" s="350"/>
      <c r="L27" s="350"/>
      <c r="M27" s="350"/>
      <c r="N27" s="350"/>
      <c r="O27" s="350"/>
      <c r="P27" s="350"/>
      <c r="Q27" s="350"/>
      <c r="R27" s="350"/>
      <c r="S27" s="350"/>
      <c r="T27" s="350"/>
      <c r="U27" s="350"/>
      <c r="V27" s="350"/>
      <c r="W27" s="350"/>
      <c r="X27" s="350"/>
      <c r="Y27" s="350"/>
      <c r="Z27" s="350"/>
      <c r="AA27" s="350"/>
      <c r="AB27" s="351"/>
    </row>
    <row r="28" spans="1:40" ht="36.75" customHeight="1">
      <c r="A28" s="511" t="s">
        <v>7</v>
      </c>
      <c r="B28" s="348" t="s">
        <v>71</v>
      </c>
      <c r="C28" s="348" t="s">
        <v>8</v>
      </c>
      <c r="D28" s="348" t="s">
        <v>68</v>
      </c>
      <c r="E28" s="348"/>
      <c r="F28" s="348"/>
      <c r="G28" s="348"/>
      <c r="H28" s="348"/>
      <c r="I28" s="348"/>
      <c r="J28" s="348"/>
      <c r="K28" s="348"/>
      <c r="L28" s="348"/>
      <c r="M28" s="348"/>
      <c r="N28" s="348"/>
      <c r="O28" s="348"/>
      <c r="P28" s="348"/>
      <c r="Q28" s="348" t="s">
        <v>97</v>
      </c>
      <c r="R28" s="348"/>
      <c r="S28" s="348"/>
      <c r="T28" s="348"/>
      <c r="U28" s="348"/>
      <c r="V28" s="348"/>
      <c r="W28" s="348"/>
      <c r="X28" s="348"/>
      <c r="Y28" s="348"/>
      <c r="Z28" s="348"/>
      <c r="AA28" s="348"/>
      <c r="AB28" s="348"/>
      <c r="AE28" s="93"/>
      <c r="AF28" s="93"/>
      <c r="AG28" s="93"/>
      <c r="AH28" s="93"/>
      <c r="AI28" s="93"/>
      <c r="AJ28" s="93"/>
      <c r="AK28" s="93"/>
      <c r="AL28" s="93"/>
      <c r="AM28" s="93"/>
      <c r="AN28" s="92"/>
    </row>
    <row r="29" spans="1:40" ht="25.5" customHeight="1">
      <c r="A29" s="511"/>
      <c r="B29" s="348"/>
      <c r="C29" s="512"/>
      <c r="D29" s="118" t="s">
        <v>47</v>
      </c>
      <c r="E29" s="118" t="s">
        <v>48</v>
      </c>
      <c r="F29" s="118" t="s">
        <v>49</v>
      </c>
      <c r="G29" s="118" t="s">
        <v>50</v>
      </c>
      <c r="H29" s="118" t="s">
        <v>51</v>
      </c>
      <c r="I29" s="118" t="s">
        <v>52</v>
      </c>
      <c r="J29" s="118" t="s">
        <v>53</v>
      </c>
      <c r="K29" s="118" t="s">
        <v>54</v>
      </c>
      <c r="L29" s="118" t="s">
        <v>55</v>
      </c>
      <c r="M29" s="118" t="s">
        <v>56</v>
      </c>
      <c r="N29" s="118" t="s">
        <v>57</v>
      </c>
      <c r="O29" s="118" t="s">
        <v>58</v>
      </c>
      <c r="P29" s="118" t="s">
        <v>10</v>
      </c>
      <c r="Q29" s="327" t="s">
        <v>92</v>
      </c>
      <c r="R29" s="328"/>
      <c r="S29" s="328"/>
      <c r="T29" s="329"/>
      <c r="U29" s="327" t="s">
        <v>93</v>
      </c>
      <c r="V29" s="328"/>
      <c r="W29" s="328"/>
      <c r="X29" s="329"/>
      <c r="Y29" s="327" t="s">
        <v>94</v>
      </c>
      <c r="Z29" s="328"/>
      <c r="AA29" s="328"/>
      <c r="AB29" s="330"/>
      <c r="AE29" s="93"/>
      <c r="AF29" s="93"/>
      <c r="AG29" s="93"/>
      <c r="AH29" s="93"/>
      <c r="AI29" s="93"/>
      <c r="AJ29" s="93"/>
      <c r="AK29" s="93"/>
      <c r="AL29" s="93"/>
      <c r="AM29" s="93"/>
      <c r="AN29" s="92"/>
    </row>
    <row r="30" spans="1:40" ht="168.75" customHeight="1" thickBot="1">
      <c r="A30" s="88" t="str">
        <f>C13</f>
        <v>6. Operar en las 20 localidades el Modelo de Atención: Casas de Igualdad de Oportunidades para las Mujeres</v>
      </c>
      <c r="B30" s="89">
        <f>AA13</f>
        <v>0.18</v>
      </c>
      <c r="C30" s="122">
        <v>20</v>
      </c>
      <c r="D30" s="91"/>
      <c r="E30" s="91"/>
      <c r="F30" s="91"/>
      <c r="G30" s="91"/>
      <c r="H30" s="91"/>
      <c r="I30" s="91"/>
      <c r="J30" s="160">
        <v>20</v>
      </c>
      <c r="K30" s="160">
        <v>20</v>
      </c>
      <c r="L30" s="160">
        <v>20</v>
      </c>
      <c r="M30" s="160">
        <v>20</v>
      </c>
      <c r="N30" s="160">
        <v>20</v>
      </c>
      <c r="O30" s="160">
        <v>20</v>
      </c>
      <c r="P30" s="122">
        <v>20</v>
      </c>
      <c r="Q30" s="341" t="s">
        <v>238</v>
      </c>
      <c r="R30" s="342"/>
      <c r="S30" s="342"/>
      <c r="T30" s="343"/>
      <c r="U30" s="612" t="s">
        <v>281</v>
      </c>
      <c r="V30" s="613"/>
      <c r="W30" s="613"/>
      <c r="X30" s="614"/>
      <c r="Y30" s="556" t="s">
        <v>239</v>
      </c>
      <c r="Z30" s="557"/>
      <c r="AA30" s="557"/>
      <c r="AB30" s="577"/>
      <c r="AC30" s="87"/>
      <c r="AD30" s="155"/>
      <c r="AE30" s="93"/>
      <c r="AF30" s="93"/>
      <c r="AG30" s="93"/>
      <c r="AH30" s="93"/>
      <c r="AI30" s="93"/>
      <c r="AJ30" s="93"/>
      <c r="AK30" s="93"/>
      <c r="AL30" s="93"/>
      <c r="AM30" s="93"/>
      <c r="AN30" s="92"/>
    </row>
    <row r="31" spans="1:40" ht="18.75">
      <c r="A31" s="502" t="s">
        <v>178</v>
      </c>
      <c r="B31" s="329"/>
      <c r="C31" s="503"/>
      <c r="D31" s="503"/>
      <c r="E31" s="503"/>
      <c r="F31" s="503"/>
      <c r="G31" s="503"/>
      <c r="H31" s="503"/>
      <c r="I31" s="503"/>
      <c r="J31" s="503"/>
      <c r="K31" s="503"/>
      <c r="L31" s="503"/>
      <c r="M31" s="503"/>
      <c r="N31" s="503"/>
      <c r="O31" s="503"/>
      <c r="P31" s="503"/>
      <c r="Q31" s="503"/>
      <c r="R31" s="503"/>
      <c r="S31" s="503"/>
      <c r="T31" s="503"/>
      <c r="U31" s="503"/>
      <c r="V31" s="503"/>
      <c r="W31" s="503"/>
      <c r="X31" s="503"/>
      <c r="Y31" s="503"/>
      <c r="Z31" s="503"/>
      <c r="AA31" s="503"/>
      <c r="AB31" s="504"/>
      <c r="AD31" s="16"/>
      <c r="AE31" s="93"/>
      <c r="AF31" s="93"/>
      <c r="AG31" s="93"/>
      <c r="AH31" s="93"/>
      <c r="AI31" s="93"/>
      <c r="AJ31" s="93"/>
      <c r="AK31" s="93"/>
      <c r="AL31" s="93"/>
      <c r="AM31" s="93"/>
      <c r="AN31" s="92"/>
    </row>
    <row r="32" spans="1:40" ht="15" customHeight="1">
      <c r="A32" s="511" t="s">
        <v>13</v>
      </c>
      <c r="B32" s="517" t="s">
        <v>70</v>
      </c>
      <c r="C32" s="348" t="s">
        <v>14</v>
      </c>
      <c r="D32" s="348"/>
      <c r="E32" s="348"/>
      <c r="F32" s="348"/>
      <c r="G32" s="348"/>
      <c r="H32" s="348"/>
      <c r="I32" s="348"/>
      <c r="J32" s="348"/>
      <c r="K32" s="348"/>
      <c r="L32" s="348"/>
      <c r="M32" s="348"/>
      <c r="N32" s="348"/>
      <c r="O32" s="348"/>
      <c r="P32" s="348"/>
      <c r="Q32" s="313" t="s">
        <v>90</v>
      </c>
      <c r="R32" s="314"/>
      <c r="S32" s="314"/>
      <c r="T32" s="314"/>
      <c r="U32" s="314"/>
      <c r="V32" s="314"/>
      <c r="W32" s="314"/>
      <c r="X32" s="314"/>
      <c r="Y32" s="314"/>
      <c r="Z32" s="314"/>
      <c r="AA32" s="314"/>
      <c r="AB32" s="331"/>
      <c r="AE32" s="93"/>
      <c r="AF32" s="93"/>
      <c r="AG32" s="93"/>
      <c r="AH32" s="93"/>
      <c r="AI32" s="93"/>
      <c r="AJ32" s="93"/>
      <c r="AK32" s="93"/>
      <c r="AL32" s="93"/>
      <c r="AM32" s="93"/>
      <c r="AN32" s="92"/>
    </row>
    <row r="33" spans="1:40" ht="25.5" customHeight="1">
      <c r="A33" s="511"/>
      <c r="B33" s="503"/>
      <c r="C33" s="118" t="s">
        <v>15</v>
      </c>
      <c r="D33" s="118" t="s">
        <v>44</v>
      </c>
      <c r="E33" s="118" t="s">
        <v>45</v>
      </c>
      <c r="F33" s="118" t="s">
        <v>46</v>
      </c>
      <c r="G33" s="118" t="s">
        <v>59</v>
      </c>
      <c r="H33" s="118" t="s">
        <v>60</v>
      </c>
      <c r="I33" s="118" t="s">
        <v>61</v>
      </c>
      <c r="J33" s="118" t="s">
        <v>62</v>
      </c>
      <c r="K33" s="118" t="s">
        <v>63</v>
      </c>
      <c r="L33" s="118" t="s">
        <v>64</v>
      </c>
      <c r="M33" s="118" t="s">
        <v>65</v>
      </c>
      <c r="N33" s="118" t="s">
        <v>66</v>
      </c>
      <c r="O33" s="118" t="s">
        <v>67</v>
      </c>
      <c r="P33" s="118" t="s">
        <v>72</v>
      </c>
      <c r="Q33" s="313" t="s">
        <v>95</v>
      </c>
      <c r="R33" s="314"/>
      <c r="S33" s="314"/>
      <c r="T33" s="314"/>
      <c r="U33" s="314"/>
      <c r="V33" s="314"/>
      <c r="W33" s="314"/>
      <c r="X33" s="314"/>
      <c r="Y33" s="314"/>
      <c r="Z33" s="314"/>
      <c r="AA33" s="314"/>
      <c r="AB33" s="331"/>
      <c r="AE33" s="94"/>
      <c r="AF33" s="94"/>
      <c r="AG33" s="94"/>
      <c r="AH33" s="94"/>
      <c r="AI33" s="94"/>
      <c r="AJ33" s="94"/>
      <c r="AK33" s="94"/>
      <c r="AL33" s="94"/>
      <c r="AM33" s="94"/>
      <c r="AN33" s="92"/>
    </row>
    <row r="34" spans="1:40" ht="51.75" customHeight="1">
      <c r="A34" s="610" t="s">
        <v>170</v>
      </c>
      <c r="B34" s="516">
        <v>6</v>
      </c>
      <c r="C34" s="76" t="s">
        <v>11</v>
      </c>
      <c r="D34" s="77"/>
      <c r="E34" s="77"/>
      <c r="F34" s="77"/>
      <c r="G34" s="77"/>
      <c r="H34" s="77"/>
      <c r="I34" s="77"/>
      <c r="J34" s="77">
        <v>0.17</v>
      </c>
      <c r="K34" s="77">
        <v>0.17</v>
      </c>
      <c r="L34" s="77">
        <v>0.17</v>
      </c>
      <c r="M34" s="77">
        <v>0.16</v>
      </c>
      <c r="N34" s="77">
        <v>0.16</v>
      </c>
      <c r="O34" s="77">
        <v>0.17</v>
      </c>
      <c r="P34" s="78">
        <f aca="true" t="shared" si="0" ref="P34:P42">SUM(D34:O34)</f>
        <v>1</v>
      </c>
      <c r="Q34" s="332" t="s">
        <v>283</v>
      </c>
      <c r="R34" s="333"/>
      <c r="S34" s="333"/>
      <c r="T34" s="333"/>
      <c r="U34" s="333"/>
      <c r="V34" s="333"/>
      <c r="W34" s="333"/>
      <c r="X34" s="333"/>
      <c r="Y34" s="333"/>
      <c r="Z34" s="333"/>
      <c r="AA34" s="333"/>
      <c r="AB34" s="334"/>
      <c r="AC34" s="66"/>
      <c r="AD34" s="161"/>
      <c r="AE34" s="95"/>
      <c r="AF34" s="95"/>
      <c r="AG34" s="95"/>
      <c r="AH34" s="95"/>
      <c r="AI34" s="95"/>
      <c r="AJ34" s="95"/>
      <c r="AK34" s="95"/>
      <c r="AL34" s="95"/>
      <c r="AM34" s="95"/>
      <c r="AN34" s="92"/>
    </row>
    <row r="35" spans="1:40" ht="75" customHeight="1">
      <c r="A35" s="611"/>
      <c r="B35" s="448"/>
      <c r="C35" s="71" t="s">
        <v>12</v>
      </c>
      <c r="D35" s="15"/>
      <c r="E35" s="15"/>
      <c r="F35" s="15"/>
      <c r="G35" s="15"/>
      <c r="H35" s="15"/>
      <c r="I35" s="15"/>
      <c r="J35" s="15">
        <v>0.17</v>
      </c>
      <c r="K35" s="15">
        <v>0.17</v>
      </c>
      <c r="L35" s="15">
        <v>0.17</v>
      </c>
      <c r="M35" s="15">
        <v>0.16</v>
      </c>
      <c r="N35" s="15">
        <v>0.16</v>
      </c>
      <c r="O35" s="15">
        <v>0.17</v>
      </c>
      <c r="P35" s="17">
        <f t="shared" si="0"/>
        <v>1</v>
      </c>
      <c r="Q35" s="335"/>
      <c r="R35" s="336"/>
      <c r="S35" s="336"/>
      <c r="T35" s="336"/>
      <c r="U35" s="336"/>
      <c r="V35" s="336"/>
      <c r="W35" s="336"/>
      <c r="X35" s="336"/>
      <c r="Y35" s="336"/>
      <c r="Z35" s="336"/>
      <c r="AA35" s="336"/>
      <c r="AB35" s="337"/>
      <c r="AC35" s="66"/>
      <c r="AE35" s="92"/>
      <c r="AF35" s="92"/>
      <c r="AG35" s="92"/>
      <c r="AH35" s="92"/>
      <c r="AI35" s="92"/>
      <c r="AJ35" s="92"/>
      <c r="AK35" s="92"/>
      <c r="AL35" s="92"/>
      <c r="AM35" s="92"/>
      <c r="AN35" s="92"/>
    </row>
    <row r="36" spans="1:40" ht="75.75" customHeight="1">
      <c r="A36" s="465" t="s">
        <v>171</v>
      </c>
      <c r="B36" s="466"/>
      <c r="C36" s="71"/>
      <c r="D36" s="73"/>
      <c r="E36" s="83"/>
      <c r="F36" s="73"/>
      <c r="G36" s="73"/>
      <c r="H36" s="73"/>
      <c r="I36" s="73"/>
      <c r="J36" s="73"/>
      <c r="K36" s="73"/>
      <c r="L36" s="73"/>
      <c r="M36" s="73"/>
      <c r="N36" s="73"/>
      <c r="O36" s="73">
        <v>14</v>
      </c>
      <c r="P36" s="86">
        <f t="shared" si="0"/>
        <v>14</v>
      </c>
      <c r="Q36" s="338"/>
      <c r="R36" s="339"/>
      <c r="S36" s="339"/>
      <c r="T36" s="339"/>
      <c r="U36" s="339"/>
      <c r="V36" s="339"/>
      <c r="W36" s="339"/>
      <c r="X36" s="339"/>
      <c r="Y36" s="339"/>
      <c r="Z36" s="339"/>
      <c r="AA36" s="339"/>
      <c r="AB36" s="340"/>
      <c r="AC36" s="66"/>
      <c r="AE36" s="92"/>
      <c r="AF36" s="92"/>
      <c r="AG36" s="92"/>
      <c r="AH36" s="92"/>
      <c r="AI36" s="92"/>
      <c r="AJ36" s="92"/>
      <c r="AK36" s="92"/>
      <c r="AL36" s="92"/>
      <c r="AM36" s="92"/>
      <c r="AN36" s="92"/>
    </row>
    <row r="37" spans="1:29" ht="39.75" customHeight="1">
      <c r="A37" s="463" t="s">
        <v>122</v>
      </c>
      <c r="B37" s="447">
        <v>6</v>
      </c>
      <c r="C37" s="70" t="s">
        <v>11</v>
      </c>
      <c r="D37" s="72"/>
      <c r="E37" s="72"/>
      <c r="F37" s="72"/>
      <c r="G37" s="72"/>
      <c r="H37" s="72"/>
      <c r="I37" s="72"/>
      <c r="J37" s="77">
        <v>0.12</v>
      </c>
      <c r="K37" s="77">
        <v>0.15</v>
      </c>
      <c r="L37" s="77">
        <v>0.2</v>
      </c>
      <c r="M37" s="77">
        <v>0.2</v>
      </c>
      <c r="N37" s="77">
        <v>0.2</v>
      </c>
      <c r="O37" s="77">
        <v>0.13</v>
      </c>
      <c r="P37" s="17">
        <f t="shared" si="0"/>
        <v>1</v>
      </c>
      <c r="Q37" s="332" t="s">
        <v>282</v>
      </c>
      <c r="R37" s="333"/>
      <c r="S37" s="333"/>
      <c r="T37" s="333"/>
      <c r="U37" s="333"/>
      <c r="V37" s="333"/>
      <c r="W37" s="333"/>
      <c r="X37" s="333"/>
      <c r="Y37" s="333"/>
      <c r="Z37" s="333"/>
      <c r="AA37" s="333"/>
      <c r="AB37" s="334"/>
      <c r="AC37" s="66"/>
    </row>
    <row r="38" spans="1:29" ht="69.75" customHeight="1">
      <c r="A38" s="607"/>
      <c r="B38" s="448"/>
      <c r="C38" s="71" t="s">
        <v>12</v>
      </c>
      <c r="D38" s="15"/>
      <c r="E38" s="15"/>
      <c r="F38" s="15"/>
      <c r="G38" s="15"/>
      <c r="H38" s="15"/>
      <c r="I38" s="15"/>
      <c r="J38" s="15">
        <v>0.12</v>
      </c>
      <c r="K38" s="15">
        <v>0.15</v>
      </c>
      <c r="L38" s="69">
        <v>0.15</v>
      </c>
      <c r="M38" s="69">
        <v>0.2</v>
      </c>
      <c r="N38" s="69">
        <v>0.2</v>
      </c>
      <c r="O38" s="69">
        <v>0.09</v>
      </c>
      <c r="P38" s="17">
        <f t="shared" si="0"/>
        <v>0.91</v>
      </c>
      <c r="Q38" s="335"/>
      <c r="R38" s="336"/>
      <c r="S38" s="336"/>
      <c r="T38" s="336"/>
      <c r="U38" s="336"/>
      <c r="V38" s="336"/>
      <c r="W38" s="336"/>
      <c r="X38" s="336"/>
      <c r="Y38" s="336"/>
      <c r="Z38" s="336"/>
      <c r="AA38" s="336"/>
      <c r="AB38" s="337"/>
      <c r="AC38" s="66"/>
    </row>
    <row r="39" spans="1:29" ht="90.75" customHeight="1">
      <c r="A39" s="465" t="s">
        <v>123</v>
      </c>
      <c r="B39" s="466"/>
      <c r="C39" s="71"/>
      <c r="D39" s="73"/>
      <c r="E39" s="73"/>
      <c r="F39" s="73"/>
      <c r="G39" s="73"/>
      <c r="H39" s="73"/>
      <c r="I39" s="73"/>
      <c r="J39" s="73"/>
      <c r="K39" s="73"/>
      <c r="L39" s="73"/>
      <c r="M39" s="73"/>
      <c r="N39" s="73"/>
      <c r="O39" s="73">
        <v>1</v>
      </c>
      <c r="P39" s="79">
        <f t="shared" si="0"/>
        <v>1</v>
      </c>
      <c r="Q39" s="338"/>
      <c r="R39" s="339"/>
      <c r="S39" s="339"/>
      <c r="T39" s="339"/>
      <c r="U39" s="339"/>
      <c r="V39" s="339"/>
      <c r="W39" s="339"/>
      <c r="X39" s="339"/>
      <c r="Y39" s="339"/>
      <c r="Z39" s="339"/>
      <c r="AA39" s="339"/>
      <c r="AB39" s="340"/>
      <c r="AC39" s="66"/>
    </row>
    <row r="40" spans="1:29" ht="28.5" customHeight="1">
      <c r="A40" s="608" t="s">
        <v>121</v>
      </c>
      <c r="B40" s="447">
        <v>6</v>
      </c>
      <c r="C40" s="70" t="s">
        <v>11</v>
      </c>
      <c r="D40" s="72"/>
      <c r="E40" s="72"/>
      <c r="F40" s="72"/>
      <c r="G40" s="72"/>
      <c r="H40" s="72"/>
      <c r="I40" s="72"/>
      <c r="J40" s="123">
        <v>0.15</v>
      </c>
      <c r="K40" s="124">
        <v>0.18</v>
      </c>
      <c r="L40" s="124">
        <v>0.18</v>
      </c>
      <c r="M40" s="124">
        <v>0.18</v>
      </c>
      <c r="N40" s="124">
        <v>0.18</v>
      </c>
      <c r="O40" s="124">
        <v>0.13</v>
      </c>
      <c r="P40" s="17">
        <f t="shared" si="0"/>
        <v>0.9999999999999999</v>
      </c>
      <c r="Q40" s="332" t="s">
        <v>284</v>
      </c>
      <c r="R40" s="333"/>
      <c r="S40" s="333"/>
      <c r="T40" s="333"/>
      <c r="U40" s="333"/>
      <c r="V40" s="333"/>
      <c r="W40" s="333"/>
      <c r="X40" s="333"/>
      <c r="Y40" s="333"/>
      <c r="Z40" s="333"/>
      <c r="AA40" s="333"/>
      <c r="AB40" s="334"/>
      <c r="AC40" s="66"/>
    </row>
    <row r="41" spans="1:29" ht="47.25" customHeight="1">
      <c r="A41" s="609"/>
      <c r="B41" s="448"/>
      <c r="C41" s="71" t="s">
        <v>12</v>
      </c>
      <c r="D41" s="15"/>
      <c r="E41" s="15"/>
      <c r="F41" s="15"/>
      <c r="G41" s="15"/>
      <c r="H41" s="15"/>
      <c r="I41" s="15"/>
      <c r="J41" s="15">
        <v>0.15</v>
      </c>
      <c r="K41" s="15">
        <v>0.18</v>
      </c>
      <c r="L41" s="69">
        <v>0.18</v>
      </c>
      <c r="M41" s="69">
        <v>0.18</v>
      </c>
      <c r="N41" s="69">
        <v>0.18</v>
      </c>
      <c r="O41" s="69">
        <v>0.13</v>
      </c>
      <c r="P41" s="17">
        <f t="shared" si="0"/>
        <v>0.9999999999999999</v>
      </c>
      <c r="Q41" s="335"/>
      <c r="R41" s="336"/>
      <c r="S41" s="336"/>
      <c r="T41" s="336"/>
      <c r="U41" s="336"/>
      <c r="V41" s="336"/>
      <c r="W41" s="336"/>
      <c r="X41" s="336"/>
      <c r="Y41" s="336"/>
      <c r="Z41" s="336"/>
      <c r="AA41" s="336"/>
      <c r="AB41" s="337"/>
      <c r="AC41" s="66"/>
    </row>
    <row r="42" spans="1:29" ht="48.75" customHeight="1">
      <c r="A42" s="465" t="s">
        <v>172</v>
      </c>
      <c r="B42" s="466"/>
      <c r="C42" s="71"/>
      <c r="D42" s="73"/>
      <c r="E42" s="73"/>
      <c r="F42" s="73"/>
      <c r="G42" s="73"/>
      <c r="H42" s="73"/>
      <c r="I42" s="73"/>
      <c r="J42" s="73"/>
      <c r="K42" s="73">
        <v>14</v>
      </c>
      <c r="L42" s="73">
        <v>9</v>
      </c>
      <c r="M42" s="73">
        <v>1</v>
      </c>
      <c r="N42" s="73"/>
      <c r="O42" s="73">
        <v>3</v>
      </c>
      <c r="P42" s="79">
        <f t="shared" si="0"/>
        <v>27</v>
      </c>
      <c r="Q42" s="338"/>
      <c r="R42" s="339"/>
      <c r="S42" s="339"/>
      <c r="T42" s="339"/>
      <c r="U42" s="339"/>
      <c r="V42" s="339"/>
      <c r="W42" s="339"/>
      <c r="X42" s="339"/>
      <c r="Y42" s="339"/>
      <c r="Z42" s="339"/>
      <c r="AA42" s="339"/>
      <c r="AB42" s="340"/>
      <c r="AC42" s="66"/>
    </row>
    <row r="43" spans="1:28" ht="17.25" customHeight="1">
      <c r="A43" s="150"/>
      <c r="B43" s="143"/>
      <c r="C43" s="143"/>
      <c r="D43" s="143"/>
      <c r="E43" s="143"/>
      <c r="F43" s="143"/>
      <c r="G43" s="143"/>
      <c r="H43" s="143"/>
      <c r="I43" s="143"/>
      <c r="J43" s="143"/>
      <c r="K43" s="143"/>
      <c r="L43" s="143"/>
      <c r="M43" s="143"/>
      <c r="N43" s="143"/>
      <c r="O43" s="143"/>
      <c r="P43" s="143"/>
      <c r="Q43" s="143"/>
      <c r="R43" s="143"/>
      <c r="S43" s="143"/>
      <c r="T43" s="143"/>
      <c r="U43" s="143"/>
      <c r="V43" s="143"/>
      <c r="W43" s="143"/>
      <c r="X43" s="144"/>
      <c r="Y43" s="143"/>
      <c r="Z43" s="143"/>
      <c r="AA43" s="143"/>
      <c r="AB43" s="151"/>
    </row>
  </sheetData>
  <sheetProtection/>
  <mergeCells count="97">
    <mergeCell ref="A1:A4"/>
    <mergeCell ref="B1:Y1"/>
    <mergeCell ref="Z1:AB1"/>
    <mergeCell ref="B2:Y2"/>
    <mergeCell ref="Z2:AB2"/>
    <mergeCell ref="B3:Y4"/>
    <mergeCell ref="Z3:AB3"/>
    <mergeCell ref="Z4:AB4"/>
    <mergeCell ref="A7:B9"/>
    <mergeCell ref="C7:K9"/>
    <mergeCell ref="R7:T9"/>
    <mergeCell ref="U7:V9"/>
    <mergeCell ref="W7:X9"/>
    <mergeCell ref="Y7:Z7"/>
    <mergeCell ref="AA7:AB7"/>
    <mergeCell ref="Y8:Z8"/>
    <mergeCell ref="AA8:AB8"/>
    <mergeCell ref="Y9:Z9"/>
    <mergeCell ref="AA9:AB9"/>
    <mergeCell ref="A11:B11"/>
    <mergeCell ref="C11:K11"/>
    <mergeCell ref="M11:Q11"/>
    <mergeCell ref="R11:V11"/>
    <mergeCell ref="W11:X11"/>
    <mergeCell ref="Y11:AB11"/>
    <mergeCell ref="C12:Z12"/>
    <mergeCell ref="A13:B13"/>
    <mergeCell ref="C13:Q13"/>
    <mergeCell ref="S13:T13"/>
    <mergeCell ref="V13:Y13"/>
    <mergeCell ref="AA13:AB13"/>
    <mergeCell ref="A15:B16"/>
    <mergeCell ref="D15:E15"/>
    <mergeCell ref="F15:G15"/>
    <mergeCell ref="H15:I15"/>
    <mergeCell ref="Q15:AB15"/>
    <mergeCell ref="D16:E16"/>
    <mergeCell ref="F16:G16"/>
    <mergeCell ref="H16:I16"/>
    <mergeCell ref="Q16:V16"/>
    <mergeCell ref="W16:AB16"/>
    <mergeCell ref="Q17:S17"/>
    <mergeCell ref="T17:V17"/>
    <mergeCell ref="W17:Y17"/>
    <mergeCell ref="Z17:AB17"/>
    <mergeCell ref="Q18:S18"/>
    <mergeCell ref="T18:V18"/>
    <mergeCell ref="W18:Y18"/>
    <mergeCell ref="Z18:AB18"/>
    <mergeCell ref="A20:AB20"/>
    <mergeCell ref="A21:A22"/>
    <mergeCell ref="B21:C22"/>
    <mergeCell ref="D21:O21"/>
    <mergeCell ref="P21:P22"/>
    <mergeCell ref="Q21:AB22"/>
    <mergeCell ref="D22:F22"/>
    <mergeCell ref="G22:I22"/>
    <mergeCell ref="J22:L22"/>
    <mergeCell ref="M22:O22"/>
    <mergeCell ref="D28:P28"/>
    <mergeCell ref="Q28:AB28"/>
    <mergeCell ref="Q29:T29"/>
    <mergeCell ref="U29:X29"/>
    <mergeCell ref="A23:A26"/>
    <mergeCell ref="B23:C26"/>
    <mergeCell ref="D23:F26"/>
    <mergeCell ref="G23:I26"/>
    <mergeCell ref="J23:L26"/>
    <mergeCell ref="M23:O26"/>
    <mergeCell ref="B32:B33"/>
    <mergeCell ref="C32:P32"/>
    <mergeCell ref="Q32:AB32"/>
    <mergeCell ref="Q33:AB33"/>
    <mergeCell ref="P23:P26"/>
    <mergeCell ref="Q23:AB26"/>
    <mergeCell ref="A27:AB27"/>
    <mergeCell ref="A28:A29"/>
    <mergeCell ref="B28:B29"/>
    <mergeCell ref="C28:C29"/>
    <mergeCell ref="A34:A35"/>
    <mergeCell ref="B34:B35"/>
    <mergeCell ref="Q34:AB36"/>
    <mergeCell ref="A36:B36"/>
    <mergeCell ref="Y29:AB29"/>
    <mergeCell ref="Q30:T30"/>
    <mergeCell ref="U30:X30"/>
    <mergeCell ref="Y30:AB30"/>
    <mergeCell ref="A31:AB31"/>
    <mergeCell ref="A32:A33"/>
    <mergeCell ref="A37:A38"/>
    <mergeCell ref="B37:B38"/>
    <mergeCell ref="Q37:AB39"/>
    <mergeCell ref="A39:B39"/>
    <mergeCell ref="Q40:AB42"/>
    <mergeCell ref="A42:B42"/>
    <mergeCell ref="A40:A41"/>
    <mergeCell ref="B40:B41"/>
  </mergeCells>
  <dataValidations count="3">
    <dataValidation type="textLength" operator="lessThanOrEqual" allowBlank="1" showInputMessage="1" showErrorMessage="1" errorTitle="Máximo 1.000 caracteres" error="Máximo 1.000 caracteres" sqref="U30:X30">
      <formula1>1000</formula1>
    </dataValidation>
    <dataValidation type="textLength" operator="lessThanOrEqual" allowBlank="1" showInputMessage="1" showErrorMessage="1" errorTitle="Máximo 2.000 caracteres" error="Máximo 2.000 caracteres" sqref="Q30:T30 Q34:AB42">
      <formula1>2000</formula1>
    </dataValidation>
    <dataValidation type="textLength" operator="lessThanOrEqual" allowBlank="1" showInputMessage="1" showErrorMessage="1" promptTitle="2.000 caracteres" errorTitle="Máximo 2.000 caracteres" error="Máximo 2.000 caracteres" sqref="Q23:AB26">
      <formula1>2000</formula1>
    </dataValidation>
  </dataValidations>
  <printOptions/>
  <pageMargins left="0.7" right="0.7" top="0.75" bottom="0.75" header="0.3" footer="0.3"/>
  <pageSetup fitToHeight="0" fitToWidth="1" horizontalDpi="600" verticalDpi="600" orientation="landscape" paperSize="41" scale="41" r:id="rId4"/>
  <drawing r:id="rId3"/>
  <legacyDrawing r:id="rId2"/>
</worksheet>
</file>

<file path=xl/worksheets/sheet8.xml><?xml version="1.0" encoding="utf-8"?>
<worksheet xmlns="http://schemas.openxmlformats.org/spreadsheetml/2006/main" xmlns:r="http://schemas.openxmlformats.org/officeDocument/2006/relationships">
  <sheetPr>
    <tabColor rgb="FF00B0F0"/>
    <pageSetUpPr fitToPage="1"/>
  </sheetPr>
  <dimension ref="A1:S9"/>
  <sheetViews>
    <sheetView view="pageBreakPreview" zoomScale="60" zoomScalePageLayoutView="0" workbookViewId="0" topLeftCell="A7">
      <selection activeCell="A9" sqref="A9"/>
    </sheetView>
  </sheetViews>
  <sheetFormatPr defaultColWidth="11.421875" defaultRowHeight="15"/>
  <cols>
    <col min="3" max="3" width="44.8515625" style="0" customWidth="1"/>
    <col min="4" max="4" width="23.7109375" style="0" customWidth="1"/>
    <col min="5" max="5" width="20.421875" style="0" customWidth="1"/>
    <col min="7" max="11" width="8.8515625" style="0" customWidth="1"/>
    <col min="12" max="12" width="36.28125" style="0" customWidth="1"/>
    <col min="13" max="16" width="9.28125" style="0" customWidth="1"/>
    <col min="19" max="19" width="66.57421875" style="0" customWidth="1"/>
  </cols>
  <sheetData>
    <row r="1" spans="1:19" ht="15.75">
      <c r="A1" s="622" t="s">
        <v>21</v>
      </c>
      <c r="B1" s="622"/>
      <c r="C1" s="622"/>
      <c r="D1" s="622"/>
      <c r="E1" s="622"/>
      <c r="F1" s="622"/>
      <c r="G1" s="622"/>
      <c r="H1" s="622"/>
      <c r="I1" s="622"/>
      <c r="J1" s="622"/>
      <c r="K1" s="622"/>
      <c r="L1" s="622"/>
      <c r="M1" s="622"/>
      <c r="N1" s="622"/>
      <c r="O1" s="622"/>
      <c r="P1" s="622"/>
      <c r="Q1" s="623" t="s">
        <v>23</v>
      </c>
      <c r="R1" s="624"/>
      <c r="S1" s="625"/>
    </row>
    <row r="2" spans="1:19" ht="15.75">
      <c r="A2" s="622" t="s">
        <v>22</v>
      </c>
      <c r="B2" s="622"/>
      <c r="C2" s="622"/>
      <c r="D2" s="622"/>
      <c r="E2" s="622"/>
      <c r="F2" s="622"/>
      <c r="G2" s="622"/>
      <c r="H2" s="622"/>
      <c r="I2" s="622"/>
      <c r="J2" s="622"/>
      <c r="K2" s="622"/>
      <c r="L2" s="622"/>
      <c r="M2" s="622"/>
      <c r="N2" s="622"/>
      <c r="O2" s="622"/>
      <c r="P2" s="622"/>
      <c r="Q2" s="560" t="s">
        <v>248</v>
      </c>
      <c r="R2" s="561"/>
      <c r="S2" s="562"/>
    </row>
    <row r="3" spans="1:19" ht="15">
      <c r="A3" s="626" t="s">
        <v>73</v>
      </c>
      <c r="B3" s="626"/>
      <c r="C3" s="626"/>
      <c r="D3" s="626"/>
      <c r="E3" s="626"/>
      <c r="F3" s="626"/>
      <c r="G3" s="626"/>
      <c r="H3" s="626"/>
      <c r="I3" s="626"/>
      <c r="J3" s="626"/>
      <c r="K3" s="626"/>
      <c r="L3" s="626"/>
      <c r="M3" s="626"/>
      <c r="N3" s="626"/>
      <c r="O3" s="626"/>
      <c r="P3" s="626"/>
      <c r="Q3" s="560" t="s">
        <v>247</v>
      </c>
      <c r="R3" s="561"/>
      <c r="S3" s="562"/>
    </row>
    <row r="4" spans="1:19" ht="15">
      <c r="A4" s="626"/>
      <c r="B4" s="626"/>
      <c r="C4" s="626"/>
      <c r="D4" s="626"/>
      <c r="E4" s="626"/>
      <c r="F4" s="626"/>
      <c r="G4" s="626"/>
      <c r="H4" s="626"/>
      <c r="I4" s="626"/>
      <c r="J4" s="626"/>
      <c r="K4" s="626"/>
      <c r="L4" s="626"/>
      <c r="M4" s="626"/>
      <c r="N4" s="626"/>
      <c r="O4" s="626"/>
      <c r="P4" s="626"/>
      <c r="Q4" s="619" t="s">
        <v>249</v>
      </c>
      <c r="R4" s="620"/>
      <c r="S4" s="621"/>
    </row>
    <row r="5" spans="1:19" ht="15">
      <c r="A5" s="615" t="s">
        <v>124</v>
      </c>
      <c r="B5" s="615"/>
      <c r="C5" s="615"/>
      <c r="D5" s="615"/>
      <c r="E5" s="615"/>
      <c r="F5" s="615"/>
      <c r="G5" s="615"/>
      <c r="H5" s="615"/>
      <c r="I5" s="615"/>
      <c r="J5" s="615"/>
      <c r="K5" s="615"/>
      <c r="L5" s="615"/>
      <c r="M5" s="615"/>
      <c r="N5" s="615"/>
      <c r="O5" s="615"/>
      <c r="P5" s="615"/>
      <c r="Q5" s="615"/>
      <c r="R5" s="615"/>
      <c r="S5" s="615"/>
    </row>
    <row r="6" spans="1:19" ht="15">
      <c r="A6" s="617" t="s">
        <v>125</v>
      </c>
      <c r="B6" s="617"/>
      <c r="C6" s="617"/>
      <c r="D6" s="617"/>
      <c r="E6" s="617"/>
      <c r="F6" s="617"/>
      <c r="G6" s="617"/>
      <c r="H6" s="617"/>
      <c r="I6" s="617"/>
      <c r="J6" s="617"/>
      <c r="K6" s="617"/>
      <c r="L6" s="618"/>
      <c r="M6" s="616" t="s">
        <v>126</v>
      </c>
      <c r="N6" s="616"/>
      <c r="O6" s="616"/>
      <c r="P6" s="616"/>
      <c r="Q6" s="616"/>
      <c r="R6" s="616"/>
      <c r="S6" s="616"/>
    </row>
    <row r="7" spans="1:19" ht="15">
      <c r="A7" s="615" t="s">
        <v>250</v>
      </c>
      <c r="B7" s="615" t="s">
        <v>127</v>
      </c>
      <c r="C7" s="615" t="s">
        <v>7</v>
      </c>
      <c r="D7" s="615" t="s">
        <v>128</v>
      </c>
      <c r="E7" s="615" t="s">
        <v>129</v>
      </c>
      <c r="F7" s="615" t="s">
        <v>130</v>
      </c>
      <c r="G7" s="629" t="s">
        <v>131</v>
      </c>
      <c r="H7" s="630"/>
      <c r="I7" s="630"/>
      <c r="J7" s="630"/>
      <c r="K7" s="631"/>
      <c r="L7" s="615" t="s">
        <v>132</v>
      </c>
      <c r="M7" s="615" t="s">
        <v>133</v>
      </c>
      <c r="N7" s="615"/>
      <c r="O7" s="615"/>
      <c r="P7" s="615"/>
      <c r="Q7" s="627" t="s">
        <v>10</v>
      </c>
      <c r="R7" s="628"/>
      <c r="S7" s="615" t="s">
        <v>97</v>
      </c>
    </row>
    <row r="8" spans="1:19" ht="45">
      <c r="A8" s="615"/>
      <c r="B8" s="615"/>
      <c r="C8" s="615"/>
      <c r="D8" s="615"/>
      <c r="E8" s="615"/>
      <c r="F8" s="615"/>
      <c r="G8" s="203">
        <v>2020</v>
      </c>
      <c r="H8" s="203">
        <v>2021</v>
      </c>
      <c r="I8" s="203">
        <v>2022</v>
      </c>
      <c r="J8" s="203">
        <v>2023</v>
      </c>
      <c r="K8" s="203">
        <v>2024</v>
      </c>
      <c r="L8" s="615"/>
      <c r="M8" s="203" t="s">
        <v>69</v>
      </c>
      <c r="N8" s="203" t="s">
        <v>24</v>
      </c>
      <c r="O8" s="203" t="s">
        <v>134</v>
      </c>
      <c r="P8" s="203" t="s">
        <v>26</v>
      </c>
      <c r="Q8" s="203" t="s">
        <v>135</v>
      </c>
      <c r="R8" s="203" t="s">
        <v>136</v>
      </c>
      <c r="S8" s="615"/>
    </row>
    <row r="9" spans="2:19" s="185" customFormat="1" ht="409.5" customHeight="1">
      <c r="B9" s="208">
        <v>11</v>
      </c>
      <c r="C9" s="153" t="s">
        <v>137</v>
      </c>
      <c r="D9" s="154" t="s">
        <v>138</v>
      </c>
      <c r="E9" s="126" t="s">
        <v>139</v>
      </c>
      <c r="F9" s="127">
        <v>20</v>
      </c>
      <c r="G9" s="127">
        <v>20</v>
      </c>
      <c r="H9" s="127">
        <v>20</v>
      </c>
      <c r="I9" s="127">
        <v>20</v>
      </c>
      <c r="J9" s="127">
        <v>20</v>
      </c>
      <c r="K9" s="127">
        <v>20</v>
      </c>
      <c r="L9" s="166" t="s">
        <v>181</v>
      </c>
      <c r="M9" s="209">
        <v>0</v>
      </c>
      <c r="N9" s="209">
        <v>0</v>
      </c>
      <c r="O9" s="210">
        <v>20</v>
      </c>
      <c r="P9" s="210">
        <v>20</v>
      </c>
      <c r="Q9" s="211">
        <f>SUM(M9:P9)/2</f>
        <v>20</v>
      </c>
      <c r="R9" s="209">
        <f>Q9/G9</f>
        <v>1</v>
      </c>
      <c r="S9" s="188" t="s">
        <v>289</v>
      </c>
    </row>
  </sheetData>
  <sheetProtection/>
  <mergeCells count="21">
    <mergeCell ref="G7:K7"/>
    <mergeCell ref="E7:E8"/>
    <mergeCell ref="A1:P1"/>
    <mergeCell ref="Q1:S1"/>
    <mergeCell ref="A2:P2"/>
    <mergeCell ref="Q2:S2"/>
    <mergeCell ref="A3:P4"/>
    <mergeCell ref="Q7:R7"/>
    <mergeCell ref="B7:B8"/>
    <mergeCell ref="F7:F8"/>
    <mergeCell ref="S7:S8"/>
    <mergeCell ref="M7:P7"/>
    <mergeCell ref="L7:L8"/>
    <mergeCell ref="C7:C8"/>
    <mergeCell ref="M6:S6"/>
    <mergeCell ref="Q3:S3"/>
    <mergeCell ref="A7:A8"/>
    <mergeCell ref="A5:S5"/>
    <mergeCell ref="A6:L6"/>
    <mergeCell ref="Q4:S4"/>
    <mergeCell ref="D7:D8"/>
  </mergeCells>
  <printOptions/>
  <pageMargins left="0.7" right="0.7" top="0.75" bottom="0.75" header="0.3" footer="0.3"/>
  <pageSetup fitToHeight="0" fitToWidth="1" horizontalDpi="600" verticalDpi="600" orientation="landscape" scale="37" r:id="rId3"/>
  <legacyDrawing r:id="rId2"/>
</worksheet>
</file>

<file path=xl/worksheets/sheet9.xml><?xml version="1.0" encoding="utf-8"?>
<worksheet xmlns="http://schemas.openxmlformats.org/spreadsheetml/2006/main" xmlns:r="http://schemas.openxmlformats.org/officeDocument/2006/relationships">
  <sheetPr>
    <tabColor rgb="FF00B0F0"/>
    <pageSetUpPr fitToPage="1"/>
  </sheetPr>
  <dimension ref="A1:R30"/>
  <sheetViews>
    <sheetView zoomScale="89" zoomScaleNormal="89" zoomScalePageLayoutView="0" workbookViewId="0" topLeftCell="A5">
      <selection activeCell="D11" sqref="D11"/>
    </sheetView>
  </sheetViews>
  <sheetFormatPr defaultColWidth="11.421875" defaultRowHeight="15"/>
  <cols>
    <col min="1" max="1" width="11.421875" style="0" customWidth="1"/>
    <col min="2" max="2" width="34.7109375" style="0" customWidth="1"/>
    <col min="3" max="3" width="25.28125" style="0" customWidth="1"/>
    <col min="4" max="4" width="20.00390625" style="0" customWidth="1"/>
    <col min="5" max="5" width="18.7109375" style="0" customWidth="1"/>
    <col min="6" max="6" width="18.140625" style="0" customWidth="1"/>
    <col min="7" max="7" width="16.28125" style="0" customWidth="1"/>
    <col min="8" max="8" width="18.140625" style="0" customWidth="1"/>
    <col min="9" max="9" width="18.7109375" style="0" customWidth="1"/>
    <col min="10" max="10" width="17.7109375" style="0" customWidth="1"/>
    <col min="11" max="11" width="34.00390625" style="0" customWidth="1"/>
    <col min="12" max="17" width="11.421875" style="0" customWidth="1"/>
    <col min="18" max="18" width="77.8515625" style="0" customWidth="1"/>
    <col min="19" max="19" width="25.421875" style="0" customWidth="1"/>
  </cols>
  <sheetData>
    <row r="1" spans="1:18" ht="15">
      <c r="A1" s="615" t="s">
        <v>124</v>
      </c>
      <c r="B1" s="615"/>
      <c r="C1" s="615"/>
      <c r="D1" s="615"/>
      <c r="E1" s="615"/>
      <c r="F1" s="615"/>
      <c r="G1" s="615"/>
      <c r="H1" s="615"/>
      <c r="I1" s="615"/>
      <c r="J1" s="615"/>
      <c r="K1" s="615"/>
      <c r="L1" s="615"/>
      <c r="M1" s="615"/>
      <c r="N1" s="615"/>
      <c r="O1" s="615"/>
      <c r="P1" s="615"/>
      <c r="Q1" s="615"/>
      <c r="R1" s="615"/>
    </row>
    <row r="2" spans="1:18" ht="15">
      <c r="A2" s="615" t="s">
        <v>125</v>
      </c>
      <c r="B2" s="615"/>
      <c r="C2" s="615"/>
      <c r="D2" s="615"/>
      <c r="E2" s="615"/>
      <c r="F2" s="615"/>
      <c r="G2" s="615"/>
      <c r="H2" s="615"/>
      <c r="I2" s="615"/>
      <c r="J2" s="615"/>
      <c r="K2" s="615"/>
      <c r="L2" s="641" t="s">
        <v>126</v>
      </c>
      <c r="M2" s="641"/>
      <c r="N2" s="641"/>
      <c r="O2" s="641"/>
      <c r="P2" s="641"/>
      <c r="Q2" s="641"/>
      <c r="R2" s="641"/>
    </row>
    <row r="3" spans="1:18" ht="15">
      <c r="A3" s="615" t="s">
        <v>127</v>
      </c>
      <c r="B3" s="615" t="s">
        <v>7</v>
      </c>
      <c r="C3" s="615" t="s">
        <v>128</v>
      </c>
      <c r="D3" s="615" t="s">
        <v>129</v>
      </c>
      <c r="E3" s="615" t="s">
        <v>130</v>
      </c>
      <c r="F3" s="629" t="s">
        <v>131</v>
      </c>
      <c r="G3" s="630"/>
      <c r="H3" s="630"/>
      <c r="I3" s="630"/>
      <c r="J3" s="631"/>
      <c r="K3" s="615" t="s">
        <v>132</v>
      </c>
      <c r="L3" s="615" t="s">
        <v>133</v>
      </c>
      <c r="M3" s="615"/>
      <c r="N3" s="615"/>
      <c r="O3" s="615"/>
      <c r="P3" s="627" t="s">
        <v>10</v>
      </c>
      <c r="Q3" s="628"/>
      <c r="R3" s="615" t="s">
        <v>97</v>
      </c>
    </row>
    <row r="4" spans="1:18" ht="30">
      <c r="A4" s="615"/>
      <c r="B4" s="615"/>
      <c r="C4" s="615"/>
      <c r="D4" s="615"/>
      <c r="E4" s="615"/>
      <c r="F4" s="125">
        <v>2020</v>
      </c>
      <c r="G4" s="125">
        <v>2021</v>
      </c>
      <c r="H4" s="125">
        <v>2022</v>
      </c>
      <c r="I4" s="125">
        <v>2023</v>
      </c>
      <c r="J4" s="125">
        <v>2024</v>
      </c>
      <c r="K4" s="615"/>
      <c r="L4" s="125" t="s">
        <v>69</v>
      </c>
      <c r="M4" s="125" t="s">
        <v>24</v>
      </c>
      <c r="N4" s="125" t="s">
        <v>134</v>
      </c>
      <c r="O4" s="125" t="s">
        <v>26</v>
      </c>
      <c r="P4" s="125" t="s">
        <v>135</v>
      </c>
      <c r="Q4" s="125" t="s">
        <v>136</v>
      </c>
      <c r="R4" s="615"/>
    </row>
    <row r="5" spans="1:18" ht="273.75" customHeight="1">
      <c r="A5" s="152">
        <v>11</v>
      </c>
      <c r="B5" s="153" t="s">
        <v>137</v>
      </c>
      <c r="C5" s="154" t="s">
        <v>138</v>
      </c>
      <c r="D5" s="126" t="s">
        <v>139</v>
      </c>
      <c r="E5" s="127">
        <v>20</v>
      </c>
      <c r="F5" s="127">
        <v>20</v>
      </c>
      <c r="G5" s="127">
        <v>20</v>
      </c>
      <c r="H5" s="127">
        <v>20</v>
      </c>
      <c r="I5" s="127">
        <v>20</v>
      </c>
      <c r="J5" s="127">
        <v>20</v>
      </c>
      <c r="K5" s="166" t="s">
        <v>181</v>
      </c>
      <c r="L5" s="128">
        <v>0</v>
      </c>
      <c r="M5" s="128">
        <v>0</v>
      </c>
      <c r="N5" s="167">
        <v>20</v>
      </c>
      <c r="O5" s="128">
        <v>0.2</v>
      </c>
      <c r="P5" s="158">
        <f>SUM(L5:O5)</f>
        <v>20.2</v>
      </c>
      <c r="Q5" s="128">
        <f>P5/F5</f>
        <v>1.01</v>
      </c>
      <c r="R5" s="188" t="s">
        <v>235</v>
      </c>
    </row>
    <row r="7" spans="2:11" ht="15">
      <c r="B7" s="129" t="s">
        <v>140</v>
      </c>
      <c r="C7" s="129" t="s">
        <v>141</v>
      </c>
      <c r="D7" s="129">
        <v>2020</v>
      </c>
      <c r="E7" s="129">
        <v>2021</v>
      </c>
      <c r="F7" s="129">
        <v>2022</v>
      </c>
      <c r="G7" s="129">
        <v>2023</v>
      </c>
      <c r="H7" s="129">
        <v>2024</v>
      </c>
      <c r="I7" s="129" t="s">
        <v>142</v>
      </c>
      <c r="K7" s="155"/>
    </row>
    <row r="8" spans="1:11" ht="27.75" customHeight="1">
      <c r="A8">
        <v>18</v>
      </c>
      <c r="B8" s="636" t="s">
        <v>143</v>
      </c>
      <c r="C8" s="130" t="s">
        <v>144</v>
      </c>
      <c r="D8" s="202">
        <v>12000</v>
      </c>
      <c r="E8" s="202">
        <v>31500</v>
      </c>
      <c r="F8" s="202">
        <v>31500</v>
      </c>
      <c r="G8" s="202">
        <v>31500</v>
      </c>
      <c r="H8" s="202">
        <v>31500</v>
      </c>
      <c r="I8" s="131">
        <f aca="true" t="shared" si="0" ref="I8:I15">SUM(D8:H8)</f>
        <v>138000</v>
      </c>
      <c r="J8">
        <f>+D8+D10</f>
        <v>17545</v>
      </c>
      <c r="K8">
        <f>+E8+E10</f>
        <v>39300</v>
      </c>
    </row>
    <row r="9" spans="2:9" ht="15">
      <c r="B9" s="637"/>
      <c r="C9" s="132" t="s">
        <v>145</v>
      </c>
      <c r="D9" s="133">
        <v>993032724</v>
      </c>
      <c r="E9" s="133">
        <v>2098083706</v>
      </c>
      <c r="F9" s="133">
        <v>1869588823</v>
      </c>
      <c r="G9" s="133">
        <v>1916761743</v>
      </c>
      <c r="H9" s="133">
        <v>2005079877</v>
      </c>
      <c r="I9" s="133">
        <f t="shared" si="0"/>
        <v>8882546873</v>
      </c>
    </row>
    <row r="10" spans="1:11" ht="25.5" customHeight="1">
      <c r="A10">
        <v>18</v>
      </c>
      <c r="B10" s="636" t="s">
        <v>146</v>
      </c>
      <c r="C10" s="130" t="s">
        <v>144</v>
      </c>
      <c r="D10" s="191">
        <v>5545</v>
      </c>
      <c r="E10" s="131">
        <v>7800</v>
      </c>
      <c r="F10" s="131">
        <v>7800</v>
      </c>
      <c r="G10" s="131">
        <v>7800</v>
      </c>
      <c r="H10" s="202">
        <v>4555</v>
      </c>
      <c r="I10" s="131">
        <f t="shared" si="0"/>
        <v>33500</v>
      </c>
      <c r="J10">
        <f>+I8+I10</f>
        <v>171500</v>
      </c>
      <c r="K10">
        <f>+H8+H10</f>
        <v>36055</v>
      </c>
    </row>
    <row r="11" spans="2:9" ht="15">
      <c r="B11" s="637"/>
      <c r="C11" s="132" t="s">
        <v>145</v>
      </c>
      <c r="D11" s="133">
        <v>881157817</v>
      </c>
      <c r="E11" s="133">
        <v>2239756706</v>
      </c>
      <c r="F11" s="133">
        <v>2481225993</v>
      </c>
      <c r="G11" s="133">
        <v>2532803721</v>
      </c>
      <c r="H11" s="133">
        <v>2649507061</v>
      </c>
      <c r="I11" s="133">
        <f t="shared" si="0"/>
        <v>10784451298</v>
      </c>
    </row>
    <row r="12" spans="1:10" ht="30" customHeight="1">
      <c r="A12">
        <v>10</v>
      </c>
      <c r="B12" s="639" t="s">
        <v>147</v>
      </c>
      <c r="C12" s="130" t="s">
        <v>139</v>
      </c>
      <c r="D12" s="131">
        <v>1</v>
      </c>
      <c r="E12" s="131">
        <v>1</v>
      </c>
      <c r="F12" s="131">
        <v>1</v>
      </c>
      <c r="G12" s="131">
        <v>1</v>
      </c>
      <c r="H12" s="131">
        <v>1</v>
      </c>
      <c r="I12" s="131">
        <v>1</v>
      </c>
      <c r="J12" s="159" t="s">
        <v>167</v>
      </c>
    </row>
    <row r="13" spans="2:10" ht="15">
      <c r="B13" s="640"/>
      <c r="C13" s="132" t="s">
        <v>145</v>
      </c>
      <c r="D13" s="133">
        <v>61800000</v>
      </c>
      <c r="E13" s="133">
        <v>470019400</v>
      </c>
      <c r="F13" s="133">
        <v>472119982</v>
      </c>
      <c r="G13" s="133">
        <v>436882809</v>
      </c>
      <c r="H13" s="133">
        <v>457012945</v>
      </c>
      <c r="I13" s="133">
        <f t="shared" si="0"/>
        <v>1897835136</v>
      </c>
      <c r="J13" s="159"/>
    </row>
    <row r="14" spans="1:10" ht="33" customHeight="1">
      <c r="A14">
        <v>18</v>
      </c>
      <c r="B14" s="636" t="s">
        <v>148</v>
      </c>
      <c r="C14" s="130" t="s">
        <v>144</v>
      </c>
      <c r="D14" s="131">
        <v>5550</v>
      </c>
      <c r="E14" s="202">
        <v>7500</v>
      </c>
      <c r="F14" s="202">
        <v>7500</v>
      </c>
      <c r="G14" s="202">
        <v>7500</v>
      </c>
      <c r="H14" s="202">
        <v>7500</v>
      </c>
      <c r="I14" s="131">
        <f t="shared" si="0"/>
        <v>35550</v>
      </c>
      <c r="J14" s="159"/>
    </row>
    <row r="15" spans="2:10" ht="15">
      <c r="B15" s="637"/>
      <c r="C15" s="132" t="s">
        <v>145</v>
      </c>
      <c r="D15" s="133">
        <v>993032726</v>
      </c>
      <c r="E15" s="133">
        <v>2359748062</v>
      </c>
      <c r="F15" s="133">
        <v>2336986029</v>
      </c>
      <c r="G15" s="133">
        <v>2395952180</v>
      </c>
      <c r="H15" s="133">
        <v>2506349847</v>
      </c>
      <c r="I15" s="133">
        <f t="shared" si="0"/>
        <v>10592068844</v>
      </c>
      <c r="J15" s="159"/>
    </row>
    <row r="16" spans="1:10" ht="27" customHeight="1">
      <c r="A16">
        <v>18</v>
      </c>
      <c r="B16" s="636" t="s">
        <v>149</v>
      </c>
      <c r="C16" s="130" t="s">
        <v>139</v>
      </c>
      <c r="D16" s="202">
        <v>3</v>
      </c>
      <c r="E16" s="131">
        <v>3</v>
      </c>
      <c r="F16" s="131">
        <v>3</v>
      </c>
      <c r="G16" s="131">
        <v>3</v>
      </c>
      <c r="H16" s="131">
        <v>3</v>
      </c>
      <c r="I16" s="131">
        <v>3</v>
      </c>
      <c r="J16" s="159"/>
    </row>
    <row r="17" spans="2:10" ht="15">
      <c r="B17" s="637"/>
      <c r="C17" s="132" t="s">
        <v>145</v>
      </c>
      <c r="D17" s="133">
        <v>591325938</v>
      </c>
      <c r="E17" s="133">
        <v>4889040833</v>
      </c>
      <c r="F17" s="133">
        <v>5247243487</v>
      </c>
      <c r="G17" s="133">
        <v>5098413340</v>
      </c>
      <c r="H17" s="133">
        <v>5333331609</v>
      </c>
      <c r="I17" s="133">
        <f>SUM(D17:H17)</f>
        <v>21159355207</v>
      </c>
      <c r="J17" s="159"/>
    </row>
    <row r="18" spans="1:10" ht="30" customHeight="1">
      <c r="A18">
        <v>18</v>
      </c>
      <c r="B18" s="636" t="s">
        <v>150</v>
      </c>
      <c r="C18" s="130" t="s">
        <v>139</v>
      </c>
      <c r="D18" s="131">
        <v>20</v>
      </c>
      <c r="E18" s="131">
        <v>20</v>
      </c>
      <c r="F18" s="131">
        <v>20</v>
      </c>
      <c r="G18" s="131">
        <v>20</v>
      </c>
      <c r="H18" s="131">
        <v>20</v>
      </c>
      <c r="I18" s="131">
        <v>20</v>
      </c>
      <c r="J18" s="159" t="s">
        <v>168</v>
      </c>
    </row>
    <row r="19" spans="2:10" ht="15">
      <c r="B19" s="637"/>
      <c r="C19" s="132" t="s">
        <v>145</v>
      </c>
      <c r="D19" s="133">
        <v>1090481795</v>
      </c>
      <c r="E19" s="133">
        <v>6510061062</v>
      </c>
      <c r="F19" s="133">
        <v>6382310638</v>
      </c>
      <c r="G19" s="133">
        <v>6174871486</v>
      </c>
      <c r="H19" s="133">
        <v>6459518661</v>
      </c>
      <c r="I19" s="133">
        <f>SUM(D19:H19)</f>
        <v>26617243642</v>
      </c>
      <c r="J19" s="159" t="s">
        <v>169</v>
      </c>
    </row>
    <row r="20" spans="1:9" ht="15">
      <c r="A20">
        <f>SUM(A8:A19)</f>
        <v>100</v>
      </c>
      <c r="B20" s="134"/>
      <c r="C20" s="134"/>
      <c r="D20" s="135">
        <f aca="true" t="shared" si="1" ref="D20:I20">D9+D11+D13+D15+D17+D19</f>
        <v>4610831000</v>
      </c>
      <c r="E20" s="135">
        <f t="shared" si="1"/>
        <v>18566709769</v>
      </c>
      <c r="F20" s="135">
        <f t="shared" si="1"/>
        <v>18789474952</v>
      </c>
      <c r="G20" s="135">
        <f t="shared" si="1"/>
        <v>18555685279</v>
      </c>
      <c r="H20" s="135">
        <f t="shared" si="1"/>
        <v>19410800000</v>
      </c>
      <c r="I20" s="135">
        <f t="shared" si="1"/>
        <v>79933501000</v>
      </c>
    </row>
    <row r="21" spans="2:9" ht="15">
      <c r="B21" s="134"/>
      <c r="C21" s="134"/>
      <c r="D21" s="136"/>
      <c r="E21" s="136"/>
      <c r="F21" s="136"/>
      <c r="G21" s="136"/>
      <c r="H21" s="136"/>
      <c r="I21" s="136"/>
    </row>
    <row r="22" spans="2:9" ht="15">
      <c r="B22" s="638" t="s">
        <v>151</v>
      </c>
      <c r="C22" s="638"/>
      <c r="D22" s="129">
        <v>2020</v>
      </c>
      <c r="E22" s="129">
        <v>2021</v>
      </c>
      <c r="F22" s="129">
        <v>2022</v>
      </c>
      <c r="G22" s="129">
        <v>2023</v>
      </c>
      <c r="H22" s="129">
        <v>2024</v>
      </c>
      <c r="I22" s="137"/>
    </row>
    <row r="23" spans="2:9" ht="33" customHeight="1">
      <c r="B23" s="632" t="s">
        <v>118</v>
      </c>
      <c r="C23" s="633"/>
      <c r="D23" s="190">
        <v>50580029</v>
      </c>
      <c r="E23" s="138">
        <v>12428542</v>
      </c>
      <c r="F23" s="138">
        <v>11973762</v>
      </c>
      <c r="G23" s="138">
        <v>11246043</v>
      </c>
      <c r="H23" s="138">
        <v>11177320</v>
      </c>
      <c r="I23" s="139"/>
    </row>
    <row r="24" spans="2:9" ht="31.5" customHeight="1">
      <c r="B24" s="632" t="s">
        <v>119</v>
      </c>
      <c r="C24" s="633"/>
      <c r="D24" s="190">
        <v>63000000</v>
      </c>
      <c r="E24" s="138">
        <v>172544586</v>
      </c>
      <c r="F24" s="138">
        <v>166230900</v>
      </c>
      <c r="G24" s="138">
        <v>156128024</v>
      </c>
      <c r="H24" s="138">
        <v>155173942</v>
      </c>
      <c r="I24" s="139"/>
    </row>
    <row r="25" spans="2:9" ht="36" customHeight="1">
      <c r="B25" s="632" t="s">
        <v>152</v>
      </c>
      <c r="C25" s="633"/>
      <c r="D25" s="190">
        <v>40000000</v>
      </c>
      <c r="E25" s="138">
        <v>1689003905</v>
      </c>
      <c r="F25" s="138">
        <v>1665164624</v>
      </c>
      <c r="G25" s="138">
        <v>1601281673</v>
      </c>
      <c r="H25" s="138">
        <v>1630333190</v>
      </c>
      <c r="I25" s="139"/>
    </row>
    <row r="26" spans="2:9" ht="28.5" customHeight="1">
      <c r="B26" s="632" t="s">
        <v>120</v>
      </c>
      <c r="C26" s="633"/>
      <c r="D26" s="190">
        <v>176768176</v>
      </c>
      <c r="E26" s="138">
        <v>3109633558</v>
      </c>
      <c r="F26" s="138">
        <v>3083104694</v>
      </c>
      <c r="G26" s="138">
        <v>2980066931</v>
      </c>
      <c r="H26" s="138">
        <v>3048123718</v>
      </c>
      <c r="I26" s="139"/>
    </row>
    <row r="27" spans="2:9" ht="26.25" customHeight="1">
      <c r="B27" s="634" t="s">
        <v>153</v>
      </c>
      <c r="C27" s="635"/>
      <c r="D27" s="138">
        <v>0</v>
      </c>
      <c r="E27" s="138">
        <v>15421635</v>
      </c>
      <c r="F27" s="138">
        <v>15234643</v>
      </c>
      <c r="G27" s="138">
        <v>14683763</v>
      </c>
      <c r="H27" s="138">
        <v>14988476</v>
      </c>
      <c r="I27" s="139"/>
    </row>
    <row r="28" spans="2:9" ht="16.5">
      <c r="B28" s="634" t="s">
        <v>154</v>
      </c>
      <c r="C28" s="635"/>
      <c r="D28" s="138">
        <v>164948000</v>
      </c>
      <c r="E28" s="138">
        <v>218001982</v>
      </c>
      <c r="F28" s="138">
        <v>210250754</v>
      </c>
      <c r="G28" s="138">
        <v>197690792</v>
      </c>
      <c r="H28" s="138">
        <v>196705982</v>
      </c>
      <c r="I28" s="139"/>
    </row>
    <row r="29" spans="2:9" ht="35.25" customHeight="1">
      <c r="B29" s="634" t="s">
        <v>121</v>
      </c>
      <c r="C29" s="635"/>
      <c r="D29" s="138">
        <f>4115534795</f>
        <v>4115534795</v>
      </c>
      <c r="E29" s="138">
        <v>13349675561</v>
      </c>
      <c r="F29" s="138">
        <v>13637515575</v>
      </c>
      <c r="G29" s="138">
        <v>13594588053</v>
      </c>
      <c r="H29" s="140">
        <v>14354297372</v>
      </c>
      <c r="I29" s="139"/>
    </row>
    <row r="30" spans="2:9" ht="15">
      <c r="B30" s="134"/>
      <c r="D30" s="135">
        <f>SUM(D23:D29)</f>
        <v>4610831000</v>
      </c>
      <c r="E30" s="135">
        <f>SUM(E23:E29)</f>
        <v>18566709769</v>
      </c>
      <c r="F30" s="135">
        <f>SUM(F23:F29)</f>
        <v>18789474952</v>
      </c>
      <c r="G30" s="135">
        <f>SUM(G23:G29)</f>
        <v>18555685279</v>
      </c>
      <c r="H30" s="135">
        <f>SUM(H23:H29)</f>
        <v>19410800000</v>
      </c>
      <c r="I30" s="135">
        <f>SUM(D30:H30)</f>
        <v>79933501000</v>
      </c>
    </row>
  </sheetData>
  <sheetProtection/>
  <mergeCells count="27">
    <mergeCell ref="A1:R1"/>
    <mergeCell ref="A2:K2"/>
    <mergeCell ref="L2:R2"/>
    <mergeCell ref="A3:A4"/>
    <mergeCell ref="B3:B4"/>
    <mergeCell ref="C3:C4"/>
    <mergeCell ref="D3:D4"/>
    <mergeCell ref="E3:E4"/>
    <mergeCell ref="F3:J3"/>
    <mergeCell ref="K3:K4"/>
    <mergeCell ref="B24:C24"/>
    <mergeCell ref="L3:O3"/>
    <mergeCell ref="P3:Q3"/>
    <mergeCell ref="R3:R4"/>
    <mergeCell ref="B8:B9"/>
    <mergeCell ref="B10:B11"/>
    <mergeCell ref="B12:B13"/>
    <mergeCell ref="B25:C25"/>
    <mergeCell ref="B26:C26"/>
    <mergeCell ref="B27:C27"/>
    <mergeCell ref="B28:C28"/>
    <mergeCell ref="B29:C29"/>
    <mergeCell ref="B14:B15"/>
    <mergeCell ref="B16:B17"/>
    <mergeCell ref="B18:B19"/>
    <mergeCell ref="B22:C22"/>
    <mergeCell ref="B23:C23"/>
  </mergeCells>
  <printOptions/>
  <pageMargins left="0.7" right="0.7" top="0.75" bottom="0.75" header="0.3" footer="0.3"/>
  <pageSetup fitToHeight="1" fitToWidth="1" orientation="landscape" scale="3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Sonia Yaneth Orjuela Perilla</cp:lastModifiedBy>
  <cp:lastPrinted>2021-01-20T20:21:31Z</cp:lastPrinted>
  <dcterms:created xsi:type="dcterms:W3CDTF">2011-04-26T22:16:52Z</dcterms:created>
  <dcterms:modified xsi:type="dcterms:W3CDTF">2021-01-27T17:25:33Z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