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9.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0.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1.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drawings/drawing12.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firstSheet="19" activeTab="15"/>
  </bookViews>
  <sheets>
    <sheet name="Metas PA proyecto" sheetId="1" state="hidden" r:id="rId1"/>
    <sheet name="Meta 1..n" sheetId="2" state="hidden" r:id="rId2"/>
    <sheet name="Indicadores PA" sheetId="3" state="hidden" r:id="rId3"/>
    <sheet name="Territorialización PA" sheetId="4" state="hidden" r:id="rId4"/>
    <sheet name="Instructivo" sheetId="5" state="hidden" r:id="rId5"/>
    <sheet name="Generalidades" sheetId="6" state="hidden" r:id="rId6"/>
    <sheet name="RESERVA" sheetId="7" state="hidden" r:id="rId7"/>
    <sheet name="VIGENCIA" sheetId="8" state="hidden" r:id="rId8"/>
    <sheet name="Meta 1" sheetId="9" r:id="rId9"/>
    <sheet name="Metas 2" sheetId="10" r:id="rId10"/>
    <sheet name="Meta 3" sheetId="11" r:id="rId11"/>
    <sheet name="Meta 4" sheetId="12" r:id="rId12"/>
    <sheet name="1. Ind. PA - DE" sheetId="13" r:id="rId13"/>
    <sheet name="2. Ind PA - GT" sheetId="14" r:id="rId14"/>
    <sheet name="3. Ind PA - TH" sheetId="15" r:id="rId15"/>
    <sheet name="4. Ind PA - Planeación" sheetId="16" r:id="rId16"/>
    <sheet name="5. Ind PA - Seg Ev y C" sheetId="17" r:id="rId17"/>
    <sheet name="6. Ind PA - GD" sheetId="18" r:id="rId18"/>
    <sheet name="7. Ind PA - GF" sheetId="19" r:id="rId19"/>
    <sheet name="8. Ind PA - GA" sheetId="20" r:id="rId20"/>
    <sheet name="9. Ind PA - CDI" sheetId="21" r:id="rId21"/>
    <sheet name="10. Ind PA - Contratación" sheetId="22" r:id="rId22"/>
    <sheet name="11. Ind PA - AC" sheetId="23" r:id="rId23"/>
    <sheet name="12. Ind PA - OAJ" sheetId="24" r:id="rId24"/>
    <sheet name="Hoja13" sheetId="25" state="hidden" r:id="rId25"/>
    <sheet name="Hoja1" sheetId="26" state="hidden" r:id="rId26"/>
  </sheets>
  <externalReferences>
    <externalReference r:id="rId29"/>
  </externalReferences>
  <definedNames>
    <definedName name="_xlfn.IFERROR" hidden="1">#NAME?</definedName>
    <definedName name="_xlnm.Print_Area" localSheetId="12">'1. Ind. PA - DE'!$A$1:$AY$20</definedName>
    <definedName name="_xlnm.Print_Area" localSheetId="21">'10. Ind PA - Contratación'!$A$1:$AY$23</definedName>
    <definedName name="_xlnm.Print_Area" localSheetId="22">'11. Ind PA - AC'!$A$1:$AY$25</definedName>
    <definedName name="_xlnm.Print_Area" localSheetId="23">'12. Ind PA - OAJ'!$A$1:$AY$22</definedName>
    <definedName name="_xlnm.Print_Area" localSheetId="13">'2. Ind PA - GT'!$A$1:$AY$23</definedName>
    <definedName name="_xlnm.Print_Area" localSheetId="14">'3. Ind PA - TH'!$A$1:$AY$19</definedName>
    <definedName name="_xlnm.Print_Area" localSheetId="15">'4. Ind PA - Planeación'!$A$1:$AY$21</definedName>
    <definedName name="_xlnm.Print_Area" localSheetId="16">'5. Ind PA - Seg Ev y C'!$A$1:$AY$20</definedName>
    <definedName name="_xlnm.Print_Area" localSheetId="17">'6. Ind PA - GD'!$A$1:$AY$20</definedName>
    <definedName name="_xlnm.Print_Area" localSheetId="18">'7. Ind PA - GF'!$A$1:$AY$19</definedName>
    <definedName name="_xlnm.Print_Area" localSheetId="19">'8. Ind PA - GA'!$A$1:$AY$20</definedName>
    <definedName name="_xlnm.Print_Area" localSheetId="20">'9. Ind PA - CDI'!$A$1:$AY$18</definedName>
    <definedName name="_xlnm.Print_Area" localSheetId="8">'Meta 1'!$A$1:$AD$43</definedName>
    <definedName name="_xlnm.Print_Area" localSheetId="10">'Meta 3'!$A$1:$AD$43</definedName>
    <definedName name="_xlnm.Print_Area" localSheetId="11">'Meta 4'!$A$1:$AD$50</definedName>
    <definedName name="_xlnm.Print_Area" localSheetId="9">'Metas 2'!$A$1:$AD$49</definedName>
    <definedName name="_xlnm.Print_Area" localSheetId="0">'Metas PA proyecto'!$A$1:$AD$45</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2.xml><?xml version="1.0" encoding="utf-8"?>
<comments xmlns="http://schemas.openxmlformats.org/spreadsheetml/2006/main">
  <authors>
    <author>Usuario de Microsoft Office</author>
    <author>Microsoft Office User</author>
    <author/>
  </authors>
  <commentList>
    <comment ref="O24" authorId="0">
      <text>
        <r>
          <rPr>
            <b/>
            <sz val="10"/>
            <rFont val="Calibri"/>
            <family val="2"/>
          </rPr>
          <t>Usuario de Microsoft Office:</t>
        </r>
        <r>
          <rPr>
            <sz val="10"/>
            <rFont val="Calibri"/>
            <family val="2"/>
          </rPr>
          <t xml:space="preserve">
Se tiene prevista la liberación de $2´200.000</t>
        </r>
      </text>
    </comment>
    <comment ref="C32"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3.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3"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4"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5"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6"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7"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List>
</comments>
</file>

<file path=xl/comments14.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5.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6.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7.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8.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9.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20.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5" authorId="1">
      <text>
        <r>
          <rPr>
            <b/>
            <sz val="10"/>
            <rFont val="Calibri"/>
            <family val="2"/>
          </rPr>
          <t>Usuario de Microsoft Office:</t>
        </r>
        <r>
          <rPr>
            <sz val="10"/>
            <rFont val="Calibri"/>
            <family val="2"/>
          </rPr>
          <t xml:space="preserve">
Se deben generar los reportes automáticos relevantes a la gestión de inventarios, calculo de depresiación y kardex consolidado. </t>
        </r>
      </text>
    </comment>
  </commentList>
</comments>
</file>

<file path=xl/comments21.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2.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3.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4.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3.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comments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<sst xmlns="http://schemas.openxmlformats.org/spreadsheetml/2006/main" count="3657" uniqueCount="970">
  <si>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</si>
  <si>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</si>
  <si>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</si>
  <si>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</si>
  <si>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</si>
  <si>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</si>
  <si>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</si>
  <si>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</si>
  <si>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</si>
  <si>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</si>
  <si>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</si>
  <si>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</si>
  <si>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</si>
  <si>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</si>
  <si>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</si>
  <si>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</si>
  <si>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</si>
  <si>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</si>
  <si>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</si>
  <si>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</si>
  <si>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</si>
  <si>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</si>
  <si>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</si>
  <si>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</si>
  <si>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</si>
  <si>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</si>
  <si>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</si>
  <si>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</si>
  <si>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</si>
  <si>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</si>
  <si>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</si>
  <si>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</si>
  <si>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</si>
  <si>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</si>
  <si>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</si>
  <si>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</si>
  <si>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</si>
  <si>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</si>
  <si>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</si>
  <si>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</si>
  <si>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</si>
  <si>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</si>
  <si>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</si>
  <si>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</si>
  <si>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</si>
  <si>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</si>
  <si>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</si>
  <si>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</si>
  <si>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</si>
  <si>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</si>
  <si>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</si>
  <si>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</si>
  <si>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</si>
  <si>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</si>
  <si>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</si>
  <si>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</si>
  <si>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</si>
  <si>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</si>
  <si>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</si>
  <si>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</si>
  <si>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</si>
  <si>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</si>
  <si>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</si>
  <si>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</si>
  <si>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</si>
  <si>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</si>
  <si>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</si>
  <si>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</si>
  <si>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</si>
  <si>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</si>
  <si>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</si>
  <si>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</si>
  <si>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</si>
  <si>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</si>
  <si>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</si>
  <si>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</si>
  <si>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</si>
  <si>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</si>
  <si>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</si>
  <si>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</si>
  <si>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</si>
  <si>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</si>
  <si>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</si>
  <si>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</si>
  <si>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</si>
  <si>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</si>
  <si>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</si>
  <si>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</si>
  <si>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</si>
  <si>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</si>
  <si>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</si>
  <si>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</si>
  <si>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</si>
  <si>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</si>
  <si>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</si>
  <si>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</si>
  <si>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</si>
  <si>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</si>
  <si>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</si>
  <si>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</si>
  <si>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</si>
  <si>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</si>
  <si>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</si>
  <si>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</si>
  <si>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</si>
  <si>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</si>
  <si>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</si>
  <si>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</si>
  <si>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</si>
  <si>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</si>
  <si>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</si>
  <si>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</si>
  <si>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</si>
  <si>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</si>
  <si>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</si>
  <si>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</si>
  <si>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</si>
  <si>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</si>
  <si>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</si>
  <si>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</si>
  <si>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</si>
  <si>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</si>
  <si>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</si>
  <si>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</si>
  <si>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</si>
  <si>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</si>
  <si>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</si>
  <si>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</si>
  <si>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</si>
  <si>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</si>
  <si>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</si>
  <si>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</si>
  <si>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</si>
  <si>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</si>
  <si>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</si>
  <si>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</si>
  <si>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</si>
  <si>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</si>
  <si>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</si>
  <si>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</si>
  <si>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</si>
  <si>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</si>
  <si>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</si>
  <si>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</si>
  <si>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</si>
  <si>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</si>
  <si>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</si>
  <si>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</si>
  <si>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</si>
  <si>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</si>
  <si>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</si>
  <si>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</si>
  <si>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</si>
  <si>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</si>
  <si>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</si>
  <si>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</si>
  <si>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</si>
  <si>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</si>
  <si>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</si>
  <si>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</si>
  <si>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</si>
  <si>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</si>
  <si>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</si>
  <si>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</si>
  <si>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</si>
  <si>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</si>
  <si>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</si>
  <si>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</si>
  <si>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</si>
  <si>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</si>
  <si>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</si>
  <si>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</si>
  <si>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</si>
  <si>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</si>
  <si>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</si>
  <si>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</si>
  <si>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</si>
  <si>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</si>
  <si>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</si>
  <si>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</si>
  <si>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</si>
  <si>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</si>
  <si>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</si>
  <si>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</si>
  <si>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</si>
  <si>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</si>
  <si>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</si>
  <si>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</si>
  <si>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</si>
  <si>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</si>
  <si>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</si>
  <si>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</si>
  <si>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</si>
  <si>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</si>
  <si>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</si>
  <si>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</si>
  <si>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</si>
  <si>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</si>
  <si>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</si>
  <si>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</si>
  <si>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</si>
  <si>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</si>
  <si>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</si>
  <si>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</si>
  <si>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</si>
  <si>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</si>
  <si>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</si>
  <si>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</si>
  <si>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</si>
  <si>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</si>
  <si>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</si>
  <si>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</si>
  <si>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</si>
  <si>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</si>
  <si>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</si>
  <si>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</si>
  <si>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</si>
  <si>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</si>
  <si>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</si>
  <si>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</si>
  <si>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</si>
  <si>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</si>
  <si>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</si>
  <si>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</si>
  <si>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</si>
  <si>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</si>
  <si>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</si>
  <si>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</si>
  <si>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</si>
  <si>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</si>
  <si>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</si>
  <si>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</si>
  <si>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</si>
  <si>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</si>
  <si>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</si>
  <si>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</si>
  <si>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</si>
  <si>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</si>
  <si>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</si>
  <si>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</si>
  <si>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</si>
  <si>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</si>
  <si>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</si>
  <si>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</si>
  <si>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</si>
  <si>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</si>
  <si>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</si>
  <si>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</si>
  <si>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</si>
  <si>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</si>
  <si>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</si>
  <si>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</si>
  <si>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</si>
  <si>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</si>
  <si>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</si>
  <si>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</si>
  <si>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</si>
  <si>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</si>
  <si>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</si>
  <si>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</si>
  <si>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</si>
  <si>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</si>
  <si>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</si>
  <si>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</si>
  <si>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</si>
  <si>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</si>
  <si>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</si>
  <si>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</si>
  <si>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</si>
  <si>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</si>
  <si>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</si>
  <si>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</si>
  <si>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</si>
  <si>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</si>
  <si>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</si>
  <si>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</si>
  <si>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</si>
  <si>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</si>
  <si>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</si>
  <si>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</si>
  <si>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</si>
  <si>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</si>
  <si>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</si>
  <si>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</si>
  <si>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</si>
  <si>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</si>
  <si>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</si>
  <si>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</si>
  <si>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</si>
  <si>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</si>
  <si>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</si>
  <si>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</si>
  <si>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</si>
  <si>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</si>
  <si>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</si>
  <si>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</si>
  <si>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</si>
  <si>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</si>
  <si>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</si>
  <si>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</si>
  <si>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</si>
  <si>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</si>
  <si>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</si>
  <si>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</si>
  <si>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</si>
  <si>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</si>
  <si>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</si>
  <si>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</si>
  <si>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</si>
  <si>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</si>
  <si>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</si>
  <si>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</si>
  <si>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</si>
  <si>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</si>
  <si>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</si>
  <si>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</si>
  <si>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</si>
  <si>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</si>
  <si>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</si>
  <si>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</si>
  <si>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</si>
  <si>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</si>
  <si>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</si>
  <si>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</si>
  <si>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</si>
  <si>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</si>
  <si>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</si>
  <si>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</si>
  <si>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</si>
  <si>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</si>
  <si>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</si>
  <si>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</si>
  <si>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</si>
  <si>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</si>
  <si>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</si>
  <si>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</si>
  <si>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</si>
  <si>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</si>
  <si>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</si>
  <si>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</si>
  <si>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</si>
  <si>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</si>
  <si>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</si>
  <si>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</si>
  <si>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</si>
  <si>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</si>
  <si>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</si>
  <si>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</si>
  <si>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</si>
  <si>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</si>
  <si>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</si>
  <si>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</si>
  <si>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</si>
  <si>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</si>
  <si>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</si>
  <si>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</si>
  <si>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</si>
  <si>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</si>
  <si>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</si>
  <si>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</si>
  <si>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</si>
  <si>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</si>
  <si>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</si>
  <si>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</si>
  <si>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</si>
  <si>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</si>
  <si>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</si>
  <si>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</si>
  <si>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</si>
  <si>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</si>
  <si>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</si>
  <si>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</si>
  <si>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</si>
  <si>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</si>
  <si>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</si>
  <si>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</si>
  <si>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</si>
  <si>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</si>
  <si>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</si>
  <si>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</si>
  <si>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</si>
  <si>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</si>
  <si>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</si>
  <si>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</si>
  <si>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</si>
  <si>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</si>
  <si>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</si>
  <si>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</si>
  <si>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</si>
  <si>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</si>
  <si>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</si>
  <si>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</si>
  <si>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</si>
  <si>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</si>
  <si>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</si>
  <si>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</si>
  <si>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</si>
  <si>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</si>
  <si>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</si>
  <si>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</si>
  <si>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</si>
  <si>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</si>
  <si>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EXPLICACIÓN: En este campo se deberá diligenciar lo relacionando a las dificultades y alternativas de solución presentadas en el periodo en el que se dan. Cuando la ejecución del proyecto se encuentra acorde a lo programado, no se diligencia este campo o se incluye que el proyecto no presenta retrasos.</t>
  </si>
  <si>
    <t>Avances y Logros Mensual (2.000 caracteres)</t>
  </si>
  <si>
    <t>EXPLICACIÓN: En este campo se deberá diligenciar lo relacionando a los logros y avances del mes en coherencia con lo registrado en el avance cuantitativo de la meta (Columnas D a la O)</t>
  </si>
  <si>
    <t>EXPLICACIÓN: En este campo se deberá diligenciar lo relacionando a los logros y avances acumulados a la fecha del reporte en coherencia con lo registrado en el avance cuantitativo de la meta (Columnas P)</t>
  </si>
  <si>
    <t>Avances y Logros Acumulado 
(2.000 caracteres)</t>
  </si>
  <si>
    <t>EXPLICACIÓN: En este campo se deberá diligenciar lo relacionando con los beneficio, de forma acumulada e integrada.</t>
  </si>
  <si>
    <t xml:space="preserve"> EXPLICACIÓN: Este campo debe contener:
- El avance de la gestión mensual señalando las alertas que puedan afectar el cumplimiento de la actividad o producto, cuando aplique. 
- El avance acumulado y los productos obtenidos, indicando si se presentan retrasos y señalando las alternativas de solución que se implementarán.</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</si>
  <si>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</si>
  <si>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</si>
  <si>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</si>
  <si>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</si>
  <si>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</si>
  <si>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</si>
  <si>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</si>
  <si>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</si>
  <si>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</si>
  <si>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</si>
  <si>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</si>
  <si>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</si>
  <si>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</si>
  <si>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</si>
  <si>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</si>
  <si>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</si>
  <si>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</si>
  <si>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05 - Construir Bogotá Región con gobierno abierto, transparente y ciudadanía consciente</t>
  </si>
  <si>
    <t>Atención a la Ciudadanía</t>
  </si>
  <si>
    <t>Actualizar el 100% de la información relacionada al proceso de Atención a la Ciudadanía en plataformas virtuales (Portal Web Institucional y Guía de Trámites y Servicios de la Alcaldía Mayor de Bogotá D.C.).</t>
  </si>
  <si>
    <t>Porcentaje de actualizaciones de la información relacionada al proceso de Atención a la Ciudadanía en plataformas virtuales</t>
  </si>
  <si>
    <t>Suma</t>
  </si>
  <si>
    <t>%</t>
  </si>
  <si>
    <t>(No de actualizaciones desarrolladas en plataformas virtuales/No de actualizaciones programadas o solicitadas en plataformas virtuales)*100*(peso ponderado del periodo de medición)</t>
  </si>
  <si>
    <t>Trimestral</t>
  </si>
  <si>
    <t>Evidencias de actualización de la Información relacionada al proceso de Atención a la Ciudadanía en plataformas virtuales</t>
  </si>
  <si>
    <t>Desarrollar actividades para evaluar el cumplimiento de los aspectos de accesibilidad al medio físico en los puntos de atención a la ciudadanía.</t>
  </si>
  <si>
    <t xml:space="preserve">Desarrollo de actividades para evaluar el cumplimiento de los aspectos de accesibilidad al medio físico en los puntos de atención a la ciudadanía </t>
  </si>
  <si>
    <t>Número</t>
  </si>
  <si>
    <t>Número de informes de seguimiento</t>
  </si>
  <si>
    <t>Anual</t>
  </si>
  <si>
    <t xml:space="preserve">Informe de seguimiento al desarrollo de actividades para evaluar el cumplimiento de los aspectos de accesibilidad al medio físico en los puntos de atención a la ciudadanía </t>
  </si>
  <si>
    <t xml:space="preserve">Desarrollar mínimo 12 sensibilizaciones a servidoras/es y contratistas en temas de atención a la ciudadanía y gestión de peticiones ciudadanas. </t>
  </si>
  <si>
    <t>Número de sensibilizaciones a servidoras/es y contratistas en temas de atención a la ciudadanía y gestión de peticiones ciudadanas realizadas</t>
  </si>
  <si>
    <t>No de sensibilizaciones en temas de atención a la ciudadanía realizadas en el periodo de medición</t>
  </si>
  <si>
    <t>Cuatrimestral</t>
  </si>
  <si>
    <t>Evidencias del desarrollo de sensibilizaciones en temas de atención a la ciudadanía y gestión de peticiones ciudadanas</t>
  </si>
  <si>
    <t>Difundir mínimo 6 piezas comunicacionales para sensibilizar a las servidoras/es y contratistas en temas de atención a la ciudadanía y gestión de peticiones ciudadanas.</t>
  </si>
  <si>
    <t>Número de piezas comunicacionales para sensibilizar a las servidoras/es y contratistas en temas de atención a la ciudadanía y gestión de peticiones ciudadanas difundidas</t>
  </si>
  <si>
    <t>No de piezas de comunicación difundidas para sensibilizar a las servidoras/es y contratistas en temas de atención a la ciudadanía y gestión de peticiones ciudadanas en el periodo de medición</t>
  </si>
  <si>
    <t>Correos electrónicos
Boletinas</t>
  </si>
  <si>
    <t>N/A</t>
  </si>
  <si>
    <t>Realizar el seguimiento y revisión de los documentos asociados al proceso de Atención a la Ciudadanía para identificar su necesidad de actualización.</t>
  </si>
  <si>
    <t>Porcentaje de avance en la ejecución de las actividades programadas para el seguimiento y actualización a la documentación del proceso de atención a la ciudadanía.</t>
  </si>
  <si>
    <t>Constante</t>
  </si>
  <si>
    <t>(Número de actividades de seguimiento a la documentación realizadas en el periodo de medición/Número de actividades programadas o solicitadas de seguimiento a la documentación)*100</t>
  </si>
  <si>
    <t>Semestral</t>
  </si>
  <si>
    <t>Actas de reuniones realizadas para revisión documental</t>
  </si>
  <si>
    <t>Recibir, registrar, asignar y hacer seguimiento a la gestión de las peticiones ciudadanas (PQRS) y al manejo del Sistema Distrital para la Gestión de Peticiones Ciudadanas, Bogotá te escucha.</t>
  </si>
  <si>
    <t>Porcentaje de respuestas peticiones ciudadanas con respuesta oportuna de acuerdo con la normatividad vigente</t>
  </si>
  <si>
    <t>(No de peticiones ciudadanas atendidas oportunamente/No de peticiones ciudadana recibidas)</t>
  </si>
  <si>
    <t>Mensual</t>
  </si>
  <si>
    <t>Reportes de gestión de las peticiones ciudadanas (PQRS) en la Secretaría Distrital de la Mujer</t>
  </si>
  <si>
    <t>Participar en los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t>
  </si>
  <si>
    <t>Porcentaje de espacios de articulación interinstitucional y promoción de la cooperación e intercambio de conocimientos en temas de atención a la ciudadanía con participación de la SDMujer</t>
  </si>
  <si>
    <t>(Número de espacios de articulación interinstitucional con participación de la SDMujer en el periodo de medición/Número de espacios de articulación interinstitucional participaciones programados Red Distrital de Quejas y Reclamos (Veeduría Distrital), Secretaría General de la Alcaldía Mayor de Bogotá, y otras entidades distritales y nacionales.)</t>
  </si>
  <si>
    <t>Listados de asistencia</t>
  </si>
  <si>
    <t>Adoptar las sugerencias enviadas por la Dirección Distrital de Calidad del Servicio de la Secretaría General de la Alcaldía Mayor, las cuales son remitidas a la Entidad solo cuando se generan observaciones frente al cumplimiento de los criterios de calidad y oportunidad en la emisión de respuestas de PQRS y la operatividad del Sistema Distrital para la Gestión de Peticiones Ciudadanas - Bogotá te escucha.</t>
  </si>
  <si>
    <t>Reporte del seguimiento de la gestión realizada frente a las sugerencias de la Secretaría General de la Alcaldía Mayor de Bogotá relacionadas con la emisión de respuestas y la operatividad del Sistema Bogotá Te Escucha adoptadas</t>
  </si>
  <si>
    <t>No de Reporte del seguimiento de la gestión realizada frente a las sugerencias de la Secretaría General de la Alcaldía Mayor de Bogotá relacionadas con la emisión de respuestas y la operatividad del Sistema Bogotá Te Escucha adoptadas</t>
  </si>
  <si>
    <t>Informes de seguimiento a la adopción de las sugerencias relacionadas con la emisión de respuestas y la operatividad del sistema Bogotá Te Escucha</t>
  </si>
  <si>
    <t>Elaborar informes mensuales de seguimiento a la gestión de las peticiones ciudadanas.</t>
  </si>
  <si>
    <t>Informes de seguimiento a la gestión de las peticiones ciudadanas.</t>
  </si>
  <si>
    <t>No. de informes de seguimiento a la gestión de las peticiones ciudadanas.</t>
  </si>
  <si>
    <t>Informes mensuales de seguimiento</t>
  </si>
  <si>
    <t>Medir la satisfacción de la ciudadanía con respecto a la atención y retroalimentar sus resultados.</t>
  </si>
  <si>
    <t>Informes de medición de la satisfacción ciudadana con respecto a la atención de la SDMujer elaborados</t>
  </si>
  <si>
    <t>No de informes de medición de la satisfacción de la ciudadanía elaborados</t>
  </si>
  <si>
    <t xml:space="preserve">Informes de medición de la satisfacción de la cuidadanía </t>
  </si>
  <si>
    <t>Fecha de Emisión: 10 de enero de 2023</t>
  </si>
  <si>
    <t>Planeación y Gestión</t>
  </si>
  <si>
    <t>NA</t>
  </si>
  <si>
    <t xml:space="preserve">Soportar el 100% en la implementación del Modelo Integrado de Planeación y Gestión </t>
  </si>
  <si>
    <t>(No. acciones ejecutadas del plan de adecuación y sostenibilidad de MIPG durante el periodo de medición / No. de acciones totales del plan de adecuación y sostenibilidad de MIPG)*100</t>
  </si>
  <si>
    <t>Seguimiento al plan de adecuación y sostenibilidad de MIPG</t>
  </si>
  <si>
    <t>Efectuar el 100% de las solicitudes documentales de los procesos  que lo requieran para la mejora del sistema de gestión.</t>
  </si>
  <si>
    <t xml:space="preserve">((No. de solicitudes documentales atendidas  / No. Total de solicitudes recibidas)*100) </t>
  </si>
  <si>
    <t>Efectuar el 100% de los acompañamientos a los procesos  que lo requieran para la formulación de planes de mejoramiento derivados de las auditorias internas y externas.</t>
  </si>
  <si>
    <t xml:space="preserve">((No. de solicitudes de acompañamiento a la formulación de planes de mejoramiento atendidos / No. Total de solicitudes de acompañamiento recibidas)*100) </t>
  </si>
  <si>
    <t>Ejecutar el 100% del Plan Institucional de Gestión Ambiental - PIGA 2023</t>
  </si>
  <si>
    <t>(No. de actividades ejecutadas del Plan de Acción del PIGA durante el periodo de medición / No. de actividades programadas del Plan de Acción del PIGA) * 100</t>
  </si>
  <si>
    <t xml:space="preserve">Correos electrónicos y/o evidencias de reuniones, comunicaciones internas, externas y/o informes  </t>
  </si>
  <si>
    <t xml:space="preserve">Monitorear, orientar y acompañar al 100% de los procesos en las actividades de riesgos de corrupción, gestión y sarlaft </t>
  </si>
  <si>
    <t>(No. de procesos monitoreados, orientados y acompañados en actividades de riesgos / No. total de procesos) * 100</t>
  </si>
  <si>
    <t xml:space="preserve">Matriz de monitoreo, orientación y acompañamiento a riesgos </t>
  </si>
  <si>
    <t>Mantener actualizada al 100% la información que se debe publicar en el Botón de transparencia de acuerdo con la normatividad vigente</t>
  </si>
  <si>
    <t>(No. de publicaciones realizadas en Boton de Transparencia en el período de medición / No. de publicaciones solicitadas en el periodo de medición)* 100</t>
  </si>
  <si>
    <t>Matriz de seguimiento que refleje la actualización de información en el botón de transparencia en cada numeral y dependencia responsable.</t>
  </si>
  <si>
    <t>7662 - Fortalecimiento a la gestión institucional de la SDMujer en Bogotá</t>
  </si>
  <si>
    <t>Soportar al 100% la implementación de las políticas del Modelo Integrado de Planeación y Gestión</t>
  </si>
  <si>
    <t>Soportar la  implementación y mantenimiento del Sistema de Gestión en el marco de MIPG</t>
  </si>
  <si>
    <t>Implementar buenas prácticas de gestión en la Secretaría Distrital de la Mujer.</t>
  </si>
  <si>
    <t>Seguimiento Evaluación y Control</t>
  </si>
  <si>
    <t>Planear, ejecutar las auditorías programadas en el Plan Anual de Auditoría, asi como emitir y publicar el informe con los resultados.</t>
  </si>
  <si>
    <t>Informes de Auditoria elaborados, remitidos y publicados de acuerdo con el Plan Anual de Auditoría aprobado.</t>
  </si>
  <si>
    <t>Porcentaje</t>
  </si>
  <si>
    <t>(Número de Informes de auditoria emitidos/Número de Informes de auditoria programados)*100</t>
  </si>
  <si>
    <t>Informes de auditorías emitidos.</t>
  </si>
  <si>
    <t>Elaborar, remitir y publicar los informes de seguimiento establecidos en el Plan Anual de Auditoría aprobado.</t>
  </si>
  <si>
    <t>Informes de seguimiento elaborados, remitidos y publicados de acuerdo con el Plan Anual de Auditoría aprobado.</t>
  </si>
  <si>
    <t>(Número de Informes de seguimiento emitidos/Número de Informes de seguimiento programados)*100</t>
  </si>
  <si>
    <t>Informes de seguimiento emitidos.</t>
  </si>
  <si>
    <t>Elaborar, remitir y publicar los informes reglamentarios establecidos en el Plan Anual de Auditoría aprobado.</t>
  </si>
  <si>
    <t>Informes reglamentarios elaborados, remitidos y publicados de acuerdo con el Plan Anual de Auditoría aprobado.</t>
  </si>
  <si>
    <t>(Número de Informes reglamentarios emitidos/Número de Informes reglamentarios programados)*100</t>
  </si>
  <si>
    <t>Informes reglamentarios emitidos.</t>
  </si>
  <si>
    <t>Ejecutar actividades de consultoría (asesoría y aocmpañamiento) requeridas, que contribuyan al mejoramiento de la gestión y desempeño de la entidad.</t>
  </si>
  <si>
    <t>Actividades de consultoría (asesoría y aocmpañamiento) ejecutadas, que contribuyan al mejoramiento de la gestión y desempeño de la entidad.</t>
  </si>
  <si>
    <t>(Número de actividades  de consultoría que contribuyan al mejoramiento de la gestión y desempeño de la entidad ejecutadas/Número de actividades  de consultoría que contribuyan al mejoramiento de la gestión y desempeño de la entidad requeridas) * 100</t>
  </si>
  <si>
    <t>Formulación y seguimiento al Plan Anual de Auditoría; 
Actas de CICCI;
Actas del CDA; 
Actas de otras instancias internas y externas;
Evidencia de reuniones;
Actas de visitas;
 Documentos del proceso revisados.</t>
  </si>
  <si>
    <t>Control Disciplinario Interno</t>
  </si>
  <si>
    <t>Expedir cincuenta (50) decisiones de fondo dentro de los procesos disciplinarios iniciados en  2018, 2019, 2020, 2021, 2022 y 2023.</t>
  </si>
  <si>
    <t>Número de autos proferidos</t>
  </si>
  <si>
    <t>suma</t>
  </si>
  <si>
    <t>Autos</t>
  </si>
  <si>
    <t>Informe semestral de las decisones de fondo que son proferidas por la OCDI Sdmujer</t>
  </si>
  <si>
    <t>Informe semestral soportado a traves de una matriz de las decisones de fondo que son proferidas por la OCDI Sdmujer</t>
  </si>
  <si>
    <t>Adelantar veinte (20) jornadas de prevención de la falta disciplinaria dirigidas a servidoras, servidores y contratistas de la SDMujer.</t>
  </si>
  <si>
    <t>Número de jornadas de prevención.</t>
  </si>
  <si>
    <t>Jornadas</t>
  </si>
  <si>
    <t>Informe mensual de las diferentes jornadas adelantadas por la OCDI SDMujer</t>
  </si>
  <si>
    <t>Informe mensual de las diferentes jornadas de prevención  adelantadas por la OCDI SDMujer</t>
  </si>
  <si>
    <t>Realizar dos (2) Conversatorios de Derecho Disciplinario para servidoras, servidores y contratistas de la SDMujer.</t>
  </si>
  <si>
    <t>Número de Conversatorios de Derecho Disciplinario</t>
  </si>
  <si>
    <t>Conversatorios</t>
  </si>
  <si>
    <t>Gestión de Talento Humano</t>
  </si>
  <si>
    <t>Formular, ejecutar y evaluar el Plan de Bienestar Social, Estímulos e Incentivos en la Entidad, para la vigencia 2023.</t>
  </si>
  <si>
    <t>Porcentaje de actividades del Plan de Bienestar Social, Estímulos e Incentivos ejecutadas.</t>
  </si>
  <si>
    <t>(No. de actividades ejecutadas en el Plan de Bienestar Social, Estímulos e Incentivos durante el periodo de medición / No. de actividades programadas del Plan de Bienestar Social, Estímulos e Incentivos) *100</t>
  </si>
  <si>
    <t>TRIMESTRAL</t>
  </si>
  <si>
    <t>Actas, registros de asistencia, registros fotográficos, videos, piezas de comunicación, correos electrónicos, certificados, comunicaciones internas y externas, archivos de excel, presentaciones power point, invitaciones, entre otros, de las actividades ejecutadas.</t>
  </si>
  <si>
    <t>Plan Institucional de Capacitación - PIC.</t>
  </si>
  <si>
    <t>Formular, ejecutar y evaluar el Plan Institucional Capacitación - PIC, así como los programas de inducción y reinducción de la Secretaría Distrital de la Mujer, para la vigencia 2023.</t>
  </si>
  <si>
    <t>Porcentaje de actividades previstas en el Plan Institucional de Capacitación - PIC y de los programas de inducción y reinducción ejecutadas.</t>
  </si>
  <si>
    <t>(No. de actividades ejecutadas en el Plan Institucional de Capacitación - PIC durante el periodo de medición/ No. de actividades programadas en el Plan Institucional de Capacitación - PIC) *100</t>
  </si>
  <si>
    <t>Plan de Trabajo Anual en Seguridad y Salud en el Trabajo</t>
  </si>
  <si>
    <t>Formular, ejecutar y evaluar el Plan de Trabajo Anual en Seguridad y Salud en el Trabajo, así como desarrollar el Sistema de Gestión de Seguridad y Salud en el Trabajo, de acuerdo a la normatividad legal vigente en la Secretaría Distrital de la Mujer, para la vigencia 2023.</t>
  </si>
  <si>
    <t>Porcentaje de las actividades previstas en el Plan de Trabajo Anual de Seguridad y Salud en el Trabajo ejecutadas</t>
  </si>
  <si>
    <t>(No. de actividades ejecutadas en el Plan Anual de Seguridad y Salud en el Trabajo durante el periodo de medición / No. de actividades programadas en el Plan Anual de Seguridad y Salud en el Trabajo) *100</t>
  </si>
  <si>
    <t>Formular y ejecutar el Plan  de Gestión de Integridad establecido en el Componente de Iniciativas Adicionales del Plan de Anticorrupción y Atención a la Ciudadanía - PAAC, para la vigencia 2023.</t>
  </si>
  <si>
    <t>Porcentaje de las actividades previstas en el el Plan  de Gestión de Integridad establecido en el Componente de Iniciativas Adicionales del Plan de Anticorrupción y Atención a la Ciudadanía - PAAC ejecutadas.</t>
  </si>
  <si>
    <t>(No. de actividades ejecutadas en el Plan  de Gestión de Integridad establecido en el Componente de Iniciativas Adicionales del Plan de Anticorrupción y Atención a la Ciudadanía - PAAC durante el periodo de medición / No. de actividades programadas en el el Plan  de Gestión de Integridad establecido en el Componente de Iniciativas Adicionales del Plan de Anticorrupción y Atención a la Ciudadanía - PAAC) *100</t>
  </si>
  <si>
    <t>CUATRIMESTRAL</t>
  </si>
  <si>
    <t xml:space="preserve">Reporte de resultados de encuestas, de evaluaciones, actas de reuniones, registros de asistencia, presentaciones realizadas, videos, grabaciones, piezas de comunicación, actos administrativos, correos electrónicos, comunicaciones internas y externas, boletina, archivos de excel, archivos pdf, invitaciones, certificados, entre otros de las actividades ejecutadas. </t>
  </si>
  <si>
    <t>Dirección de Contratación</t>
  </si>
  <si>
    <t>Desarrollo del 100% de los procesos radicados en la Dirección de Contratación, que cumplan con todos los requisitos definidos en la normativa vigente.</t>
  </si>
  <si>
    <t>Porcentaje de estudios previos (procesos precontractuales) revisados</t>
  </si>
  <si>
    <t>(No. de estudios previos revisados en el periodo de medición / No. de estudios  previos recibidos en el periodo de medición)</t>
  </si>
  <si>
    <t>Estudios previos recibidos para revisión 
Estudios previos revisados remitidos al área solicitante</t>
  </si>
  <si>
    <t>Porcentaje de contratos firmados y legalizados</t>
  </si>
  <si>
    <t>(No. de contratos firmados y legalizados / No. de solicitudes de contratación recibidas)*100 (peso porcentual del periodo)</t>
  </si>
  <si>
    <t>Minutas (Secop II) de los Contratos Electrónicos y Minutas (Secop I) cuando aplique</t>
  </si>
  <si>
    <t>Porcentaje de procesos con pliegos de condiciones elaborados y publicados</t>
  </si>
  <si>
    <t>(No. de  pliegos de condiciones elabrorados y publicados / No. de estudios previos y anexos técnicos radicados para elaboración de pliego de condiciones)*100 (peso porcentual del periodo)</t>
  </si>
  <si>
    <t xml:space="preserve">Solicitudes de contratación radicadas
Pliegos publicados en SECOP </t>
  </si>
  <si>
    <t>Porcentaje de informes de seguimiento al PAABS elaborados y presentados</t>
  </si>
  <si>
    <t>(Numero de informes de seguimiento al PAABS elaborados y presentados en el periodo de medición/ Numero total de informes de seguimiento al PAABS a elaborar en la vigencia) * 100</t>
  </si>
  <si>
    <t>Informes de seguimiento al PAABS
Correos electrónicos 
Actas de reuniones de seguimiento.</t>
  </si>
  <si>
    <t>Porcentaje de respuestas a requerimientos emitidas.</t>
  </si>
  <si>
    <t>(No. De respuestas a requerimientos emitidas o expedidas / No. de requerimientos recibidos)*100 (peso porcentual del periodo)</t>
  </si>
  <si>
    <t>Correos, oficios o memorandos con respuestas emitidas</t>
  </si>
  <si>
    <t>Porcentaje de capacitaciones y/o socializaciones sobre procesos de contratación realizadas</t>
  </si>
  <si>
    <t>(Número de capacitaciones y/o sensibilizaciones realizadas en el periodo de medición/4)*100</t>
  </si>
  <si>
    <t>Actas
Grabaciones  
Listados de asistencia</t>
  </si>
  <si>
    <t>Porcentaje de contratos y/o convenios liquidados</t>
  </si>
  <si>
    <t>(No. de liquidaciones realizadas  /No. de soliciutdes liquidaciones radicadas ) * 100 (peso porcentual del periodo)</t>
  </si>
  <si>
    <t>Solicitudes de liquidación liquidadas
Actas de liquidación realizadas y publicadas en SECOP</t>
  </si>
  <si>
    <t>Porcentaje de alertas generadas de estado y fecha límite para trámite de liquidación de contratos y/o convenios</t>
  </si>
  <si>
    <t>(No. de alertas generadas / No. de alertas identificadas)</t>
  </si>
  <si>
    <t>Memorandos y/o correos remitidos a las dependencias.</t>
  </si>
  <si>
    <t>Ejecutar el 100%  las actividades programadas para una correcta gestión administrativa y organizacional</t>
  </si>
  <si>
    <r>
      <rPr>
        <b/>
        <sz val="11"/>
        <rFont val="Times New Roman"/>
        <family val="1"/>
      </rPr>
      <t xml:space="preserve">DESPACHO SUBCOPORATIVA  : </t>
    </r>
    <r>
      <rPr>
        <sz val="11"/>
        <rFont val="Times New Roman"/>
        <family val="1"/>
      </rPr>
      <t xml:space="preserve"> Desarrollar acciones de gestión administrativa, organizacional y del componente estratégico como eje transversal para el cumplimiento de la misión institucional</t>
    </r>
  </si>
  <si>
    <r>
      <t xml:space="preserve">CONTRATACIÓN : </t>
    </r>
    <r>
      <rPr>
        <sz val="11"/>
        <rFont val="Times New Roman"/>
        <family val="1"/>
      </rPr>
      <t>Tramitar las diferentes solicitudes radicadas en la Dirección de contratación  en las etapas (Precontractual, Contractual y Postcontractual).</t>
    </r>
  </si>
  <si>
    <r>
      <rPr>
        <b/>
        <sz val="11"/>
        <rFont val="Times New Roman"/>
        <family val="1"/>
      </rPr>
      <t>TALENTO HUMANO :</t>
    </r>
    <r>
      <rPr>
        <sz val="11"/>
        <rFont val="Times New Roman"/>
        <family val="1"/>
      </rPr>
      <t xml:space="preserve"> Realizar la formulación, ejecución y evaluación de los planes y programas a cargo de la Dirección de Talento Humano, así como la gestión de las situaciones administrativas del personal de planta de la Entidad.</t>
    </r>
  </si>
  <si>
    <t xml:space="preserve">Realizar oportunamente los informes de Austeridad en el Gasto Público que sean solicitados por las partes interesadas. </t>
  </si>
  <si>
    <t>Informes de austeridad del gasto enviados al Concejo de Bogotá y entregados a la Oficina de Control Interno en los tiempos establecidos</t>
  </si>
  <si>
    <t>Informes enviados</t>
  </si>
  <si>
    <t xml:space="preserve">Sumatoria de informes de austeridad del gasto enviados </t>
  </si>
  <si>
    <t xml:space="preserve">Informes enviados a control interno y al Concejo en la fechas establecidas </t>
  </si>
  <si>
    <t>Actualizar oportunamente la matriz del esquema de publicación de informaciòn en el boton de transparencia en la página web de la SMMujer</t>
  </si>
  <si>
    <t>Esquema de publicaciòn actualizado y publicado</t>
  </si>
  <si>
    <t>Esquema publicado</t>
  </si>
  <si>
    <t>Anual de acuerdo a la normatividad vigente</t>
  </si>
  <si>
    <t>Esquema de publicacion actualizado y publicado</t>
  </si>
  <si>
    <t>Solicitudes de la mesa de ayuda gestionadas</t>
  </si>
  <si>
    <t>No. solicitudes gestionadas/No. Solicitudes recibidas en la mesa de ayuda</t>
  </si>
  <si>
    <t>Reporte Plataforma Mesa de Ayuda</t>
  </si>
  <si>
    <t xml:space="preserve">Mantener actualizado el inventario físico de los bienes y elementos de la Entidad. </t>
  </si>
  <si>
    <t>Informes de identificación y actualización del inventario de la entidad elaborados</t>
  </si>
  <si>
    <t>Informes elaborados</t>
  </si>
  <si>
    <t>Sumatoria de los informes elaborados de la actualización del inventario físico</t>
  </si>
  <si>
    <t>Informe parcial y final de la toma fisica de inventarios</t>
  </si>
  <si>
    <t xml:space="preserve"> </t>
  </si>
  <si>
    <t>Gestión Financiera</t>
  </si>
  <si>
    <t>Presentar los Estados Financieros oportunamente de acuerdo con la normatividad establecida</t>
  </si>
  <si>
    <t>Porcentaje de publicaciones de estados financieros de la entidad realizados</t>
  </si>
  <si>
    <t>No de publicaciones realizadas en la página web de estados financieros / No de publicaciones establecidas por la normatividad</t>
  </si>
  <si>
    <t>Publicaciones en la web</t>
  </si>
  <si>
    <t>Presentar la información tributaria (información exógena), de acuerdo con la normativa vigente</t>
  </si>
  <si>
    <t>Porcentaje de reportes de información exogena presentados da la SDH</t>
  </si>
  <si>
    <t>No de informes enviados a la SHD / No de reportes a presetar de acuerdo con la normatividad vigente</t>
  </si>
  <si>
    <t>De acuerdo a los tiempos establecidos por la SDH</t>
  </si>
  <si>
    <t>Informes enviados:
* Enero estampillas
* Abril exogena nacional
* Julio estampillas
* Julio exogena Distrital</t>
  </si>
  <si>
    <t>Tramitar las solicitudes de CDP y CRP requeridas en la Entidad.</t>
  </si>
  <si>
    <t xml:space="preserve">Porcentaje de CDP y CRP solicitados y emitidos </t>
  </si>
  <si>
    <t>Cantidad CDP y CRP</t>
  </si>
  <si>
    <t>No de CDP y CRP emitidos / No de CDP y CRP solicitados</t>
  </si>
  <si>
    <t>Reporte mensual de CDP y CRP registrados en Bogdata</t>
  </si>
  <si>
    <t>Elaborar y publicar reportes de seguimiento de la ejecución presupuestal y pagos programados a través de los aplicativos establecidos por la SDHacienda para tal fin</t>
  </si>
  <si>
    <t>Porcentaje de reportes de  ejecución presupuestal elaborados y publicados.</t>
  </si>
  <si>
    <t>Reportes publicados en la página web</t>
  </si>
  <si>
    <t>No de reportes publicados de ejecución presupuestal en la página web en el periodo de medición / 12</t>
  </si>
  <si>
    <t xml:space="preserve">Informes publicados en la página web </t>
  </si>
  <si>
    <t>30 - Incrementar la efectividad de la gestión pública distrital y local.</t>
  </si>
  <si>
    <t>56 - Gestión Pública Efectiva</t>
  </si>
  <si>
    <t>Avanzar en el 80% en las políticas de Gobierno Digital y Seguridad Digital contenidas en la Dimensión Gestión con valores para Resultados</t>
  </si>
  <si>
    <t>1.Avanzar en la Dimensión "Gestión con valores para el Resultado" en la Política de Gobierno Digital y Seguridad Digital - MIPG</t>
  </si>
  <si>
    <t>2.Garantizar el Funcionamiento, soporte y mantenimiento de los servicios e Infraestructura tecnológica de la Secretaría.</t>
  </si>
  <si>
    <t>3.Garantizar el soporte y actualización de Sistemas de Información y Servicios de información</t>
  </si>
  <si>
    <r>
      <rPr>
        <b/>
        <sz val="11"/>
        <rFont val="Times New Roman"/>
        <family val="1"/>
      </rPr>
      <t>OFICINA ASESORA JURÍDICA</t>
    </r>
    <r>
      <rPr>
        <sz val="11"/>
        <rFont val="Times New Roman"/>
        <family val="1"/>
      </rPr>
      <t>: Responder en los términos legales establecidos  y según el marco normativo vigente, los requerimientos que sean asignados a la Oficina Asesora Jurídica</t>
    </r>
  </si>
  <si>
    <t>Apoyar el desarrollo del Plan Anual de Auditoría de la entidad, en ejercicio de los roles de la Oficina de Control Interno para la evaluación del Sistema de Control Interno</t>
  </si>
  <si>
    <t>Desarrollar acciones para la formulación, ejecución y seguimiento de los diferentes instrumentos de gestión en el marco de la planeación institucional y del Sistema de gestión.</t>
  </si>
  <si>
    <t>Versión: 08</t>
  </si>
  <si>
    <t>Fecha de Emisión: 4 de enero de 2022</t>
  </si>
  <si>
    <t>Ejecutar al 90% la implementación de la Política de Gestión Documental institucional</t>
  </si>
  <si>
    <t>Intervención archivística de 150 metros lineales de los archivos de gestión</t>
  </si>
  <si>
    <t>Actualización, Capacitación y/o Sensibilización  e Implementación de los Instrumentos  y Herramientas Archivisticas y del Gestor Documental Orfeo</t>
  </si>
  <si>
    <t>Implementación del SIC – Plan de Conservación Documental - Tercera Fase</t>
  </si>
  <si>
    <t>Implementación del SIC – Plan de Preservación Digital a Largo Plazo Tercera Fase</t>
  </si>
  <si>
    <t xml:space="preserve"> Firma:</t>
  </si>
  <si>
    <t>APROBÓ</t>
  </si>
  <si>
    <t xml:space="preserve">Firma: </t>
  </si>
  <si>
    <t>REVISIÓN OFICINA ASESORA DE PLANEACIÓN</t>
  </si>
  <si>
    <t xml:space="preserve"> Firmas:</t>
  </si>
  <si>
    <t>Nombre: Zareth Ivana Doncel Baracaldo</t>
  </si>
  <si>
    <t xml:space="preserve">Cargo: Lideresa Técnica - Contratista Oficina Asesora de Planeación </t>
  </si>
  <si>
    <t xml:space="preserve">Cargo: Gerenta de Proyecto - Jefa Oficina Asesora de Planeación </t>
  </si>
  <si>
    <t>Transferencia Documental Primaria de 55 metros lineales de los archivos de gestión al  Archivo Central de la Entidad</t>
  </si>
  <si>
    <t>Implementar buenas prácticas de gestión administrativa y organizacional para el cumplimiento de las metas misionales a cargo de la Secretaría Distrital de la Mujer</t>
  </si>
  <si>
    <t>Número de buenas prácticas de gestión administrativa y organizacionales implementadas</t>
  </si>
  <si>
    <t>Buenas prácticas</t>
  </si>
  <si>
    <t>Sumatoria del avance en la ejecución de actividades programadas para la implementación de cada una de las buenas prácticas: fortalecimiento tecnológico (meta 1 del proyecto), fortalecimiento organizacional (meta 2) y fortalecimiento Modelo Integrado de Planeación y Gestión – MIPG (meta 3)</t>
  </si>
  <si>
    <t>Reporte Plan de Acción, Reporte SEGPLAN</t>
  </si>
  <si>
    <t>Direccionamiento Estratégico</t>
  </si>
  <si>
    <t>Revisar y llevar a aprobación del Comité Institucional de Gestión y Desempeño - CIGD, la formulación de los planes de acción formato DE-FO-05 de la entidad.</t>
  </si>
  <si>
    <t>Número de Planes de Acción formato DE-FO-05 revisados y llevados a aprobación del Comité Institucional de Gestión  y Desempeño.</t>
  </si>
  <si>
    <t xml:space="preserve">Corresponde a la sumatoria del número de planes de acción formulados y llevados a aprobación del CIGD. 
Los cuales deben contener la programación de magnitud y presupuesto por meta proyecto de inversion para los 11 proyectos de inversión, programación de magnitud de las metas del Plan de Desarrollo Distrital, programación de magnitud de los indicadores PMR e indicadores de los 22 procesos de la entidad, según aplique. </t>
  </si>
  <si>
    <t>Formato plan de acción DE-FO-05 (formulación)
Acta de Comité Institucional de Gestión y Desempeño - CIGD</t>
  </si>
  <si>
    <t>Revisar los reportes de seguimiento de los planes de acción formato DE-FO-05 de la entidad.</t>
  </si>
  <si>
    <t>Número de reportes de seguimiento a los Planes de Acción formato DE-FO-05 revisados.</t>
  </si>
  <si>
    <t>Corresponde a la sumatoria del número de reportes de seguimiento de planes de acción formato DE-FO-05 revisados.
Los cuales deben contener la ejecución cuantitativa y cualitativa de magnitud y presupuesto por meta proyecto de inversion para los 11 proyectos de inversión, de magnitud de las metas del Plan de Desarrollo Distrital,  de magnitud de los indicadores PMR e indicadores de los 22 procesos de la entidad, según aplique, con corte al cierre del mes inmediatamente anterior.</t>
  </si>
  <si>
    <t xml:space="preserve">Formato plan de acción DE-FO-05 (reporte de seguimiento)
</t>
  </si>
  <si>
    <t>Realizar seguimiento al Plan Estratégico Institucional 2020 - 2024</t>
  </si>
  <si>
    <t xml:space="preserve">Número de seguimientos al Plan Estratégico Institucional realizados durante la vigencia 
</t>
  </si>
  <si>
    <t>Informe de seguimiento al PEI o Presentación</t>
  </si>
  <si>
    <t>Consolidar, revisar y enviar el documento de anteproyecto de presupuesto para la vigencia correspondiente, de acuerdo con los lineamientos de la Secretaría Distrital de Hacienda - SDH.</t>
  </si>
  <si>
    <t>Documento de Anteproyecto presupuestal consolidado, revisado y enviado a SDH</t>
  </si>
  <si>
    <t>Corresponde al documento de anteproyecto que se debe consolidar, revisar y enviar a la SDH de acuerdo a las fechas establecidas en los lineamientos dispuestos por esta entidad para tal fin</t>
  </si>
  <si>
    <t xml:space="preserve">Documento de anteproyecto 2023 enviado a la SDH.
Soporte de radicación del documento en SDH </t>
  </si>
  <si>
    <t xml:space="preserve">Gestión Tecnológica </t>
  </si>
  <si>
    <t>Avanzar en el 85% en la Implementación de las políticas de Gobierno Digital y Seguridad Digital contenidas en la Dimensión Gestión con valores para Resultados</t>
  </si>
  <si>
    <t xml:space="preserve">Porcentaje de avance en la implementación de la Politica de Gobierno Digital 
</t>
  </si>
  <si>
    <t>Porcentaje de avance en la implementación de la politica de gobierno digital durante el periodo de medición según la herramienta de autodiagnóstico</t>
  </si>
  <si>
    <t>Herramienta de Autodiagnóstico de la Política de Gobierno Digital</t>
  </si>
  <si>
    <t xml:space="preserve">Porcentaje de avance en la implementación de la Politica de Seguridad Digital
</t>
  </si>
  <si>
    <t>Porcentaje de avance en la implementación de la politica de seguridad digital durante el periodo de medición según el instrumento de evaluación del MSPI</t>
  </si>
  <si>
    <t xml:space="preserve">Instrumento de evaluación del Modelo de Seguridad y Privacidad de la Información - MSPI </t>
  </si>
  <si>
    <t>Adquirir productos de software (licenciamiento) a cargo de gestión tecnológica.</t>
  </si>
  <si>
    <t>Porcentaje de productos  de software (licenciamiento) adquiridos e instalados de la Sdmujer</t>
  </si>
  <si>
    <t xml:space="preserve">(No de productos de software instalados /No de productos de software adquiridos) * 100% </t>
  </si>
  <si>
    <t xml:space="preserve">Plan de compras - Contrato - Ingreso al almacén  </t>
  </si>
  <si>
    <t>Adquirir e implementar bienes y/o servicios tecnológicos  a cargo de gestión tecnológica.</t>
  </si>
  <si>
    <t>Porcentaje de bienes y/o servicios tecnológicos adquridos e implementados.</t>
  </si>
  <si>
    <t xml:space="preserve">(No de bienes y/o servicios tecnológicos adquiridos e implementados durante el periodo de medición / No de bienes y/o servicios tecnológicos proyectados en la vigencia) * 100% </t>
  </si>
  <si>
    <t xml:space="preserve">Plan de compras - Contrato - Ingreso al almacén </t>
  </si>
  <si>
    <t>Gestionar y cerrar los requerimientos tecnológicos de mesa de ayuda que requieran las diferentes áreas de la entidad</t>
  </si>
  <si>
    <t xml:space="preserve">Porcentaje de requerimientos tecnológicos de mesa de ayuda atendidos </t>
  </si>
  <si>
    <t>(No. de requerimientos tecnológicos de mesa de ayuda atendidos / No. de requerimientos tecnológicos de mesa de ayuda solicitados) * 100%</t>
  </si>
  <si>
    <t xml:space="preserve">Reporte de Requerimientos Mesa de Ayuda </t>
  </si>
  <si>
    <t>Ejecutar el plan de mantenimiento a la infraestructura tecnológica de la SDMujer</t>
  </si>
  <si>
    <t>Porcentaje de ejecución del plan de mantenimiento de la infraestructura tecnológica</t>
  </si>
  <si>
    <t>(No de mantenimientos realizados durante el periodo de medición / No de mantenimientos proyectados) /100%</t>
  </si>
  <si>
    <t xml:space="preserve">Plan de mantenimiento, informes de plan de mantenimiento. </t>
  </si>
  <si>
    <t>Ejecutar el plan de mantenimiento de los sistemas de información de la SDMujer</t>
  </si>
  <si>
    <t xml:space="preserve">Porcentaje de ejecución del plan de mantenimiento de los sistemas de información </t>
  </si>
  <si>
    <t>Plan de mantenimiento de sistemas de información, informes de proveedores de servicios.</t>
  </si>
  <si>
    <t>Atender los requerimientos de desarrollo aprobados para la automatización de los procesos de las diferentes áreas de la entidad.</t>
  </si>
  <si>
    <t>Porcentaje de requerimientos de desarrollo aprobados y atendidos</t>
  </si>
  <si>
    <t>(No de requerimientos de desarrollo atendidos / No. de requerimientos de desarrollo aprobados)/ 100%</t>
  </si>
  <si>
    <t xml:space="preserve">Requerimientos Mesa de Ayuda 
Plan de automatización de procesos 
Acta de recibo a satisfacción de sistemas de información
</t>
  </si>
  <si>
    <r>
      <t>Correos electrónicos y/o evidencias de reuniones</t>
    </r>
    <r>
      <rPr>
        <sz val="11"/>
        <color indexed="8"/>
        <rFont val="Times New Roman"/>
        <family val="1"/>
      </rPr>
      <t>(actas) y reportes de lucha</t>
    </r>
  </si>
  <si>
    <t>Gestiòn Documental</t>
  </si>
  <si>
    <t>Ejecutar al 90% la implementación de la politica de Gestión Documental institucional</t>
  </si>
  <si>
    <t>Archivos de la entidad organizados y transferidos, dispuestos para consulta</t>
  </si>
  <si>
    <t xml:space="preserve">Metros lineales de archivo transferido </t>
  </si>
  <si>
    <t>Sumatoria de metros lineales de archivo tranferido dispuestos para consulta durante el periodo de medición</t>
  </si>
  <si>
    <t>Actas de legalización de trasnferencia</t>
  </si>
  <si>
    <t>Archivos de la entidad organizados e intervenidos, dispuestos para trasnferencia primaria</t>
  </si>
  <si>
    <t xml:space="preserve">Metros lineales de archivo intervenido </t>
  </si>
  <si>
    <t>Sumatoria de metros lineales de archivo intervenido y dispuesto para transferencia primaria</t>
  </si>
  <si>
    <t>Reporte de seguimiento a la intervención</t>
  </si>
  <si>
    <t>Instrumentos archivisticos actualizados y publicados, dispuestos para consulta</t>
  </si>
  <si>
    <t>Instrumentos actualizados y publicados</t>
  </si>
  <si>
    <t>Sumatoria de instrumentos actualizados y publicados</t>
  </si>
  <si>
    <t>Instrumento actualizado y publicado</t>
  </si>
  <si>
    <t xml:space="preserve">Porcentje de implementación tercera fase de conservación documental </t>
  </si>
  <si>
    <t>No de actividades realizadas de la tercera fase de conservación documental durante el periodo de medición / No de actividades previstas en el cronograma de la tercera fase de conservación documental</t>
  </si>
  <si>
    <t>Reporte de seguimiento a la actividad</t>
  </si>
  <si>
    <t>Porcentaje de implementación tercera fase de preservación a largo plazo</t>
  </si>
  <si>
    <t xml:space="preserve">No de actividades realizadas de la tercera fase de preservación a largo plazo durante el periodo de medición / No de actividades previstas en el cronograma de la tercera fase de preservación a largo plazo </t>
  </si>
  <si>
    <t>Gestión Administrativa</t>
  </si>
  <si>
    <t>Gestión Jurídica</t>
  </si>
  <si>
    <t xml:space="preserve"> Actividad 1: Expedir los conceptos jurídicos requeridos en el marco de la gestión institucional para crear unidad de criterio en la interpretación, aplicación e implementación de las disposiciones normativas y responder los derechos de petición a que hubiere lugar en ejercicio de sus funciones.</t>
  </si>
  <si>
    <t>Porcentaje de conceptos jurídicos emitidos y/o derechos de petición, atendidos</t>
  </si>
  <si>
    <t>(No. de conceptos jurídicos emitidos y/o derechos de petición atendidos / No. de conceptos jurídicos emitidos y/o derechos de petición requeridos)*100</t>
  </si>
  <si>
    <t>Conceptos jurídicos - respuestas a derechos de petición</t>
  </si>
  <si>
    <t>Actividad 2: Proyectar, analizar  y conceptuar acerca de la viabilidad jurídica de los proyectos de ley, de acuerdo y demás actos administrativos</t>
  </si>
  <si>
    <t>Porcentaje de proyectos de ley y/o de Acuerdo y Actos administrativos analizados</t>
  </si>
  <si>
    <t xml:space="preserve">(No. de proyectos de ley y/o de Acuerdos, conceptuados /No. Proyectos de ley y/o de acuerdo, requeridos)*100*porcentaje de ponderación del periodo </t>
  </si>
  <si>
    <t>Comentarios a Proyectos de ley y/o acuerdo</t>
  </si>
  <si>
    <t>Actividad 3:Ejercer y orientar la defensa judicial de la Secretaría, representándola judicial y extrajudicialmente en los procesos y demás acciones legales que se instauren en su contra o que esta deba promover de conformidad con los lineamientos legales.</t>
  </si>
  <si>
    <t>Porcentaje de casos en representación judicial con actuaciones y respuestas realizadas en el marco del ejercicio de defensa y representación judicial de la entidad</t>
  </si>
  <si>
    <t>(No. de actuaciones y respuestas realizadas en el marco del ejercicio de la defensa y representación judicial de la entidad, atendidos /No. de actuaciones en el marco de la representación judicial, requeridos)*100</t>
  </si>
  <si>
    <t>Contestación de demandas,  y de acciones constitucionales y actuacioens judicales</t>
  </si>
  <si>
    <t>Actividad 4: Estudiar y proyectar las providencias y fallos que deba proferir la (el) Secretaria (o) en segunda instancia en los procesos disciplinarios contra las servidoras y servidores públicos de la Entidad.</t>
  </si>
  <si>
    <t>Porcentaje de fallos en segunda instancia sustanciados</t>
  </si>
  <si>
    <t>constante</t>
  </si>
  <si>
    <t>(No. de fallos en segunda instancia, sustanciados / No. de fallos en segunda instancia, solicitados)*100</t>
  </si>
  <si>
    <t>Actos administrativos de  segunda instancia</t>
  </si>
  <si>
    <t>Actividad 5: Efectuar la revisión y ajuste desde la competencia normativa  y consolidación de las respuestas a Proposiciones</t>
  </si>
  <si>
    <t>Porcentaje de proposiciones con respuestas consolidadas</t>
  </si>
  <si>
    <t>(No. de proposiciones atendidas /No. de proposiciones recibidas)*100</t>
  </si>
  <si>
    <t>Respuesta a Proposiciones</t>
  </si>
  <si>
    <t>Actividad 6: Analizar y emitir conceptos de los casos que le sean asignados a la OAJ en el marco del Comité de Enlaces de la Estrategia Justicia de Género</t>
  </si>
  <si>
    <t>Porcentaje de casos asignados a la OAJ en el marco del Comité de Enlaces de Justicia de Género analizados</t>
  </si>
  <si>
    <t>(No. de casos estudiados  / No. de casos asignados a la OAJ en el marco del Comité de Enlaces de Justicia de Género )*100</t>
  </si>
  <si>
    <t>Acta de Asistencia al Comité - Casos analizados por la OAJ</t>
  </si>
  <si>
    <t>Actividad 7:Ejercer la Secretaría Técnica para apoyar la labor del Comité de Conciliación de la Entidad.</t>
  </si>
  <si>
    <t>Sesiones realizadas del Comité de Conciliación de conformidad con el marco legal.</t>
  </si>
  <si>
    <t>(No. de sesiones del Comité de Conciliación realizadas en el periodo de medición / No. de sesiones del Comité programadas para la vigencia)*100</t>
  </si>
  <si>
    <t>Actas del Comité de Conciliación</t>
  </si>
  <si>
    <t>RESERVAS PRESUPUESTALES</t>
  </si>
  <si>
    <t>Etiquetas de fila</t>
  </si>
  <si>
    <t>Suma de RESERVAS 2023</t>
  </si>
  <si>
    <t>1. Avanzar en el 80% en las políticas de Gobierno Digital y Seguridad Digital contenidas en la Dimensión “Gestión con valores para  Resultados"</t>
  </si>
  <si>
    <t>2. Ejecutar el 100% de las actividades programadas para una correcta gestión administrativa y organizacional</t>
  </si>
  <si>
    <t>3. Soportar al 100%  la implementación de las políticas del Modelo Integrado de Planeación y Gestión</t>
  </si>
  <si>
    <t>4. Ejecutar al 90% la implementación de la Política de Gestión Documental institucional</t>
  </si>
  <si>
    <t>Total general</t>
  </si>
  <si>
    <t xml:space="preserve">Suma de Valor total estimado </t>
  </si>
  <si>
    <t>VIGENCIA</t>
  </si>
  <si>
    <t>Porcentaje de ejecución al Plan de Adecuación y Sostenibilidad del MIPG</t>
  </si>
  <si>
    <t>Porcentaje de solicitudes documentales atendidas.</t>
  </si>
  <si>
    <t>Porcentaje de solicitudes atendidas de acompañamiento a los procesos de la entidad para la formulacion de planes de mejoramiento derivados de las auditorias internas y externas.</t>
  </si>
  <si>
    <t>Porcentaje de ejecución del Plan Institucional de Gestión Ambiental - PIGA 2023</t>
  </si>
  <si>
    <t>Porcentaje de procesos monitoreados, orientados y acompañados en actividades de riesgos</t>
  </si>
  <si>
    <t>Porcentaje de información actualizada en el Botón de transparencia</t>
  </si>
  <si>
    <t>Gestionar el 100% de las solicitudes recibidas en la mesa de ayuda de almacen y mantenimiento</t>
  </si>
  <si>
    <t>Cerrar el 70% de las solicitudes recibidas en la mesa de ayuda de ayuda de almacen y mantenimiento</t>
  </si>
  <si>
    <t>Solcitudes de la mesa de ayuda cerradas</t>
  </si>
  <si>
    <t>No solicitudes cerradas/ No. Solicitudes recibidas</t>
  </si>
  <si>
    <t>Junio y noviembre 2023</t>
  </si>
  <si>
    <t>Nombre: Sandra Catalina Campos Romero</t>
  </si>
  <si>
    <t>Cargo: Profesional Especializada - Oficina Asesora de Planeación</t>
  </si>
  <si>
    <t>Nombre: Diana Milena Blanco Jaimes</t>
  </si>
  <si>
    <t>Cargo: Contratista - Oficina Asesora de Planeación</t>
  </si>
  <si>
    <t>Cargo: Contratista Oficina Asesora de Planeación - Lideresa Técnica</t>
  </si>
  <si>
    <t>Cargo: Gerenta de Proyecto - Jefa Oficina Asesora de Planeación</t>
  </si>
  <si>
    <t>Página 1 de 16</t>
  </si>
  <si>
    <t>Página 2 de 16</t>
  </si>
  <si>
    <t>Página 3 de 16</t>
  </si>
  <si>
    <t>Página 4 de 16</t>
  </si>
  <si>
    <t>Página 5 de 16</t>
  </si>
  <si>
    <t>Página 6 de 16</t>
  </si>
  <si>
    <t>Página 7 de 16</t>
  </si>
  <si>
    <t>Página 8 de 16</t>
  </si>
  <si>
    <t>Página 9 de 16</t>
  </si>
  <si>
    <t>Página 10 de 16</t>
  </si>
  <si>
    <t>Página 11 de 16</t>
  </si>
  <si>
    <t>Página 12 de 16</t>
  </si>
  <si>
    <t>Página 13 de 16</t>
  </si>
  <si>
    <t>Página 14 de 16</t>
  </si>
  <si>
    <t>Página 15 de 16</t>
  </si>
  <si>
    <t>Página 16 de 16</t>
  </si>
  <si>
    <r>
      <t xml:space="preserve">ADMINISTRATIVA Y FINANCIERA: </t>
    </r>
    <r>
      <rPr>
        <sz val="11"/>
        <rFont val="Times New Roman"/>
        <family val="1"/>
      </rPr>
      <t>Atender los requerimientos financieros que impactan el desarrollo de las actividades transversales de la Secretaría Distrital de la Mujer a cargo de la Dirección de Gestión Administrativa y Financiera (Estados financieros, Informaciòn Exogéna, Solcitudes de CDR y CRP,  Ejecución presupuestal)</t>
    </r>
  </si>
  <si>
    <r>
      <t xml:space="preserve">ADMINISTRATIVA Y FINANCIERA: </t>
    </r>
    <r>
      <rPr>
        <sz val="11"/>
        <rFont val="Times New Roman"/>
        <family val="1"/>
      </rPr>
      <t>Atender los requerimientos administrativos que impactan el desarrollo de las actividades transversales de la Secretaría Distrital de la Mujer a cargo de la Dirección de Gestión Administrativa y Financiera  (Informes de Austeridad,  Esquema de publicación, Mesas de Ayuda, Toma Fisica de Inventarios)</t>
    </r>
  </si>
  <si>
    <t>Nombre: Angela Johanna Márquez Mora</t>
  </si>
  <si>
    <t>Cargo: Jefa Oficina de Control Interno</t>
  </si>
  <si>
    <t>Nombre: Diego Andrés Pedraza Peña</t>
  </si>
  <si>
    <t>Cargo: Contratista - Subsecretaria de Gestión Corporativa</t>
  </si>
  <si>
    <t>Nombre: Luz Amparo Macías Quintana</t>
  </si>
  <si>
    <t>Nombre: Laura Marcela Tami Leal</t>
  </si>
  <si>
    <t>Cargo: Subsecretaria de Gestión Corporativa</t>
  </si>
  <si>
    <t>Nombre: Erika de Lourdes Cervantes Linero</t>
  </si>
  <si>
    <t>Cargo: Jefe de Oficina de Control Disciplinario Interno</t>
  </si>
  <si>
    <t>Nombre: Kelly Carolina Morantes Pérez</t>
  </si>
  <si>
    <t>Cargo: Profesional Especializado</t>
  </si>
  <si>
    <t>Nombre: Catalina Zota Bernal</t>
  </si>
  <si>
    <t>Cargo: Jefa Oficina Asesora Jurídica</t>
  </si>
  <si>
    <t>Nombre: Mónica Libia de la Cruz Villota</t>
  </si>
  <si>
    <t xml:space="preserve">Cargo: Contratista Oficina Asesora de Planeación </t>
  </si>
  <si>
    <t xml:space="preserve">Nombre: Jennifer Lorena Moreno Arcila </t>
  </si>
  <si>
    <t>Nombre: Luis Guillermo Flechas Salcedo</t>
  </si>
  <si>
    <t>Cargo: Director de Contratación</t>
  </si>
  <si>
    <t>Cargo: Contratista Dirección de Contratación</t>
  </si>
  <si>
    <t>Nombre: Claudia Marcela Garcia Santos</t>
  </si>
  <si>
    <t>Cargo: Directora de Talento Humano</t>
  </si>
  <si>
    <t>Nombre: Nayla Zoreth Isaza Tabon</t>
  </si>
  <si>
    <t>Cargo: Contratista Dirección Administrativa y Financiera</t>
  </si>
  <si>
    <t>Nombre: Ana Rocio Murcia Gómez</t>
  </si>
  <si>
    <t>Cargo: Directora Administrativa y Financiera</t>
  </si>
  <si>
    <t>Corresponde a la sumatoria de número de seguimientos semestrales que se realizarán al PEI de la entidad, teniendo en cuenta los siguientes cortes:
1 en el mes de enero correspondiente al segundo semestre de 2021
1 en el mes de julio correspondiente al primer semestre de 2022</t>
  </si>
  <si>
    <t>ENERO</t>
  </si>
  <si>
    <t>FEBRERO</t>
  </si>
  <si>
    <t>MARZO</t>
  </si>
  <si>
    <t>ABRIL</t>
  </si>
  <si>
    <t>MAYO</t>
  </si>
  <si>
    <t>JUNIO</t>
  </si>
  <si>
    <t>JULIO</t>
  </si>
  <si>
    <t>AGOSTO</t>
  </si>
  <si>
    <t>SEPTIEMBRE</t>
  </si>
  <si>
    <t>OCTUBRE</t>
  </si>
  <si>
    <t>NOVIEMBRE</t>
  </si>
  <si>
    <t>DICIEMBRE</t>
  </si>
  <si>
    <t>RESERVA DEF</t>
  </si>
  <si>
    <t>ANULACIONES</t>
  </si>
  <si>
    <t>SEGUIMIENTO OAP</t>
  </si>
  <si>
    <t>VIGENCIA DEF</t>
  </si>
  <si>
    <t>PLAN DE ACCIÓN</t>
  </si>
  <si>
    <t>VALIDACIÓN</t>
  </si>
  <si>
    <t>SPI</t>
  </si>
  <si>
    <t>AVANCE PLAN</t>
  </si>
  <si>
    <t>Se ha ejecutado el 1,88% de giros sobre los compromisos con corte a 28 de febrero de 2023</t>
  </si>
  <si>
    <t>Plan Estratégico de Tecnologías de la Información y las Comunicaciones -­ PETI</t>
  </si>
  <si>
    <t>Plan de Seguridad y Privacidad de la Información</t>
  </si>
  <si>
    <t>Plan de Incentivos Institucionales</t>
  </si>
  <si>
    <t>Plan Anticorrupción y Atención a la Ciudadanía</t>
  </si>
  <si>
    <t>Plan Anticorrupción y de Atención al Ciudadano</t>
  </si>
  <si>
    <t>Plan Institucional de Archivos de la Entidad ­PINAR</t>
  </si>
  <si>
    <t>Desde la DAF en aspectos presupuestales en el mes de abril  se expidieron 72 Certificados de Disponibilidad Presupuestal - CDP y 85  Certificados de Registro Presupuestal - CRP, para un acumulado en lo corrido del año, de 1160 CDP y 1094 CRP, lo que refleja un avance en la ejecución presupuestal del 62,67% y de giros de 13,94% con corte al mes de abril. (Evidencia: Informe de Ejecución presupuestal).</t>
  </si>
  <si>
    <t>1. En el mes de abril se realizó apoyo en el análisis y revisión jurídica de la contratación de la entidad de los contratos suscritos así: 35 contratos por modalidad de contratación directa y 2 contratos por modalidad de selección de "mínima cuantía" y un (1) contrato por selección abreviada acuerdo marco de precio. Por otra parte, de enero a abril realizó apoyo en el análisis y revisión jurídica de 860 contratos suscritos de prestación de servicios profesionales y apoyo a la gestión. 2. En el mes de abril se realizó la elaboración y publicación del informe mensual (marzo 2023) y trimestral (primer trimestre 2023) de seguimiento a la gestión de PQRS y atención a la ciudadanía, y con corte al mes de abril, los informes del mes de diciembre y trimestral (Cuarto trimestre del año 2022), y enero y febrero de 2023. 3.  En el mes de abril y en lo recorrido del año 2023, se ha realizado el seguimiento semanal a las dependencias de la entidad de la gestión de peticiones ciudadanas, dentro de los términos estipulados por la ley en el Sistema Distrital para la Gestión de Peticiones Ciudadanas – Bogotá te escucha. 4. En el mes de abril y en lo recorrido del año 2023 se ha realizado seguimiento a los planes de mejoramiento internos y externos en el Sistema Integrado de Gestión- aplicativo Lucha, de las direcciones y/o equipos que hacen parte de la Corporativa. Así mismo en el mes de abril se realizo seguimiento al PAAC primer cuatrimestre 2023. 5.  En el mes de abril se dio respuesta a 15 requerimientos de la Contraloría de Bogotá, entre los cuales están los procesos de responsabilidad fiscal y otros requerimientos. Y en lo recorrido del año se ha dado respuesta a 36 requerimientos. 6.  Se realizó la rendición de la cuenta mensual marzo 2023 y en lo recorrido del año la rendición de cuentas del mes de diciembre, enero y febrero. 7. En abril y en lo recorrido del año se realizó seguimiento a la ejecución presupuestal de 11 proyectos de inversión y los recursos de funcionamiento</t>
  </si>
  <si>
    <t xml:space="preserve">La Dirección de Contratación, en el mes de abril.  en el marco del proyecto de inversión 7662 recibió  2 solicitudes de contratación, para un total  a corte  del mes de abril   de  130 solicitudes de contracción.
Por otro lado, recibió un total de  35  solicitudes  de contratación por  otros proyectos de invesión , para un total  a corte  del mes de abril   de  755 solicitudes de contracción.
De acuerdo a lo anterior,  entre el mes de enero a abril la Dirección de Contratación  recibió un total de 885 solicitudes, las cuales fueron tramitadas y a su vez se suscribieron los respectivos contratos. 
Así mismo, en el mes de abril  se realizó  31 modificaciones   entre las cuales se encuentran, Adiciones, Adiciones y Prórroga, Prórroga, Terminaciones Anticipadas, Otro Sí Modificatorios, Cesiones,  liquidaciones, Aclaratorios entre otros, para un total de 123 modificaciones aproximadamente. </t>
  </si>
  <si>
    <t>En el mes de abril se celebraron cumpleaños, día de auxiliares administrativos, ferias de servicios, mensajes de condolencias y jornada de Mindfulness. Así mismo, se realizó charla de lenguaje incluyente y sobre el sistema de cuidado. Por otra parte, se suscribió el contrato para la realización de exámenes médicos ocupacionales y pruebas complementarias. Igualmente, se realizaron los seguimientos correspondientes a las EDL y AG. En lo relacionado con SST se hicieron afiliaciones de ARL, sesión COPASST, seguimiento condiciones de salud, inspecciones puesto de trabajo, investigaciones de accidentes e inspecciones de botiquines. Por último, se gestionaron situaciones administrativas, se realizaron nombramientos provisionales y se tramitaron primas técnicas, horas extra y liquidaciones.
De enero a abril de 2023, la DTH formuló el PETH y los 5 planes anexos aprobados por el comité MIPG. Día de autocuidado, ferias de servicios, conmemoración profesiones, PAP, película ALI, conmemoración 8M, día auxiliares administrativos y jornada de Mindfulness; curso gobernanza pública, capacitación atención de las mujeres en sus diferencias y diversidades, inducción, curso Big Data, SQL, políticas públicas, nuevos IP, gestión contractual, transversalización PPMYEG, LUCHA, Mesa de Ayuda, lenguaje incluyente y sistema de cuidado; reuniones COPASST, seguimiento condiciones de salud, afiliaciones ARL, autoevaluación SG-SST, exámenes médicos, indicadores, elección COPASST y CCL, orientación  y prevención psicosocial, inspecciones puestos de trabajo, investigación accidentes, entrega EPP e inspección de botiquines. Por otra parte, se contrató fortalecimiento de la DTH, trámites para provisión de empleos, gestión de situaciones administrativas, se autorizó modalidad de teletrabajo, horario flexible, primas técnicas, se vincularon pasantes y se ordenó el pago de ARL. Por último, acciones de EDL, seguimiento a provisionales, AG, concertaciones encargos, seguimiento y gestión a solicitudes.</t>
  </si>
  <si>
    <t>1. Durante el mes de abril se adelantó el 15% del avance presupuestado para este mes para la suscripción de  contratos y modificaciones contractuales. 
2. En este mes se suscribieron un total de 35 contratos por modalidad de contratación directa y 2 contrato contrato por madalidad de selección de "miníma cuantía" y un (1) contrato por selección abreviada acuerdo marco de precios.                                                                   
Por lo que se evanzo en un 5% en la contratación y un 100% en modificaciones.</t>
  </si>
  <si>
    <t>Con corte al mes de  abril,  se ha suscrito 860 contratos por prestación de Servicios Profesionales y de Apoyo a la gestión de los 962 programados haciendo falta un aproximado de 102 solicitudes de contratación por radicar las áreas en la Dirección de Contratación, Logrando así que la entidad en general cuente con los profesionales requeridos para coayudar al cumplimiento de las metas planes y proyectos institucionales
2.Por otro lado, durante el mes de enero a abril se adelantaron la totalidad de los trámites radicados incluyendo los tramites contractuales diferentes a contrataciones nuevas requeridas por las áres, como son:   Adiciones, Adiciones y Prórroga, Prórroga, Terminaciones Anticipadas, Otro Sí Modificatorios, Cesiones,  liquidaciones, Aclaratorios entre otros que surgen durantes y despues de la ejecución de los contratos.Dejandonos con un avance del 90 % de cumplimiento en la contratación de Prestaci{on de Servicios Profesionales y de Apoyo a la gestión y un 100% en otros trámites.                                                                                          3.  Ejecución de los planes del Plan Estratégico de Talento Humano, de acuerdo a lo programado en la presente vigencia.</t>
  </si>
  <si>
    <t>No se presentaron retrasos en la ejecución de las actividades</t>
  </si>
  <si>
    <t xml:space="preserve">1.  Con el porcetaje de contratos suscritos, las areas misionales y de apoyo pueden cumplir con sus proyectos y  metas presuspuestadas sin ningun contratiempo al contar con el presonal idoneo y requerido para ello.                                                                          2. Gracias a la suscripción de los  21 contratos nuevos  de arrendamiento y la adición prorroga de uno,   las casas de igualdad y oportunidades, la entidad y la casa de todas, siguen prestando los servicios ofertados  a todas la mujeres que hacen uso de estos. Por otro lado, a corte 30  de abril, la entidad ya empezo a suscribir contratos por otras modalidades de selección los cuales son importantes para garantizar el adecuado funcionamiento y la prestacion del  servico  de oferta institucional                                                                                                            3.  La elaboración y reporte de los informes de seguimiento de gestión de PQRS y atención a la ciudadanía garantizan el cumplimiento de la Política Pública Distrital de Servicio a la Ciudadanía y dan cuenta de la gestión realizada en el período.                                                 </t>
  </si>
  <si>
    <t xml:space="preserve">A 30 de abril se realizó presentación de actividades macro ante el comité de gestión institucional para los avances a realizar en la vigencia 2023 del plan de seguridad de información y plan de gestión de riesgos de seguridad y los proyectos del PETI.
En el mes de abril no se han realizado avances teniendo en cuenta que no esta contratado el profesional de seguridad, desde la Oficina Asesora de Planeación se estan realizando las entrevistas para realizar la contratación del profesional de seguridad. </t>
  </si>
  <si>
    <t xml:space="preserve">
-Se adelantaron  estudios de mercado , estudios previos, expedición de CDPs , solicitud de información a proveedores, solicitud de cotizaciones de los procesos proyectados a iniciar en el primer semestre del año.
-Se realizan reuniones de validación y compromisos de todos los procesos  de gestión tecnológica para la vigencia 2023, con el fin de garantizar el correcto funcionamiento de los servicios de la entidad.
-Se realiza presentación de actividades macro ante el comité de gestión institucional para los avances a realizar en la vigencia 2023 del plan de seguridad de información y plan de gestión de riesgos de seguridad y los proyectos del PETI
-Se realiza seguimiento permanente a la gestión de requerimiento y/o incidentes con la finalidad de garantizar la correcta operación de los servicios.</t>
  </si>
  <si>
    <t xml:space="preserve">No se han realizado avances teniendo en cuenta que no esta contratado el profesional de seguridad, desde la Oficina Asesora de Planeación. Se estan realizando las entrevistas para realizar la contratación del profesional de seguridad. </t>
  </si>
  <si>
    <t>En lo transcurrido de la vigencia, del contrato 923 de 2022 se cuenta con 4.905 suscripciones de productos con Microsoft, incluyendo las Powers BI, de las cuales se están utilizando 4.861 (99% de utilización). Se han recibido 2581 requerimientos por mesa de ayuda, de los cuales se atendieron 2406, quedando 175 para ser atendidos en el mes de mayo, debido a su complejidad, a la fecha se han atendido los requerimientos a satisfacción con el fin de garantizar que los funcionarios puedan trabajar de manera mas eficiente.
Para el mes de abril se realizó avance de las siguientes actividades con el fin de garantizar el Funcionamiento, soporte y mantenimiento de los servicios que presta Infraestructura y telecomunicaciones en la Secretaría:
- Se recibió la oferta económica de la empresa de telecomunicaciones ETB, se terminaron estudios previos y análisis del sector del proceso 718.
-Se enviaron a contratos los estudios previos de los procesos de aire acondicionado, UPS, proyección de video para revisión.
-Se adelanto el proceso de acuerdo Marco No. 148710 para cotización de proveedor procesos suscripción licencias de Microsoft.
-Se realizo cronograma para revisión y levantamiento de inventario de los equipos de cómputo con el fin de cumplir con la acción de mejora de control Interno.
Se actualizo el catálogo de componentes y vistas de infraestructura para el PETI
-(se realizaron las órdenes de compra para la contratación de la adquisición de los servicios cloud proceso 992)
-Se realiza proceso de solicitud de información a proveedores para la adquisición de certificados SSL y para adquisición de licencias Adobe Creative Cloud
-Se elabora estudio previo para la contratación de los servicios de KAWAK el cual se encuentra en revisión por parte de contratación.
-Se recibieron 722 requerimientos de los cuales se atendieron 610 quedando pendientes para el mes de mayo 112 en su mayoría del SIMISIONAL (71 casos abiertas)</t>
  </si>
  <si>
    <t xml:space="preserve">Con corte a 30 de abril se han atendido 568 requerimientos de soporte a la fecha, en el mes de abril se atendieron 226 ,se realizó 1 actualización del aplicativo en el mes de abril, consolidado a corte 10 actualizaciones al aplicativo, se solicitaron 4 requerimientos adicionales que se encuentran en validación para un total a corte de 30 de abril de 13 requerimientos adicional para mejoras en sistema del aplicativo Icops.
Se realizo interoperabilidad con el aplicativo Orfeo para el cierre de los radicados a través de Icops con el fin de dar cumplimiento a requerimiento de la contraloría donde el proceso de radicación de cuentas se debe realizar a través de Orfeo 
Con corte a 30 de abril se han atendido 1189 requerimientos, en el mes de abril se recibieron 324 requerimientos relacionados con soporte a la página Web, los cuales corresponden a actualización de contenido y de funcionalidades.
Con corte a 30 de abril se ha realizado el alistamiento, configuración y actualización de los servidores que soportan los aplicativos de la entidad y portales institucionales con el fin de garantizar que los aplicativos estén disponibles y asegurados para los servicios de la entidad.
En el mes de abril se realizaron las siguientes actividades con el fin de garantizar la correcta operación de los servicios, sistemas de información de la entidad:
-Se actualizo la base de datos de pruebas y se continúa realizando la integración del sistema de inventarios y almacén SAE-SAI.
-Se están migrando los contenidos de la intranet a la nueva plataforma.
-Se entrego la implementación de la interoperabilidad de Icops con Orfeo
-Se realizo la migración de la base de datos de icops a los servicios de Oracle Cloud
-Se realizo alistamiento de servidor de aplicaciones a los servicios de Oracle Cloud 
-Se realizo alistamiento del servidor de simisional II para pruebas </t>
  </si>
  <si>
    <t>Desde la Oficina Asesora Jurídica, en el marco del proyecto de inversión 7662, para la vigencia 2023 se gestionaron los procesos de contratación de 5 profesionales para apoyar las estrategias y procesos jurídicos a cargo de la Entidad, dando inicio a su ejecuciòn a partir del  12, 13, 16 de enero y 22 de febrero, respectivamente, conforme a las actas de inicio. Así, en el mes de ABRIL se tramitaron 44 respuestas a requerimientos asignados a la OAJ en los términos legales establecidos y de acuerdo con el marco normativo vigente, para un TOTAL con CORTE A 30 de ABRIL de 186 respuestas emitidas.</t>
  </si>
  <si>
    <t>El siguiente es el avance del PAAC 2023 a abril, AUDITORÍAS: Se cerraron dos auditorias programadas así, proceso Desarrollo Capacidades para Mujeres se realizó reunión de cierre el 04.04.23, se envió Informe Preliminar rad. 3-2023-002175 (05.04.23), se recibió réplica y se dio a conocer informe final con rad. 3-2023-002295 (18.04.23). En cuanto al proceso de Promoción de la Participación PIPC se desarrolló cierre el 14.04.23 dándose a conocer informe preliminar el 17.04.23 con rad. 3-2023-002281, se recibió réplica y se envió informe final con dos anexos en rad. 3-2023-002403 (25.04.23); los informes finales fueron publicados en pág web institucional. INF REGLAMENTARIOS: Continua pendiente el diligenciamiento formato FURAG de la vigencia 2022 debido a que se está a la espera de lineamientos del DAFP; Segto Informe Gestión Judicial se dio a conocer preliminar con rad. 3-2023-002427 (26.04.2023), se recibió réplica de las áreas auditadas y se está en consolidación informe final; Segto Austeridad Gasto 1er trim se inició con solicitud de información con rad. 3-2023-002169 al 2173 dirigidos a DAF, DTH, DC, OAP y OAJ, de lo cual se construyeron papeles de trabajo; INF. SEGUIMIENTO: Segto ejecución presupuestal y pagos se inició con solicitud de información pertinente mediante rad. 3-2023-002159 para OAP y 3-2023-002160 a DAF (04.04.23), Segto planes de mejora externos de lo cual se inició la planeación con envio comunicación de anuncio a los procesos responsables mediante rad. 3-2023-002417 del 26.04.2023 con Anexo1 (Evaluación de acciones abiertas). ATENCIÓN ENTES DE CONTROL, En virtud de la solicitud de Contraloría de Bogotá D.C. rad. SDMujer 2-2023-006701 (27.04.23) Concurso de méritos No. 911-2022, se dio respuesta mediante correo electrónico del 28.04.23. ASESORIAS: Se participó en 5ª sesión CIGD (26.04.23), enlaces MIPG (21.04.23), se organizó y se realizó sesión 3ª. CICCI del 24.04.23.</t>
  </si>
  <si>
    <t xml:space="preserve">El avance en las actividades a la fecha evidencia la gestión del seguimiento y la implementación a la gestión documental en las dependencias, evitando la pérdida de información, ya que todos los documentos que se encuentran asociados dentro de los procesos de Gestión Documental y están integrados e identificados física y electrónicamente evitando la pérdida y facilitando la recuperación, control de acceso y seguridad de la información y documentación. Del mismo modo, damos cumplimiento a la normatividad vigente en la implementación de los Instrumentos Archivísticos, ya que a través de ellos se estandarizan y estructuran los procesos dando el valor correspondiente a la documentación. La implementación de estos procesos permite realizar controles y seguimiento a la información producida facilitando la toma de decisiones en el marco de la misionalidad de la entidad y en el cumplimiento a la normatividad archivística. </t>
  </si>
  <si>
    <t>De la meta de 13 metros lineales se reporta como avance 11,5 metros lineales, quedando como rezago para el siguiente corte del mes de junio 0,75 metros lineales que no alcanzaron a ser transferidos, debido a que están siendo intervenidos para la gestión de transferencia y que serán gestionados dentro del primer semestre de la vigencia. 
Como solución al rezago, se realizarán las transferencias restantes entre los meses de mayo y junio, para el cumplimiento de la meta para un total de 27 metros lineales acumulados al mes de junio 2023.</t>
  </si>
  <si>
    <t xml:space="preserve">En el mes de abril se realizaron las ordenes de compra de los servicios cloud proceso 992, se avanzó  con los procesos de contratación de kawak,microsoft, convergentes,certiicados SSl, adobe creative cumpliendo asi con las fechas programadas al proceso precontractual de cada proceso. Se actualizo el catálogo de componentes y vistas de infraestructura para el PETI. Se realiza seguimiento a la atención y  gestión de los requerimientos y/o incidentes solicitados por mesa de ayuda. 
</t>
  </si>
  <si>
    <t xml:space="preserve">Para el mes de abril de 2023, se recibieron por Mesa de Ayuda 104 solicitudes, de las cuales 44 de ellas corresponden  a requerimientos de mantenimiento locativo, equivale al 42% , para el área de almacen se registraton 60 solictudes equivalentes al 58%.  Del total de los requerimientos se gestionaron y se cerraron 63 mesas de ayudas equivalentes a un 61 % teniendo en cuenta las diferentes variables que se presentan para dar pronta solucion a los requerimientos. En el acumulado de las mesas de ayuda recibidas  de enero a abril del 2023 fueron 450, de las cuales en estado cerrada tenemos 376 mesas de ayuda equivalentes al 84% y en estado en espera 74 mesas de ayuda equivalente al 16%. Por otra parte se informa que la toma física de inventarios inició al cronograma aprobado para la vigencia 2023 en el mes de enero. 
Para el mes de abril de 2023, se Elaboró y presento  el informe de respuesta al memorando de solicitud de OCI con radicado No. 3-2023-002172 del 5 de abril de 2023, respecto al seguimiento a las medidas de Austeridad en el gasto público, durante el I trimestre de la vigencia 2023. El Informe presentado a la Oficina de Control Interno, se radico desde la Dirección Administrativa y Financiera con radicado memorando No. 3-2023-002319 Fecha: 19-04-2023. El acumulado para el mes de abril de 2023 es el siguiente: 1 Informe de seguimiento del IV trimestre de la vigencia 2022, presentado en el mes de enero a la OCI, 1 Informe consolidado Anual de Austeridad Presentado al Consejo de Bogotá en el mes de Febrero de 2023 y 1 informe trimestral de seguimiento a las medidas de austeridad para el primer trimestre de la vigencia 2023.
</t>
  </si>
  <si>
    <t>Con corte a 30 de abril:
- Se ha realizado la revisión mensual del reporte de seguimiento del plan de acción con el corte al cierre del mes inmediatamente anterior de los proyectos de inversión. 
- Se realizó la revisión de la formulación y actualización del plan de acción de los proyectos de inversión para el 2023.
- Se realizó el correspondiente acompañamiento en el cargue del seguimiento mensual con corte al cierre del mes inmediatamente anterior de los proyectos de inversión en DNP-SPI.
- Se realizó el cargue del seguimiento de los proyectos de inversión con corte al 4 trimestre del 2022 y 1 trimestre del 2023 en la plataforma Segplan y la reformulación del 2023. 
- Se han elaborado respuestas y consolidado insumos para atender derechos de petición, proposiciones y requerimientos de información.
En el mes de abril:
- Se realizó la revisión del reporte de seguimiento del plan de acción con corte al 30 de marzo de 2023.
- Se realizó la revisión y el acompañamiento de la actualización de la programación del plan de acción de los proyectos de inversión para el 2023 de acuerdo a las observaciones del informe de la Oficina de Control Interno.
- Se realizó el correspondiente acompañamiento en el cargue del seguimiento con corte al 30 de marzo de 2023 en DNP-SPI.
- Se realizó el cargue del seguimiento de los proyectos de inversión con corte al 1 trimestre del 2023 en la plataforma Segplan. 
- Se dió respuesta a requerimientos de información de la Alcaldía Mayor de Bogotá, 2 a la Personería de Bogotá, Contraloría y de TORRESCAMARA Y CIA DE OBRAS S.A.</t>
  </si>
  <si>
    <t>Con corte al 30 de abril:
- Durante lo transcurrido de esta vigencia se han atendido 65 solicitudes de documentos y se atendieron solicitudes de creaciones, permisos de usuarios y capacitaciones del SIG.
- Durante lo transcurrido de esta vigencia se han atendido 32 Planes de mejoramiento y se cuenta con 408 acciones abiertas de las cuales el 64% se encuentran con un 100% de ejecución
- Durante el cuatrimestre se atendieron las solicitudes de los 22 procesos, teniendo un avance del 100% en el I cuatrimestre.
- Se generan Informes de gestión residuos con potencial aprovechable, de actividades ultimo semestre 2022  plan de acción interno para la UAESP, de austeridad de servicios agua, energía, telefonía fija y celular, viajes en bici, reencauche de llantas a SDA, cantidad residuos aprovechables a UAESP y Suministro información Austeridad y recorrido revisión 
En el mes de abril:
- Se actualizaron 33 documentos de diferentes procesos de la entidad y se atendieron solicitudes de creaciones y permisos de usuarios, capacitaciones del SIG.
- Planes de mejoramiento: Se atienden 6 solicitudes de las 6 recibidas, teniendo un avance del 100%.
- Se realizó comité MIPG No 5 presentando resultados de Planes de mejora Furag, cambios de plan de acción e informes de gestión. Se dio respuesta a los índices de innovación y de transparencia de Bogotá, se inició definición estrategia de RDC 2023.
- Se realizó acompañamiento y asesoría a los 22 procesos sobre reevaluación de riesgos y controles.
- Se realizan reportes de viajes en bici. Gestión de recolección de residuos con potencial aprovechable, reporte de informes, recorrido por sedes, suministro información informe de Austeridad.
- No se realizó el seguimiento a la política de seguridad digital, una vez se contrate la persona responsable de seguridad de la información se realizará.</t>
  </si>
  <si>
    <t>Con corte al mes de abril de 2023, se realizó seguuimiento planes Furag de la OAP e acuerdo con cronograma a temas a presentar comité MIPG, se diligenciaron y enviaron los  indices de Innovación pública y el de Transparencia Bogotá, se continua con la ejecución de las actividades de PIGA, riesgos y actualizacion de processos. En la sesión del Comité Institucional de Gestión y Desempeño se presentarón temas de seguimiento planes Furag de la OAP, solicitud de aprobaciones de cambios en plan de accion y participación ciudadana y de seguimientos a informes de gestión.</t>
  </si>
  <si>
    <t>En lo transcurrido a Abril 30 de 2023, se han llevado los temas programados al comite de MIPG que se realiza mensualmente para sus aprobaciones y socializaciones respectivas como planes Furag, cambios en planes institucionales, igualmente se actualizaron los  documentos solicitados por las áreas, se continua con los seguimientos y asesorías en materia de riesgos, se da cumplimiento a las actividades del plan PIGA y se enviaron los formularios diligenciados de los indices de Transparencia de Bogotá y de Innovación Pública.</t>
  </si>
  <si>
    <t>No se realiza seguimiento al plan de mejora FURAG de la política de seguridad digital dado que esta en proceso de la contratación de la persona responsable, una vez se contrate se realizará el correspondiente seguimiento a esta política</t>
  </si>
  <si>
    <t xml:space="preserve">Implementar y mantener el modelo integrado de planeación y Gestión de la entidad - MIPG
Puesta en marcha de las buenas practicas en la entidad para la implementacion de las politicas del MIPG enmarcadas en los planes de mejora FURAG    
   </t>
  </si>
  <si>
    <t>Durante el mes de abril de la vigencia 2023, se realizaron las transferencias primarias de la Oficina de Control Interno con 1,5 metros lineales y de la Oficina de Control Disciplinario Interno con 10 metros lineales, para un total de 46 cajas equivalentes a 11,5 metros lineales de los 55 metros proyectados, quedando un rezago de 0,75 metros lineales por transferir, que se cumplirán en el primer semestre de 2023. 
Adicionalmente se realizó intervención archivística de 65 cajas equivalentes a 16,25 metros lineales de los 150 programados, cumpliendo así la meta del primer trimestre. Finalmente se definió técnicamente el espacio adecuado para el traslado del Archivo Central como parte de la implementación del Sistema Integrado de Conservación- SIC, el cual se encuentra en trámite de contratación y se elaboró el documento como instructivo para socializar el proceso de interoperabilidad realizado entre los operativos ICOPS y ORFEO.</t>
  </si>
  <si>
    <t xml:space="preserve">En el marco del seguimiento al cumplimiento de la Política de Gestión Documental en la entidad desde el Proceso de Gestión Documental, se da cumplimiento al cronograma de trabajo establecido para la vigencia frente a la gestión de transferencia documental, según cronograma aprobado en sesión No. 1 del Comité Institucional de Gestión y Desempeño. 
El total de archivos intervenidos acumulado es 15 metros lineales en febrero, 8,25 en marzo y 16,25 en abril para un acumulado de 39,5 metros lineales de los 150 proyectados. Se realiza socialización de lineamientos al equipo de trabajo vinculado para el proceso en cumplimiento de los planes de trabajo, se realiza la interoperabilidad entre ICOPS y el Sistema de Gestión Documental Orfeo y se elabora el documento como instructivo para socializar el proceso de interoperabilidad realizado entre los operativos ICOPS y ORFEO, se formaliza la consecución de la nueva sede del Archivo Central, encontrándose en proceso de trámite contractual, se realizan sensibilizaciones en  buenas prácticas de conservación documental , éstas últimas actividades, en el marco de la implementación de la fase III del Sistema Integrado de Conservación - SIC. </t>
  </si>
  <si>
    <t>Durante el mes  de abril de la vigencia 2023, se realiza actualización y publicación de la caracterización del proceso de Gestión Documental; se realizan mesas de trabajo para actualización de los formatos asociados al proceso de Gestión Documental; se realizan sensibilizaciones a las dependencias Oficina Asesora de Planeación, Oficina de Control Disciplinario Interno, Subsecretaría del Cuidado y Políticas de Igualdad, Dirección de Derechos y Diseño de Política y Dirección de Gestión del Conocimiento, de acuerdo al plan de sensibilizaciones vigencia 2023 con la temática Aplicación de TRD y Transferencias Documentales Primarias e implementación de instrumentos archivísticos. Asimismo, se realizaron visitas de seguimiento de acuerdo al cronograma 2023.</t>
  </si>
  <si>
    <t xml:space="preserve">Durante el mes  de abril de la vigencia 2023,   y como parte de la implementación del Sistema Integrado de Conservación- SIC y con corte a 30 de abril, se realizaron tres (3) visitas a CIOM Los Mártires, CIOM Puente Aranda, CIOM Kennedy, con el objetivo de realizar la inspección de infraestructura, almacenamiento y revisión del estado general de la documentación. 
Finalmente se definió técnicamente el espacio adecuado para el traslado del Archivo Central,  el cual se encuentra en trámite de contratación. </t>
  </si>
  <si>
    <t>Durante el mes de abril de la vigencia 2023,se elaboró el documento como instructivo para socializar el proceso de interoperabilidad realizado entre los operativos ICOPS y ORFEO para la radicación de documentos de entrada con las cuentas de cobro de los contratistas con sus respectivos,anexos y la generación de radicados de salida y envío de correo electrónico a los usuarios cuando se ha realizado el pago.Este proceso se adelanta en cumplimiento de un requerimiento realizado por la Contraloría orientado a la radicación y registro adecuado de los documentos en los expedientes documentales de la entidad.</t>
  </si>
  <si>
    <t>Durante el mes de abril de la vigencia 2023, se realizó intervención archivística de la documentación de la Dirección de Contratación, serie documental Contratos, donde se realizó el proceso de organización documental (clasificación, ordenación, foliación y descripción) con un total de 37 cajas (X200) que equivalen a 9,25 metros lineales.  Por otro lado, se realizó intervención archivística de la documentación de la Dirección de Derechos y Diseño y Políticas, realizando el proceso de organización documental (clasificación, ordenación, foliación, descripción) con un total de 25 cajas (X-200) que equivalen a 6,25 metros lineales, asimismo, se realizó intervención archivística de la documentación de la Dirección Administrativa y Financiera con un total de 3 cajas que equivalen a 0,75 metros lineales  para un total de 65 cajas equivalentes a 16,25 metros lineales de los 150 programados.  El total de archivos intervenidos acumulado es de 15 metros lineales en febrero, 8,25 en marzo y 16,25 en abril para un acumulado de 39,5 metros lineales de los 150 proyectados.</t>
  </si>
  <si>
    <t>Durarnte el mes  de abril de la vigencia 2023, se realizaron las transferencias primarias de la Oficina de Control Interno con 1,5 metros lineales y de la Oficina de Control Disciplinario Interno con 10 metros lineales, para un total de 46 cajas equivalentes a 11,5 metros lineales de los 55 metros proyectados. De la meta de los 13 metros lineales, se reporta como avance 11,5 metros lineales, quedando como rezago para el siguiente corte del mes de junio 0,75 metros lineales que no alcanzaron a ser transferidos, debido a que están siendo intervenidos para la gestión de transferencia y que serán gestionados dentro del primer semestre de la vigencia. Se reporta un total de 12,5 metros lineales.</t>
  </si>
  <si>
    <t xml:space="preserve">Algunos de los principales  beneficios que se han logrado con corte a 30 de abril son:
Se realiza revisión y monitoreo permanente a la infraestructura tecnológica con el fin de garantizar el correcto funcionamiento de los servicios de la entidad.
Se realiza mantenimiento y actualización permanente de los componentes de los sistemas de información con el fin de matenerlos operativos y mejorar las condiciones de seguridad. 
 Se realiza seguimiento permanente a la gestión de requerimientos y/o incidentes cuya finalidad es garantizar la correcta operación de los servicios, sistemas de información, aplicativos de la entidad e infraestructura técnológica de la entidad. </t>
  </si>
  <si>
    <t>Este mes no se reporta avance de este indicador, debido a la periodicidad de su programación.</t>
  </si>
  <si>
    <t>Para dar cumplimiento a los objetivos del proyecto de inversión 7662, y poder brindar el soporte transversal necesario para la óptima ejecución de los recursos, la SD de la Mujer, en aras de cumplir con su misional, presentan los siguientes avances con corte al mes de marzo: 
1. Avance del 92 % de cumplimiento en la contratación de Prestación  de Servicios Profesionales y de Apoyo a la gestión.
2. Se adelantaron estudios de mercado , estudios previos y expedición de CDPs de los procesos proyectados a iniciar en el primer trimestre del proceso de gestión tecnológica. Se realizan reuniones de validación y compromisos de todos los procesos  con el fin de garantizar el correcto funcionamiento de los servicios de la entidad. Se realiza seguimiento permanente a la gestión de requerimiento y/o incidentes con la finalidad de garantizar la correcta operación de los servicios.
3. Se han llevado los temas programados al comite de MIPG que se realiza mensualmente para sus aprobaciones y socializaciones respectivas como planes Furag, cambios en el PAAC y en plan de acción, igualmente se actualizaron los  documentos solicitados por las áreas, se continua con los seguimientos y asesorías en materia de riesgos, se da cumplimiento a las actividades del plan PIGA y se dio inicio al diligenciamiento de los Indices de Transparencia de Bogotá y de Innovación Pública.</t>
  </si>
  <si>
    <t>No se presentaron retrasos</t>
  </si>
  <si>
    <t>En el mes de abril se realizó la revisión de los reportes de seguimiento del plan de acción con corte a 31 de marzo de 2023 de los 11 proyectos de inversión.</t>
  </si>
  <si>
    <t>Con corte al mes de abril se ha realizado la revisión del seguimiento del plan de acción de los 11 proyectos de inversión con corte al mes de diciembre de 2022, enero, febrero y marzo de 2023.</t>
  </si>
  <si>
    <t xml:space="preserve">Se realizó presentación de seguimiento al Plan Estratégico Institucional con corte al 31 de diciembre de 2022. </t>
  </si>
  <si>
    <t>Se realizó revisión y aprobación de la documentación de Planes de Acción de los 11 proyectos de inversión para la vigencia 2023 en el Comité Institucional de Gestión y Desempeño mediante acta número 002 del 30 de enero de 2023.</t>
  </si>
  <si>
    <t>Durante el primer trimestre se da cumplimiento a las actividades propuestas en este plan teniendo en cuenta los planes que se desarrollan .</t>
  </si>
  <si>
    <t>No se realiza el seguimiento a plan de mejora FURAG politica de seguridad digital dado que se encuentra en proceso de contratación la persona responsable.</t>
  </si>
  <si>
    <t xml:space="preserve">Realizar seguimiento una vez se contrate la persona responsable y definir fechas de seguimiento.
</t>
  </si>
  <si>
    <t>Se atienden 21 solicitudes de documentos de las 21 recibidas, teniendo un avance del 100%. Ente las solicitudes reicibidas se encuentran actualizaciones, eliminación, copias, apoyo en la construcción, revisión y publicación de documentos.</t>
  </si>
  <si>
    <t>Durante lo ranscurrido de esta vigencia se han atendido 65 solciitudes de documentos, teniendo un avance del 100%</t>
  </si>
  <si>
    <t>Se atienden 6 solicitudes de las 6 recibidas, teniendo un avance del 100%. Entre las solicitudes recibidas se encuentra consolidación de planes de mejora, apoyo en la formulación, ejecución y reporte en LUCHA, ajustes en la plataforma y procedimientos de mejora continua.</t>
  </si>
  <si>
    <t>Durante lo ranscurrido de esta vigencia se han atendido 32 solicitudes relacionadas con planes de mejoramiento, teniendo un avanca del 100%</t>
  </si>
  <si>
    <t>Remisión de informes  a SDA
Reporte de viajes en bici a Secretaría de Movilidad
Atención de solicitud de información de otras áreas
Gestión de residuos con potencial aprovechable generados en sedes
Registro de comunicaciones ambientales socializadas
Revisióny registro de consumo de servicios agua y energía
Remisión informe cantidad residuos aprovechables a UAESP
Suministro información Austeridad
Recorrido revisión y correción PEV</t>
  </si>
  <si>
    <t>Informe de gestión residuos con potencial aprovechable ultimo trimestre 2022, Informe de actividades ultimo semestre 2022  plan de acción interno para la UAESP
Informe ultimo trimestre 2022, ultimo semestre y vigencia 2022 de austeridad de servicios agua, energía, telefonia fija y celular
Reporte de viajes en bici a Secretaría de Movilidad
Registro de comunicaciones ambientales socializadas
Atención de solicitudes interinstitucionales
Remisión de informe de reencauche de llantas a SDA
Atención solicitudes información internas
Remisión de informes  a SDA
Remisión informe cantidad residuos aprovechables a UAESP
Suministro información Austeridad
Recorrido revisión y correción PEV</t>
  </si>
  <si>
    <t>Atención tardía de  información de otras áreas
El desconocimiento de responsabilidades de áreas</t>
  </si>
  <si>
    <t xml:space="preserve">Reiterar solicitudes de información para reportes
Dar claridad de responsabilidades de áreas
</t>
  </si>
  <si>
    <t xml:space="preserve">Se brindo apoyo y monitoreo a los 22 procesos de la entidad dando cumplimineto al primer seguimiento cuatrimestral en cuanto a los riesgo y las actividades planetadas para realizar en el I cuatrimestre del PAAC 2023 </t>
  </si>
  <si>
    <t xml:space="preserve">Durante el cuatrimestre se atendieron las solicitudes de los 22 procesos, teniendo un avance del 100% en el I cuatrimestre </t>
  </si>
  <si>
    <t xml:space="preserve">N/A </t>
  </si>
  <si>
    <t>En el mes de abril 2023 se realizan las publicaciones descritas a continuación:
Numeral 1.2.2 Resoluciones de nombramiento y encargo: 0151. Por medio de la cual se efectúa un nombramiento ordinadio en un empleo de libre nombramiento y remoción.
Numeral 1.2.3. Nombramiento Ley 2080 de 2021: Resolución 0151 Por medio de la cual se efectúa un nombramiento ordinadio en un empleo de libre nombramiento y remoción.
Numeral 1.5.1. Apertura de agendas despacho de la Secretaria del Mujer
Numeral 2.1.3 Normatividad: Resolución 0151 Por medio de la cual se efectúa un nombramiento ordinadio en un empleo de libre nombramiento y remoción, Resolución 0142 Por la cual se modifica el manual especifico de funciones y competencias laborales, Acuerdo 13 por medio del cual se aprueba el plan de acción anual del comité de concialiación de la SDMujer 2023. 
Numeral 3.1 Plan anual de adquisiciones Versiones 8 y 9.
Numeral 4.1.1. Estados financieros: CGN 206 01 Variaciones final marzo 2023, CGN 2015 002 Reciprocas 1t Marzo 2023, CGN2015-001 Saldos y movimientos primer trimestre marzo 2023, Notas a los estados financieros 31 de marzo 2023, Certificación EF marzo 2023, estado de resultados marzo 2023, estado de situación financiera marzo 2023. 
Numeral 4.2 Ejecución presupuestal vigencia a 31 de marzo 2023 y ejecución presupuestsal reservas a 31 de marzo 2023.
Numeral 4.3 ítem plan de acción: Seguimiento a los proyectos plan de acción con corte a marzo 2023.
Numeral 4.3.1 Metas objetivos e indicadores: Ítem seguimiento a la planeación: Plan de acción 2020-2024: Componente de gestión e inversión por entidad con corte a 31 de marzo 2023
Numeral 4.4. Proyectos de Inversión: Ficha de estadistica básica de inversión distrital EBI-D y Plan de acción 2020-2024: Componente de gestión e inversión por entidad con corte a 31 de marzo 2023
Numeral 4.7.1 Informe de gestión, evaluación y auditoria. Ítem Informe de rendición de cuentas a los ciudadanos: Primer seguimiento trimestral compromiso rendición de cuentas 2021-2022
Numeral 4.7.3 Informe Rendición de cuentas a la ciudadanía. Primer  seguimiento trimestral compromisos rendición de cuentas 2021-2022
Numeral 4.8 Informes de oficina Control Interno. Informe Auditoria proceso desarrollo de capacidades para la vida de las mujeres. Informe auditoria proceso promoción de la participación y representación de las mujeres
Numeral 4.10 Informes de PQRS y solicitudes acceso a la información. Informe de gestión de PQRS y de atención a la ciudadanía primer trimestre 2023
Numeral 9.1.2 Instancias en donde ejerce la secretaria técnica: ítem Comisión Intersectorial del Sistema de Cuidado - Informes: Informe de la Comisión  intersectorial del Sistema Distrital de Cuidado Primer Trimestre (Informe CISC Primer trimestre 2023)
Numeral 9.1.2.1 Consejo Consultivo de mujeres: Ítem Informes: Primer informe de gestión trimestral de la instancia vigencia 2023, Primer informe trimestral de rendición de cuentas permanente al Consejo Consultivo de mujeres. ïtem actas y anexos. Acta mesa coordinadora enero, acta mesa coordinadora febrero y acta mesa coordinadora marzo 2023. Ítem  Normatividad: Decreto 364 por medio de la cual se actualizac el consejo consultivo de mujeres de Bogotá, se estructuran los espcios que lo componen, se define el mecanismo de coordinación de la instancia y se dictan otras disposiciones.
Numeral 9.1.2.4 Comisión intersectorial de mujeres. Informe de gestión primer trimestre 2023. Comosión intersectorial de mujerres CIM
Numeral 9.1.2.5 Comisión intersectorial de cuidado. Informe de la comisión intersectorial del Sistema Distrital de Cuidado Primer Trimestre (Informe CISC Primer trimestre 2023)</t>
  </si>
  <si>
    <t xml:space="preserve">En el mes de enero 2023 se realizan las publicaciones descritas a continuación:
Numeral 3.1 Plan anual de adquisiciones 2023
Numeral 4.1.1 Estado de situación financiera a 31 de diciembre 2022; y Estado de resultado de actividad a 31 de diciembre 2022
Numeral 4.3 Planes de acción por proyectos
Numeral 4.3 ítem planes estratégicos: Planes institucionales decreto 612 de 2018
Numeral 4.3 Item Plan Anticorrupción: Plan Anticorrupción 2023 V0 y V1 y Matriz de riesgos de corrupción V0 y V1
Numeral 4.8: Informe sobre Plan de contingencia institucional; Informe sobre detrimentos patrimoniales; Informes de gestión de la oficina de Control Interno; Informe de evaluación independiente del Sistema de Control Interno y plan Anuald e auditoria 2023 V1
Numeral 7.2.1 Portal datos abiertos distrital: actualización total de intervenciones sociales en CIOM en Bogotá por localidad"
Marzo:15 numerales actualizados en botón de transparencia
Abril :21 actualizaciones en los diferentes numerales del botón de transparencia. </t>
  </si>
  <si>
    <t xml:space="preserve">Con corte al 31 de marzo de la vigencia 2023, se consolidó el equipo de trabajo para la gestión de apoyo en las  transferencias primarias. Con corte a presentación del avance se gestionó lo correspondiente, de parte de la Oficina Asesora de Planeación con 0,25 metros lineales y de la Oficina Asesora Jurídica con 0,75 metros lineales, para un total de 4 cajas equivalentes a 1 metro lineal de los 55 proyectados. 
</t>
  </si>
  <si>
    <t>A la fecha de presentación del correspondiente avance, se realizó (clasificación, ordenación, foliación y descripción) de la serieEl total acumulado es 15 metros lineales en febrero, y 8,25 en marzo para un acumulado de 23,25 metros lineales de los 150 proyectados de los documentos de gestión de las dependencias: Dirección de Talento Humano, Contratación y Dirección Administrativa y Financiera.</t>
  </si>
  <si>
    <t xml:space="preserve">A la fecha de presentación del correspondiente avance, se sensibiliza al equipo de trabajo del Proceso de Gestión Documental,con el finde dar lineamientos para la implementación de planes de trabajo en las dependencias, para realizar seguimiento correspondiete. Se realiza sensibilización a Servidoras (es) de las dependencias Despacho y Oficina Asesora Jurídica, Dirección Administrativa y Financiera y Dirección de Contratación, con temática Aplicación de Tabla de Retención Documental; se efectúa implementación de instrumentos archivísticos Fuid en Línea Ciom Barrios Unidos.  </t>
  </si>
  <si>
    <t xml:space="preserve">A la fecha , se continuó con  el apoyo a la búsqueda de opciones para la adquisición del nuevo espacio en donde operará el archivo Central, dada la teminación del contrato actual. Así mismo, se realizaron se realizaron seis (6) visitas a CIOM Tunjuelito, Candelaria,  Santa Fe, Antonio Nariño, San Cristobal yRafael Uribe Uribe: Consolidando nueve (9) visitadas a la fecha de este informe las cuales fueron: Usme y Sumapaz, Se realizó sensibilización al equipo de trabajo,  frente a la manipulación, embalaje e identificación de las cajas para el traslado de la bodega del Archivo Central. Del mismo modo,  se definieron los lineamientos técnicos para el almacenamiento y conservación de las Historias Laborales y el uso de sobres de papel bond blanco para los cds. 
            </t>
  </si>
  <si>
    <t>A la fecha del correspondiente informe, se realizaron las actividades de desarrollo para la gestión de interoperabilidad entre Orfeo &amp;Icops y la actualización de la matriz HERRAMIENTA DE EVALUACIÓN SGDEA-DC RTF 1.0, con el fin de armonizar este avance, al  cumplimiento a la implementación de las estrategias identificadas en el Plan de Preservación Digital a Largo Plazo, del Sistema Integrado de Gestión -SIC.</t>
  </si>
  <si>
    <t xml:space="preserve">De conformidad con lo establecido en la Resolución No. DCC-000004 de 30 DE DICIEMBRE 2022  “Por la cual se establecen los plazos y requisitos para el reporte de la información financiera a la Dirección Distrital de Contabilidad de la Secretaría de Hacienda, con fines de consolidación y análisis, y se fijan lineamientos para la gestión de operaciones en el Distrito Capital”, aunado con lo establecido en el Manual de Operaciones Contables adoptado mediante Resolución No 177 de 2020, numeral 7 indica... "Publicación de los Estados Contables. La Dirección de Gestión Administrativa y Financiera de la Secretaría Distrital de la Mujer, publica mensualmente en las carteleras de información institucional de la Entidad, el Estado de Situación Financiera y de Actividad Financiera, a nivel de cuenta, así mismo se divulgan en la página Web de la Entidad. al cierre de cada vigencia, adicionalmente publica las notas a los Estados Financieros, atendiendo las directrices, y guías emitidas por la Dirección Distrital de Contabilidad DDC y lo establecido en el procedimiento de registro contable de la Entidad".    En virtud de lo anterior se publicaron los siguientes documentos:
En el portal web Bogotá consolida https://bogotaconsolida.shd.gov.co/consolida/faces/main.jsp?sessionAlive=%27true%27
12 de abril CGN2015_001_SALDOS_Y_MOVIMIENTOS_CONVERGENCIA - CGN2015_002_OPERACIONES_RECÍPROCAS_CONVERGENCIA
20 de abril CGN2016C01_VARIACIONES_TRIMESTRALES_SIGNIFICATIVAS - Estado de Situación Financiera a nivel de cuenta - Estado de Resultados a nivel de cuenta
El 20 de abril del 2023 se publicó en la página Web de la entidad los Estados Financieros comparativos periodo de marzo 2023-2022,  1 Estado de Situación Financiera Marzo 2023 – 2 Estado de Resultados Marzo 2023 - 3 Certificación Ef Marzo 2023 – 4 Notas A Los Estados Financieros A31 De Marzo 2023 - 5 Cgn2015_001_Saldos_Y_Movimientos 1er Trimestre Marzo 2023 - 6 Cgn 2015 002 Reciprocas 1t Marzo 2023 - 7 Cgn 2016 01 Variaciones Final Marzo 2023. </t>
  </si>
  <si>
    <t>De conformidad con lo establecido en la Resolución No. DCC-000004 de 30 DE DICIEMBRE 2022  “Por la cual se establecen los plazos y requisitos para el reporte de la información financiera a la Dirección Distrital de Contabilidad de la Secretaría de Hacienda, con fines de consolidación y análisis, y se fijan lineamientos para la gestión de operaciones en el Distrito Capital”, aunado con lo establecido en el Manual de Operaciones Contables adoptado mediante Resolución No 177 de 2020, numeral 7 indica... "Publicación de los Estados Contables. La Dirección de Gestión Administrativa y Financiera de la Secretaría Distrital de la Mujer, publica mensualmente en las carteleras de información institucional de la Entidad, el Estado de Situación Financiera y de Actividad Financiera, a nivel de cuenta, así mismo se divulgan en la página Web de la Entidad. al cierre de cada vigencia, adicionalmente publica las notas a los Estados Financieros, atendiendo las directrices, y guías emitidas por la Dirección Distrital de Contabilidad DDC y lo establecido en el procedimiento de registro contable de la Entidad".    En virtud de lo anterior, el 17 de marzo del 2023 se publicó en la página Web de la entidad los Estados Financieros comparativos periodo de febrero 2023-2022, los cuales se relacionan a continuación:   1. ESTADO DE SITUACION FINANCIERA FEBRERO 2023 – 2. ESTADO DE RESULTADO FEBRERO 2023</t>
  </si>
  <si>
    <t>El 20 de abril de 2023, la Secretaria de Hacienda Distrital Oficina de consolidación transmitio en la plataforma Muisca de la Dirección de Impuestos y Aduanas Nacionales - DIAN de la Secretaría Distrital de Hacienda, la información de los de los foramtos 1001 - Información de pagos o abonos en cuenta y de retenciones en la fuente practicadas, Formato 1009: Información del saldo de los pasivos a 31 de diciembre, Formato 2575 Información de donaciones recibidas y certificadas por las entidades no contribuyentes y Formato 2276: Información del certificado de ingresos y retenciones para personas naturales empleados por el año gravable 2022”, en cumplimiento a lo dispuesto en la Resolución 000124 de octubre 28 de 2021 expedida por la Dirección de Impuestos y Aduanas Nacionales.</t>
  </si>
  <si>
    <t xml:space="preserve">Se atendieron todas las solicitudes de certificados presupuestales recibidas, expidiendo durante el mes de  abril 72 Certificados de Disponibilidad Presupuestal.  Respecto a Certificados de Registro Presupuestal - CRP, se expidieron 85 en el mes de abril. </t>
  </si>
  <si>
    <t>Con corte al 30 abril de 2023 se recibieron  1160 solicitudes  y se expidieron 1160  certificados  de disponibilidad presupuestal . Respecto a Certificados de Registro Presupuestal - CRP, se recibieron  1094 solicitudes  y se expidieron 1 094 certificados  de registro presupuestal.</t>
  </si>
  <si>
    <t>Mensualmente se publica en la página web de la entidad (mes vencido) la ejecución presupuestal. En el mes de abril se publicó la información relativa al mes de marzo 2023.</t>
  </si>
  <si>
    <t>Mensualmente se publica en la página web de la entidad la ejecución presupuestal del mes inmediatamente anterior. Este año se han realizado las respectivas publicaciones  en los meses de enero, febrero, marzo y abril .</t>
  </si>
  <si>
    <t>Para el mes de abril de 2023, se Elaboró y presento  el informe de respuesta al memorando de solicitud de OCI con radicado No. 3-2023-002172 del 5 de abril de 2023, respecto al seguimiento a las medidas de Austeridad en el gasto público, durante el I trimestre de la vigencia 2023. El Informe presentado a la Oficina de Control Interno, se radico desde la Dirección Administrativa y Financiera con radicado memorando No. 3-2023-002319 Fecha: 19-04-2023.</t>
  </si>
  <si>
    <t>El acumulado para el mes de abril de 2023 es el siguiente: 1 Informe de seguimiento del IV trimestre de la vigencia 2022, presentado en el mes de enero a la OCI. 
1 Informe consolidado Anual de Austeridad Presentado al Consejo de Bogotá en el mes de Febrero de 2023.
1 informe trimestral de seguimiento a las medidas de austeridad para el primer trimestre de la vigencia 2023.</t>
  </si>
  <si>
    <t>Para el I informe trimestral presentado ante la OCI en el mes de abril de 2023, no se presentaron retrasos ni dificultades en la consolidación de la Información.</t>
  </si>
  <si>
    <t>No aplica en el período.</t>
  </si>
  <si>
    <t>Se realiza el seguimiento, trazabilidad y asignación a 104 requerimientos recibidos en el mes de abril en la mesa de ayuda, de las cuales almacén recibió y gestionó 60 y mantenimiento recibió y gestionó 44.</t>
  </si>
  <si>
    <t>Se realiza el seguimiento, trazabilidad y asignación a los 43 requerimientos recibidos en el mes de enero, más 157 requerimientos recibidos en el mes de febrero, más 146 requerimientos recibidos en el mes de marzo y 104 requerimientos recibidos en el mes de abril en el aplicativo Mesa de Ayuda. Almacen recibio y gestionó 231 y Mantenimiento gestionó 219. Cumpliendo con lo propuesto y dando respuesta oportuna a los requerimientos.</t>
  </si>
  <si>
    <t>De los 104 requerimientos recibidos en el mes de Abril, almacén cerró 50 y mantenimiento cerró 13, para un total de 63 mesas de servicios cerradas lo que representa un 61% de cumplimiento para el mes de abril. Adicionalmente se cierran 122 mesas de ayuda del mes de marzo de 146 requerimientos, lo cual representa un 84% de la meta propuesta mes vencido.</t>
  </si>
  <si>
    <t xml:space="preserve">De los 43 requerimientos recibidos en el mes de Enero, más las 157 requerimientos recibidos en febrero, 146 requerimientos recibidos en marzo y los 104 requerimientos recibidos en abril, se cerraron un total acumulado de 376 mesas de ayuda al corte de mes. </t>
  </si>
  <si>
    <t>Se ha realizado la actualización de los meses de enero, febrero y marzo de los servicios de la SDMujer en la Guía de Trámites y Servicios, y se remitió el certificado de confiabilidad a la Secretaría General de la Alcaldía Mayor de Bogotá.</t>
  </si>
  <si>
    <t>Se ejecutaron cuatro (4) actividades de capacitación dirigidas a servidoras, servidores y contratistas de la Entidad, en los siguientes temas:
- 11/01/2023: Sensibilización en gestión de PQRS y manejo del sistema Bogotá te escucha. Dirigido a enlace Dir. de Gestión del Conocimiento.
- 28/03/2023: Primer taller de gestión de PQRS en Bogotá te escucha. Dirigido a enlaces de las dependencias.
- 30/03/2023: Sensibilización en gestión de PQRS y manejo del sistema Bogotá te escucha. Dirigido a enlace Dir. Administrativa y Financiera.
- 12/04/2023: Sensibilización en servicio a la ciudadanía y protocolos de atención. Dirigido a Línea Púrpura Distrital.</t>
  </si>
  <si>
    <t>Se han ejecutado cuatro (4) actividades de capacitación dirigidas a servidoras, servidores y contratistas de la Entidad, en los siguientes temas:
- 11/01/2023: Sensibilización en gestión de PQRS y manejo del sistema Bogotá te escucha. Dirigido a enlace Dir. de Gestión del Conocimiento.
- 28/03/2023: Primer taller de gestión de PQRS en Bogotá te escucha. Dirigido a enlaces de las dependencias.
- 30/03/2023: Sensibilización en gestión de PQRS y manejo del sistema Bogotá te escucha. Dirigido a enlace Dir. Administrativa y Financiera.
- 12/04/2023: Sensibilización en servicio a la ciudadanía y protocolos de atención. Dirigido a Línea Púrpura Distrital.</t>
  </si>
  <si>
    <t>Se realizó la divulgación de cuatro (4) piezas comunicacionales a través de la Boletina Informativa. Éstas fueron:
- Boletina 24 de enero - Resultados encuesta de satisfacción segundo semestre 2022.
- Boletina 16 de febrero - Resultados encuesta de satisfacción Distrital 2022.
- Boletina 03 de marzo - Socialización de Chatico.
- Boletina 16 de marzo - Socialización documento de Caracterización de Usuarios.</t>
  </si>
  <si>
    <t>Se ha realizado la divulgación de cuatro (4) piezas comunicacionales a través de la Boletina Informativa. Éstas fueron:
- Boletina 24 de enero - Resultados encuesta de satisfacción segundo semestre 2022.
- Boletina 16 de febrero - Resultados encuesta de satisfacción Distrital 2022.
- Boletina 03 de marzo - Socialización de Chatico.
- Boletina 16 de marzo - Socialización documento de Caracterización de Usuarios.</t>
  </si>
  <si>
    <t>Teniendo en cuenta que la información estadística es remitida por la Secretaría General los primeros días del mes siguiente, durante el mes anterior (marzo) se registraron 246 peticiones y se realizó el cierre de 220 peticiones (47 del mismo mes y 173 correspondientes al mes anterior), todas ellas recibidas a través de los distintos canales de atención dispuestos por la Secretaría Distrital de la Mujer y por traslado en el Sistema Distrital para la Gestión de Peticiones Ciudadanas - Bogotá te escucha.</t>
  </si>
  <si>
    <t>Teniendo en cuenta que la información estadística es remitida por la Secretaría General los primeros días del mes siguiente, durante los meses anteriores (diciembre, enero, febrero y marzo) se registraron 825 peticiones y se ha realizado el cierre de 900 peticiones, todas ellas recibidas a través de los distintos canales de atención dispuestos por la Secretaría Distrital de la Mujer y por traslado en el Sistema Distrital para la Gestión de Peticiones Ciudadanas - Bogotá te escucha.</t>
  </si>
  <si>
    <t>El proceso de Atención a la Ciudadanía participó en los siguientes espacios de articulación interinstitucional y promoción de la cooperación e intercambio de conocimientos en temas de atención a la ciudadanía:
- 16/02/2023: Nodo Central  de la Red Distrital de Quejas y Reclamos (Veeduría Distrital).
- 23/02/2023: Primera Reunión Plenaria de la Red Distrital de Quejas y Reclamos (Veeduría Distrital).
- 07/03/2023: Seminario web Diseño Universal para la Señaletica, organuzado por  la Red Distrital de Quejas y Reclamos (Veeduría Distrital).
- 10/03/2023: Nodo Intersectorial de Formación y Capacitación  de la Red Distrital de Quejas y Reclamos (Veeduría Distrital).</t>
  </si>
  <si>
    <t>El proceso de Atención a la Ciudadanía ha participado en los siguientes espacios de articulación interinstitucional y promoción de la cooperación e intercambio de conocimientos en temas de atención a la ciudadanía:
- 16/02/2023: Nodo Central  de la Red Distrital de Quejas y Reclamos (Veeduría Distrital).
- 23/02/2023: Primera Reunión Plenaria de la Red Distrital de Quejas y Reclamos (Veeduría Distrital).
- 07/03/2023: Seminario web Diseño Universal para la Señaletica, organuzado por  la Red Distrital de Quejas y Reclamos (Veeduría Distrital).
- 10/03/2023: Nodo Intersectorial de Formación y Capacitación  de la Red Distrital de Quejas y Reclamos (Veeduría Distrital).</t>
  </si>
  <si>
    <t>En el mes de abril, se elaboró el informe mensual de seguimiento de PQRS y atención a la ciudadanía correspondiente al mes de marzo de 2023. El informe se encuentra publicado en la página web de la SDMujer, en el menú "Atención y Servicios a la Ciudadanía", en la siguiente ruta:
https://www.sdmujer.gov.co/ley-de-transparencia-y-acceso-a-la-informacion-publica/instrumentos-de-gestion-de-informacion-publica/informe-de-peticiones-quejas-reclamos-denuncias-y-solicitudes-de-acceso-a-la-informacion</t>
  </si>
  <si>
    <t>A la fecha se han elaborado los informes mensuales de seguimiento de PQRS y atención a la ciudadanía correspondiente a los meses de diciembre 2022, enero, febrero y marzo de 2023. Los informes se encuentran publicados en la página web de la SDMujer, en el menú "Atención y Servicios a la Ciudadanía", en la siguiente ruta:
https://www.sdmujer.gov.co/ley-de-transparencia-y-acceso-a-la-informacion-publica/instrumentos-de-gestion-de-informacion-publica/informe-de-peticiones-quejas-reclamos-denuncias-y-solicitudes-de-acceso-a-la-informacion</t>
  </si>
  <si>
    <t>Nombre: Olga Lucia Sanchez Mendieta</t>
  </si>
  <si>
    <t>La Oficina de Control Disciplinario Interno cumplió con la meta para el mes de abril de 2023, se dictaron dos (2)  jornadas  de prevención a Servidoras, servidores y contratistas de la SDMujer, el día 25 de abril para el equipo de Atención a la Ciudadanía y el 27 de abril para la Subsecretaría de Gestión Corporativa,  logrando un avance del 30%, tal como se verifica en la evidencia cargada en la carpeta One Drive.</t>
  </si>
  <si>
    <t>La Oficina de Control Disciplinario Interno en cumplimiento del Plan de Acción 2023, según la meta relacionada con las jornadas de prevención para Servidoras, Servidores y Contratistas de la SDMujer, al mes de abril de 2023, a realizado las jornadas programadas mes a mes, así:
Febrero: Dos (2) Jornadas de Prevención.
Marzo: Dos (2) Jornadas de Prevención.
Abril: Dis (2) Jornadas de Prevención.</t>
  </si>
  <si>
    <r>
      <rPr>
        <b/>
        <i/>
        <u val="single"/>
        <sz val="11"/>
        <color indexed="8"/>
        <rFont val="Times New Roman"/>
        <family val="1"/>
      </rPr>
      <t>AUDITORIAS:</t>
    </r>
    <r>
      <rPr>
        <sz val="11"/>
        <color indexed="8"/>
        <rFont val="Times New Roman"/>
        <family val="1"/>
      </rPr>
      <t xml:space="preserve"> Se viene desarrollando las evaluaciones a los procesos programados de acuerdo con el PAA 2023, de lo cual para el proceso de Desarrollo Capacidades para Mujeres – Estrategia de empleo y emprendimiento se realizó el anuncio correspondiente con radicado No. 3-2023-01170 (09.02.23), se llevó a cabo la reunión conocimiento unidad auditable del 20.02.23 y se inició la etapa de ejecución con reunión de apertura del 10.03.23 y solicitudes con radicados No. 3-2023-001756 al 1758 del 03.03.23 dirigidos a DC, OAP y SCPI respectivamente.  En cuanto al proceso de Promoción de la Participación PIPC se dio inicio con la invitación y anuncio rad. 3-2023-001169 (09.02.23) dirigido a DTDP y 3-2023-001350 (15.02.23) para OAP y se llevó a cabo reunión conocimiento del 23.02.23. En la etapa de ejecución se desarrolló reunión de apertura el 17.03.23, se solicitó información y soportes en correos institucionales del 16, 17, 28 y 29 de marzo 2023 y se elaboró lista de chequeo para revisión de procedimientos. </t>
    </r>
  </si>
  <si>
    <t xml:space="preserve">En cuanto a los informes de seguimiento, de acuerdo con la programación del Plan Anual de Auditoria 2023, estos ejercicios de evaluación iniciaran en el mes de abril de 2023.  </t>
  </si>
  <si>
    <r>
      <rPr>
        <b/>
        <i/>
        <u val="single"/>
        <sz val="11"/>
        <color indexed="8"/>
        <rFont val="Times New Roman"/>
        <family val="1"/>
      </rPr>
      <t>INF REGLAMENTARIOS:</t>
    </r>
    <r>
      <rPr>
        <sz val="11"/>
        <color indexed="8"/>
        <rFont val="Times New Roman"/>
        <family val="1"/>
      </rPr>
      <t xml:space="preserve">  Se elaboraron los siguientes informes:
• Informe sobre Detrimentos Patrimoniales de la vigencia 2022 (CBN-1016):
• Informe de la Oficina de Control Interno de la vigencia 2022 (CBN-1038): Correo electrónico 10-feb-23 y Certificado Rendición Cuenta Anual del 15-feb-23.
• Informe sobre Plan de Contingencia Institucional de la vigencia 2022 (CBN-1107): Correo electrónico 10-feb-23 y Certificado Rendición Cuenta Anual del 15-feb-23.
• Informe de Seguimiento al Plan de Mejoramiento 2022 (CB-402SA) rad. 3-2023-001072 del 7-feb-23, Correo electrónico 11-feb-23 y Certificado Rendición Cuenta Anual del 15-feb-23.
• Informe de Austeridad del Gasto de la vigencia 2022 (CBN-1015) Correo a electrónico 12-feb-23, rad. 3-2023-001262 del 13-feb-23 y Certificado Rendición Cuenta Anual del 15-feb-23.
• Informe de Evaluación Anual del Control Interno Contable vigencia 2022 (CBN-1019) Correo electrónico 10-feb-23 Veeduría, rad. 3-2023-001210 del 10-feb-23, Cargue en BOGConsolida 10-feb-23, Correo a electrónico 10-feb-23 y Certificado Rendición Cuenta Anual del 20-feb-23.
Adicionalmente se construyeron los siguientes informes:
• Informe semestral sobre la atención de peticiones, quejas, sugerencias y reclamos - II semestre 2022 rad. 3-2023-001985 del 21.03.23.
• Informe al Seguimiento a la verificación, recomendaciones y resultados sobre el cumplimiento de las normas en materia de Derechos de Autor sobre software rad. 3-2023-001822 del 07.03.23. 
• Elaboración y publicación Estrategias del Plan Anticorrupción y de Atención al Ciudadano y Mapa de Riesgos de Corrupción 2023 rad. 3-2023-001685 del 28-feb-23.
• Seguimiento cumplimiento Directiva N°008 del 30-dic-21 de la Alcaldía Mayor de Bogotá D.C. rad. 3-2023-000641 del 25-ene-23.
• Seguimiento al Plan Anticorrupción y de Atención a la Ciudadanía (PAAC) a 31 de diciembre de 2022 rad. 3-2023-000308 del 16-ene-23
• Evaluación Independiente del Sistema de Control Interno rad. 3-2023-000825 del 31-ene-23.
• Evaluación Institucional de Gestión por Dependencias rad. 3-2023-001593 del 23-feb-23.
Se inicio la proyección del diligenciamiento formato FURAG vigencia 2022, de lo cual OCI envió correo institucional a la OAP y aportó los soportes relacionados. </t>
    </r>
  </si>
  <si>
    <r>
      <rPr>
        <b/>
        <i/>
        <u val="single"/>
        <sz val="11"/>
        <color indexed="8"/>
        <rFont val="Times New Roman"/>
        <family val="1"/>
      </rPr>
      <t>ASESORIAS Y ACOMPAÑAMIENTOS:</t>
    </r>
    <r>
      <rPr>
        <sz val="11"/>
        <color indexed="8"/>
        <rFont val="Times New Roman"/>
        <family val="1"/>
      </rPr>
      <t xml:space="preserve"> Se llevó a cabo la entrega de los siguientes informes de acuerdo con solicitudes realizadas por la Contraloría Bogotá, 1. Información sobre evaluación a estados financieros y contables con radicado No. 2-2023-000198 (16.01.23); 2. Estado PME a 31.12.2022 con anexo Excel con descripción (11.02.23) y 3. Informe de Gestión por Dependencias vigencia 2022 (23.02.23) y se enviaron informes cuenta anual (11 al 15.02.23).  Adicionalmente se realizó la solicitud de información a la Dirección de Gestión del Conocimiento mediante rad. 3-2023-002133 (31.03.23) para requerimiento sobre PM de la Contraloría de Bogotá del 31 de marzo 2023.  Se organizó y se llevó a cabo la primera sesión del CICCI del 21 de enero de 2023 y se participó en la 1ª sesión CDA (24.02.23), 3ª sesión CIGD (23.02.23) y 4ª sesión CIGD (23.02.23), dos sesiones mesa de trabajo de enlaces MIPG donde se presentó el Plan Anual de Auditoría 2023 y se aportaron recomendaciones varias sobre mejora continua para las sesiones del 17.02.23 y 10.03.23; por otro lado, se realizaron asesorías en Planes de Mejoramiento para las áreas y/o procesos de: Oficina Asesora de Planeación (10 y 16.02.23), Dirección Administrativa y Financiera, Atención a la Ciudadanía (29.03.23), Dirección de Contratación (30.03.23), Comunicación Estratégica (24.03.23) y Dirección de Enfoque Diferencial (09.03.23) y se realizó inducción a funcionarias y funcionarios en temáticas relacionadas con el Sistema de Control Interno (07 y 09.02.23). </t>
    </r>
  </si>
  <si>
    <t xml:space="preserve">En el primer trimestre se recibieron y respondieron 110 Peticiones y solicitudes de concepto, relacionadas con peticiones de Concejales, Entes de Control y solicitud de información de particulares. Es importante precisar que de una solicitud de concepto o derecho de petición se pueden generar varios radicados de salida, los cuales se contabilizan dentro de un sólo trámite de respuesta. </t>
  </si>
  <si>
    <t xml:space="preserve">En el primer trimestre se recibieron 28 solicitudes de pronunciamiento de Proyectos de Acuerdo y/o Ley y se emitieron 28 conceptos en respuesta a las solicitudes. </t>
  </si>
  <si>
    <t>En el primer trimestre se recibieron y tramitaron 23 acciones de tutela y se han llevado a cabo 12 actuaciones judiciales dentro de los procesos Administrativos en los que la Sdmujer actúa como sujeto procesal, asi como dentro Proceso Penal informado por la Fiscalía 43 Delegada para la Dirección Especializada contra el Lavado de Activos de la Fiscalía General de la Nación, en el que la Entidad no es parte ni se ha constituido formalmente como víctima.</t>
  </si>
  <si>
    <t xml:space="preserve">En el primer trimestre no se requirió proyectar decisiones de segunda instancia en los procesos disciplinarios de la entidad. </t>
  </si>
  <si>
    <t xml:space="preserve">En el primer trimestre se recibieron 25 solicitudes por control político referentes a proposiciones del Concejo de Bogotá y se dio respuesta a las 25 solicitudes. </t>
  </si>
  <si>
    <t xml:space="preserve">En el primer trimestre se asistió a 8 Comités de enlaces ordinario virtual realizado por la plataforma teams, y se asiganarón por parte de  la secretaría técnica del comité 23 casos para estudio, los cuales fueron presentados ante el comité. </t>
  </si>
  <si>
    <t xml:space="preserve">En el primer trimestre se realizarón 6 sesiones ordinarias del Comité de Conciliación y una sesion Extraordinaria, conforme a las 2 sesiones planeadas por mes. </t>
  </si>
  <si>
    <t xml:space="preserve">Durante el primer trimestre de 2023, se adelantaron las siguientes acciones, de acuerdo con el Plan de Bienestar Social e Incentivos aprobado para la vigencia 2023:
1. Elaboración y aprobación del plan de Bienestar Social e Incentivos para la vigencia 2023.
2. Celebración del día de autocuidado, de quienes cumplieron años.
3. Difusión de ferias de servicios: feria escolar de COMPENSAR, servicios de salud.
4. Se brindaron primeros auxilios psicológicos.
5. Conmemoración del día del periodismo, contadoras y contadores públicos.
6. Participación en la actividad cultural de la película ALI.
7. Conmemoración del día por los derechos de las mujeres - 8M. </t>
  </si>
  <si>
    <t xml:space="preserve">Durante el primer trimestre de 2023, se adelantaron las siguientes acciones de acuerdo con el Plan Institucional de Capacitación aprobado para la vigencia 2023:
1. Elaboración y aprobación del plan institucional de capacitación para la vigencia 2023.
2. Difusión del curso sobre gobernanza pública.
3. Capacitación sobre el uso de los nuevos teléfonos IP de la Entidad, asistencia de 16 personas.
4. Jornada de Inducción con la participación de 54 personas.
5. Capacitación en atención a mujeres con enfoque de género, asistencia de 40 personas.
6. Difusión del curso sobre políticas públicas.
7. Capacitación sobre fundamentos de big data, diseño y administración de bases de datos.
8. Capacitación sobre el uso del aplicativo LUCHA, con la asistencia de 69 personas.  
9. Capacitación sobre el uso del aplicativo MESA DE AYUDA, con la participación de 188 personas.
10. Capacitación sobre transversalización de la PPMYEG, con la asistencia de 124 personas. 
11. Capacitación sobre gestión contractual, con participación de 56 personas. 
12. Difusión del curso de Gobernanza Pública: Conceptualización desde los pilares de transparencia, participación y colaboración.   </t>
  </si>
  <si>
    <t>Durante el primer trimestre de 2023, se adelantaron las siguientes acciones de acuerdo con el Plan de Seguridad y Salud en el trabajo, aprobado para la vigencia 2023:
1. Autoevaluación SG-SST.
2. Aprobación plan de trabajo para la vigencia.
3. Afiliaciones ARL de las personas que se vinculan a la entidad.
4. 3 sesiones del COPASST con periodicidad mensual.
5. Elecciones del COPASST y Comité de Convivencia Laboral.
6. Capacitación funciones y generalidades dirigida a representantes COPASST.
7. Socialización de peligros en centros de trabajo.
8. Reporte de accidentes de trabajo. 
9. Seguimiento cumplimiento medidas de intervención de los accidentes de trabajo.
10. Inspecciones de puesto de trabajo requeridas.
11. Programación medición de ruido e iluminación en la CIOM Usme.
12. Entrega suministros para prevención de riesgo biológico.
13. Actividades de prevención de riesgo psicosocial. 
14. Inspecciones de puesto de trabajo en el marco del programa de prevención de desórdenes musculoesqueléticos.
15. Socialización recomendaciones de los EMO en el marco del programa de estilos de vida saludable.
16. Evaluaciones médicas ocupacionales de ingreso, periódicas, egreso y post incapacidad
17. Seguimiento recomendaciones y condiciones de salud de las servidoras y servidores de la entidad, de acuerdo con los conceptos de los exámenes médicos ocupacionales. 
18. Respuesta a requerimiento de riesgo público enviado por una CIOM.
19. Registro resultado de los indicadores del SG-SST, teniendo en cuenta la periodicidad de estos.</t>
  </si>
  <si>
    <t>Durante el Primer Cuatrimestre de la vigencia 2023, se adelantaron las siguientes gestiones enmarcadas en el Plan de Gestión de Integridad contenido en el Componente de Iniciativas Adicionales del Plan de Anticorrupción y Atención a la Ciudadanía – PAAC:
1. Se realizó la encuesta de identificación de preferencias y necesidades de bienestar e incentivos 2023 - Integridad, diligenciada por 115 personas.
2. Se realizó la evaluación relacionada con las acciones de integridad ejecutadas durante la vigencia 2022, diligenciada por 105 personas.
3. Se realizó la socialización de los resultados de la encuesta sobre las propuestas para actividades 2023 y los resultados de la evaluación de las acciones de integridad ejecutadas en la vigencia 2022 con el equipo de gestoras y gestores de integridad en la reunión realizada el viernes 28 de abril de 2023.
4. Se han realizado publicaciones a través de la Boletina, relacionadas con la difusión y socialización del código de integridad de la Entidad.
5. Desde Soy10 Aprende, de la Alcaldía Mayor de Bogotá, se remitió la invitación a realizar el curso de "Gestores de Integridad: Líderes de la Cultura de Integridad en el Distrito", el cual fue remitido a las gestoras y gestores de integridad de la Entidad. Así mismo, desde la Dirección de Talento Humano, en el mes de abril se remitió el correo "¡Te invitamos a hacer el Curso de Integridad!" a todas las servidoras, servidores y contratistas de la Entidad.
6. Se realizó reunión con el equipo de gestoras y gestores de integridad de la Entidad el viernes 28 de abril de 2023.
7. Desde la Dirección de Talento Humano se expidieron oficios a las servidoras y servidores públicos que se retiraron de la Entidad, donde se indican los lineamientos para el proceso de desvinculación y se solicita la actualización de las declaraciones de bienes y rentas y conflictos de interés.</t>
  </si>
  <si>
    <t>Nombre: Andrea Milena Parada Ortiz</t>
  </si>
  <si>
    <t>Cargo: Profesional Universitaria Dirección de Talento Humano</t>
  </si>
  <si>
    <t>En el primer trimestre se materializó la acción mediante el cual se reportaron los Estudios Previos revisados por el equipo de abogados de las diferentes areas misionales de la Entidad</t>
  </si>
  <si>
    <t>En el primer trimestre se materializó la acción mediante el cual se reportaron las minutas contractuales elaboradas por el equipo de abogados de las diferentes areas misionales de la Entidad</t>
  </si>
  <si>
    <t xml:space="preserve">En el primer trimestre no se adelantaron procesos de bienes y servicios bajo la modalidad de Menor Cuantia, Selecciòn Abreviada o Licitaciòn Pùblica donde se requiere la revisiòn de Pliegos de Condiciones </t>
  </si>
  <si>
    <t xml:space="preserve">En el primer trimestre se reportaron las actualizaciones al PAABS </t>
  </si>
  <si>
    <t xml:space="preserve">En el primer trimestre se expidieron comunicaciones oficiales, respuesta a SDQS, 
Derechos de Petición a entes internos y externos. Asi mismo, se emitieron certificaciones </t>
  </si>
  <si>
    <t>En el primer trimestre se realizo la 1ra capacitaciòn dirigido a los enlaces y demas servidores de la Entidad</t>
  </si>
  <si>
    <t>En el primer trimestre se procedio con el tramite poscontractual de los contratos radicados a la Direcciòn de Contrataciòn</t>
  </si>
  <si>
    <t xml:space="preserve">Se realizo la remisiòn de memorandos a los supervisores de los contratos informando los plazos perentorios para  </t>
  </si>
  <si>
    <t>Se realiza presentación de actividades macro ante el comité de gestión institucional para los avances a realizar en la vigencia 2023 del plan de seguridad de información y plan de gestión de riesgos de seguridad y los proyectos del PETI. 
Para el mes de febrero no se realizaron avances teniendo en cuenta que no esta contratado el profesional de seguridad
Para el mes de marzo no se realizaron avances teniendo en cuenta que no esta contratado el profesional de seguridad</t>
  </si>
  <si>
    <t>Del contrato 923 de 2022 se cuenta con 4.905 suscripciones de productos con Microsoft, incluyendo las Powers BI, de las cuales se están utilizando 4.851 (99% de utilización).licencias vigentes hasta el 30 de abril de 2023, Se adelantaron los estudios previos del nuevo proceso de Microsoft, se solicitaron los CDPS</t>
  </si>
  <si>
    <t>Se adelantaron los estudios previos para el proceso de conectividad, se eliminaron los procesos de colocación, planes de celulares y mensajes de texto y troncal SIP con el fin de unificarlos en el proceso de comunicaciones convergentes para realizar contratación directa con contrato interadministrativo.
Se adelanto estudios previos de mantenimientos de aire acondicionado, UPS, proyección de video y  se solicitaron CDPs para la radicación ante contratación.
Se adelantaron los estudios previos de Microsoft, se solicitaron los CDPS
Se realizo solicitud de información a proveedores SP-012-2023 UPS, SP-010-2023 telefonia móvil y mensajes de texto, SP-011-2023 aire acondicionado.
(se realiza estudio de mercado y se envió  estudio previo a contratación para la adquisición de los servicios cloud proceso 992)
Se envia anexo técnico para la revisión de certificados SSL para solicitud información a proveedores.</t>
  </si>
  <si>
    <t>En el mes de abril se recibieron 722 requerimientos de los cuales se atendieron 610 quedando pendientes para el mes de mayo 112 en su mayoría del SIMISIONAL (71 casos abiertas)</t>
  </si>
  <si>
    <t>A la fecha se han recibido 2581 requerimientos por mesa de ayuda, de los cuales se atendieron 2406, quedando 175 para ser atendidos en el mes de marzo, debido a su complejidad, a la fecha se han atendido los requerimientos a satisfacción con el fin de garantizar que los funcionarios puedan trabajar de manera mas eficiente.</t>
  </si>
  <si>
    <t>Los requerimientos pendientes se atienden a principio de mes debido a que por su complejidad requieren mas tiempo para ser solucionados, la mayoria de casos pendiente son de SIMISIONAL y orfeo estos requieren de mayor tiempo para su cierre</t>
  </si>
  <si>
    <t>Continuar realizando seguimiento  al ciere de casos en el momento de su atención</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</si>
</sst>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quot;$&quot;\ #,##0.00"/>
    <numFmt numFmtId="209" formatCode="_-* #,##0_-;\-* #,##0_-;_-* &quot;-&quot;??_-;_-@_-"/>
    <numFmt numFmtId="210" formatCode="0.00000000"/>
    <numFmt numFmtId="211" formatCode="0.0000000"/>
    <numFmt numFmtId="212" formatCode="0.000000"/>
    <numFmt numFmtId="213" formatCode="0.00000"/>
    <numFmt numFmtId="214" formatCode="0.0000"/>
    <numFmt numFmtId="215" formatCode="0.000"/>
    <numFmt numFmtId="216" formatCode="0.0"/>
  </numFmts>
  <fonts count="97">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2"/>
      <name val="Times New Roman"/>
      <family val="1"/>
    </font>
    <font>
      <b/>
      <sz val="10"/>
      <name val="Calibri"/>
      <family val="2"/>
    </font>
    <font>
      <sz val="10"/>
      <name val="Calibri"/>
      <family val="2"/>
    </font>
    <font>
      <b/>
      <sz val="10.5"/>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sz val="11"/>
      <color indexed="10"/>
      <name val="Times New Roman"/>
      <family val="1"/>
    </font>
    <font>
      <b/>
      <sz val="11"/>
      <color indexed="55"/>
      <name val="Calibri"/>
      <family val="2"/>
    </font>
    <font>
      <sz val="11"/>
      <color indexed="63"/>
      <name val="Times New Roman"/>
      <family val="1"/>
    </font>
    <font>
      <sz val="10"/>
      <color indexed="8"/>
      <name val="Times New Roman"/>
      <family val="1"/>
    </font>
    <font>
      <sz val="10"/>
      <color indexed="8"/>
      <name val="Calibri"/>
      <family val="2"/>
    </font>
    <font>
      <b/>
      <sz val="8"/>
      <color indexed="49"/>
      <name val="Verdana"/>
      <family val="2"/>
    </font>
    <font>
      <b/>
      <sz val="12"/>
      <color indexed="8"/>
      <name val="Times New Roman"/>
      <family val="1"/>
    </font>
    <font>
      <b/>
      <sz val="18"/>
      <color indexed="55"/>
      <name val="Calibri"/>
      <family val="2"/>
    </font>
    <font>
      <b/>
      <sz val="11"/>
      <color indexed="55"/>
      <name val="Times New Roman"/>
      <family val="1"/>
    </font>
    <font>
      <sz val="8"/>
      <name val="Segoe UI"/>
      <family val="2"/>
    </font>
    <font>
      <b/>
      <i/>
      <u val="single"/>
      <sz val="11"/>
      <color indexed="8"/>
      <name val="Times New Roman"/>
      <family val="1"/>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1"/>
      <color rgb="FFFF0000"/>
      <name val="Times New Roman"/>
      <family val="1"/>
    </font>
    <font>
      <sz val="11"/>
      <color rgb="FF242424"/>
      <name val="Times New Roman"/>
      <family val="1"/>
    </font>
    <font>
      <sz val="10"/>
      <color theme="1"/>
      <name val="Times New Roman"/>
      <family val="1"/>
    </font>
    <font>
      <sz val="10"/>
      <color rgb="FF000000"/>
      <name val="Calibri"/>
      <family val="2"/>
    </font>
    <font>
      <b/>
      <sz val="8"/>
      <color rgb="FF4189AB"/>
      <name val="Verdana"/>
      <family val="2"/>
    </font>
    <font>
      <b/>
      <sz val="18"/>
      <color theme="0" tint="-0.3499799966812134"/>
      <name val="Calibri"/>
      <family val="2"/>
    </font>
    <font>
      <b/>
      <sz val="12"/>
      <color theme="1"/>
      <name val="Times New Roman"/>
      <family val="1"/>
    </font>
    <font>
      <b/>
      <sz val="11"/>
      <color theme="0" tint="-0.3499799966812134"/>
      <name val="Times New Roman"/>
      <family val="1"/>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s>
  <borders count="96">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thin"/>
      <top style="medium"/>
      <bottom style="thin"/>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style="thin"/>
    </border>
    <border>
      <left style="thin"/>
      <right style="medium"/>
      <top style="medium"/>
      <bottom style="thin"/>
    </border>
    <border>
      <left>
        <color indexed="63"/>
      </left>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style="thin"/>
      <top style="medium"/>
      <bottom>
        <color indexed="63"/>
      </bottom>
    </border>
    <border>
      <left style="thin"/>
      <right>
        <color indexed="63"/>
      </right>
      <top>
        <color indexed="63"/>
      </top>
      <bottom>
        <color indexed="63"/>
      </bottom>
    </border>
    <border>
      <left>
        <color indexed="63"/>
      </left>
      <right>
        <color indexed="63"/>
      </right>
      <top style="thin"/>
      <bottom style="medium"/>
    </border>
    <border>
      <left style="medium"/>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right style="thin">
        <color rgb="FF000000"/>
      </right>
      <top style="thin"/>
      <bottom/>
    </border>
    <border>
      <left style="thin"/>
      <right/>
      <top/>
      <bottom style="medium">
        <color rgb="FF000000"/>
      </bottom>
    </border>
    <border>
      <left/>
      <right/>
      <top/>
      <bottom style="medium">
        <color rgb="FF000000"/>
      </bottom>
    </border>
    <border>
      <left/>
      <right style="thin">
        <color rgb="FF000000"/>
      </right>
      <top/>
      <bottom style="medium">
        <color rgb="FF000000"/>
      </bottom>
    </border>
    <border>
      <left style="thin">
        <color rgb="FF000000"/>
      </left>
      <right>
        <color indexed="63"/>
      </right>
      <top style="thin"/>
      <bottom>
        <color indexed="63"/>
      </bottom>
    </border>
    <border>
      <left style="thin">
        <color rgb="FF000000"/>
      </left>
      <right>
        <color indexed="63"/>
      </right>
      <top>
        <color indexed="63"/>
      </top>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49" fontId="59"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60" fillId="21" borderId="0" applyNumberFormat="0" applyBorder="0" applyAlignment="0" applyProtection="0"/>
    <xf numFmtId="0" fontId="61" fillId="22" borderId="4" applyNumberFormat="0" applyAlignment="0" applyProtection="0"/>
    <xf numFmtId="0" fontId="62" fillId="23" borderId="5" applyNumberFormat="0" applyAlignment="0" applyProtection="0"/>
    <xf numFmtId="0" fontId="63" fillId="0" borderId="6" applyNumberFormat="0" applyFill="0" applyAlignment="0" applyProtection="0"/>
    <xf numFmtId="0" fontId="64" fillId="0" borderId="7" applyNumberFormat="0" applyFill="0" applyAlignment="0" applyProtection="0"/>
    <xf numFmtId="0" fontId="65" fillId="24" borderId="0" applyNumberFormat="0" applyProtection="0">
      <alignment horizontal="left" wrapText="1" indent="4"/>
    </xf>
    <xf numFmtId="0" fontId="66" fillId="24" borderId="0" applyNumberFormat="0" applyProtection="0">
      <alignment horizontal="left" wrapText="1" indent="4"/>
    </xf>
    <xf numFmtId="0" fontId="67" fillId="0" borderId="0" applyNumberFormat="0" applyFill="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62" fillId="30" borderId="0" applyNumberFormat="0" applyBorder="0" applyAlignment="0" applyProtection="0"/>
    <xf numFmtId="0" fontId="68" fillId="31" borderId="4" applyNumberFormat="0" applyAlignment="0" applyProtection="0"/>
    <xf numFmtId="16" fontId="34" fillId="0" borderId="0" applyFont="0" applyFill="0" applyBorder="0" applyAlignment="0">
      <protection/>
    </xf>
    <xf numFmtId="0" fontId="69" fillId="32" borderId="0" applyNumberFormat="0" applyBorder="0" applyProtection="0">
      <alignment horizontal="center" vertical="center"/>
    </xf>
    <xf numFmtId="0" fontId="70" fillId="0" borderId="0" applyNumberFormat="0" applyFill="0" applyBorder="0" applyAlignment="0" applyProtection="0"/>
    <xf numFmtId="0" fontId="71" fillId="0" borderId="0" applyNumberFormat="0" applyFill="0" applyBorder="0" applyAlignment="0" applyProtection="0"/>
    <xf numFmtId="0" fontId="72" fillId="3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177" fontId="5"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0" fontId="73" fillId="34" borderId="0" applyNumberFormat="0" applyBorder="0" applyAlignment="0" applyProtection="0"/>
    <xf numFmtId="0" fontId="74"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5" fillId="22" borderId="9" applyNumberFormat="0" applyAlignment="0" applyProtection="0"/>
    <xf numFmtId="0" fontId="76" fillId="0" borderId="0" applyNumberFormat="0" applyFill="0" applyBorder="0" applyAlignment="0" applyProtection="0"/>
    <xf numFmtId="0" fontId="66" fillId="0" borderId="0" applyFill="0" applyBorder="0">
      <alignment wrapText="1"/>
      <protection/>
    </xf>
    <xf numFmtId="0" fontId="58" fillId="0" borderId="0">
      <alignment/>
      <protection/>
    </xf>
    <xf numFmtId="0" fontId="77" fillId="0" borderId="0" applyNumberFormat="0" applyFill="0" applyBorder="0" applyAlignment="0" applyProtection="0"/>
    <xf numFmtId="0" fontId="78" fillId="0" borderId="0" applyNumberFormat="0" applyFill="0" applyBorder="0" applyAlignment="0" applyProtection="0"/>
    <xf numFmtId="0" fontId="79" fillId="0" borderId="10" applyNumberFormat="0" applyFill="0" applyAlignment="0" applyProtection="0"/>
    <xf numFmtId="0" fontId="67" fillId="0" borderId="11" applyNumberFormat="0" applyFill="0" applyAlignment="0" applyProtection="0"/>
    <xf numFmtId="0" fontId="80" fillId="24" borderId="0" applyNumberFormat="0" applyBorder="0" applyProtection="0">
      <alignment horizontal="left" indent="1"/>
    </xf>
    <xf numFmtId="0" fontId="81" fillId="0" borderId="12" applyNumberFormat="0" applyFill="0" applyAlignment="0" applyProtection="0"/>
  </cellStyleXfs>
  <cellXfs count="1131">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81"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82" fillId="38" borderId="28" xfId="0" applyFont="1" applyFill="1" applyBorder="1" applyAlignment="1">
      <alignment vertical="center"/>
    </xf>
    <xf numFmtId="0" fontId="82" fillId="38" borderId="0" xfId="0" applyFont="1" applyFill="1" applyBorder="1" applyAlignment="1">
      <alignment vertical="center"/>
    </xf>
    <xf numFmtId="0" fontId="82"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75" fontId="11" fillId="0" borderId="22" xfId="59" applyFont="1" applyFill="1" applyBorder="1" applyAlignment="1" applyProtection="1">
      <alignment horizontal="center" vertical="center" wrapText="1"/>
      <protection/>
    </xf>
    <xf numFmtId="174"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83" fillId="11" borderId="38" xfId="80" applyFont="1" applyFill="1" applyBorder="1" applyAlignment="1" applyProtection="1">
      <alignment vertical="center" wrapText="1"/>
      <protection/>
    </xf>
    <xf numFmtId="190"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74" fontId="81"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81"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82" fillId="0" borderId="0" xfId="0" applyFont="1" applyAlignment="1">
      <alignment vertical="center"/>
    </xf>
    <xf numFmtId="0" fontId="84" fillId="11" borderId="41" xfId="0" applyFont="1" applyFill="1" applyBorder="1" applyAlignment="1">
      <alignment vertical="center"/>
    </xf>
    <xf numFmtId="0" fontId="84" fillId="11" borderId="42" xfId="0" applyFont="1" applyFill="1" applyBorder="1" applyAlignment="1">
      <alignment vertical="center"/>
    </xf>
    <xf numFmtId="0" fontId="84" fillId="11" borderId="0" xfId="0" applyFont="1" applyFill="1" applyBorder="1" applyAlignment="1">
      <alignment vertical="center"/>
    </xf>
    <xf numFmtId="0" fontId="84" fillId="11" borderId="43" xfId="0" applyFont="1" applyFill="1" applyBorder="1" applyAlignment="1">
      <alignment vertical="center"/>
    </xf>
    <xf numFmtId="0" fontId="84" fillId="11" borderId="15" xfId="0" applyFont="1" applyFill="1" applyBorder="1" applyAlignment="1">
      <alignment vertical="center"/>
    </xf>
    <xf numFmtId="0" fontId="84" fillId="11" borderId="44" xfId="0" applyFont="1" applyFill="1" applyBorder="1" applyAlignment="1">
      <alignment vertical="center"/>
    </xf>
    <xf numFmtId="0" fontId="84" fillId="11" borderId="13" xfId="0" applyFont="1" applyFill="1" applyBorder="1" applyAlignment="1">
      <alignment horizontal="center" vertical="center" wrapText="1"/>
    </xf>
    <xf numFmtId="0" fontId="82" fillId="0" borderId="13" xfId="0" applyFont="1" applyBorder="1" applyAlignment="1">
      <alignment horizontal="center" vertical="center"/>
    </xf>
    <xf numFmtId="0" fontId="82" fillId="0" borderId="13" xfId="0" applyFont="1" applyBorder="1" applyAlignment="1">
      <alignment horizontal="center" vertical="center" wrapText="1"/>
    </xf>
    <xf numFmtId="175" fontId="82" fillId="0" borderId="13" xfId="59" applyFont="1" applyBorder="1" applyAlignment="1">
      <alignment horizontal="center" vertical="center" wrapText="1"/>
    </xf>
    <xf numFmtId="0" fontId="82" fillId="0" borderId="13" xfId="0" applyFont="1" applyBorder="1" applyAlignment="1">
      <alignment vertical="center"/>
    </xf>
    <xf numFmtId="0" fontId="82" fillId="0" borderId="13" xfId="78" applyNumberFormat="1" applyFont="1" applyBorder="1" applyAlignment="1">
      <alignment vertical="center"/>
    </xf>
    <xf numFmtId="0" fontId="83" fillId="0" borderId="13" xfId="0" applyFont="1" applyBorder="1" applyAlignment="1">
      <alignment vertical="center" wrapText="1"/>
    </xf>
    <xf numFmtId="9" fontId="82" fillId="0" borderId="13" xfId="78" applyFont="1" applyBorder="1" applyAlignment="1">
      <alignment vertical="center"/>
    </xf>
    <xf numFmtId="0" fontId="82"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85" fillId="11" borderId="13" xfId="0" applyFont="1" applyFill="1" applyBorder="1" applyAlignment="1">
      <alignment horizontal="center" vertical="center"/>
    </xf>
    <xf numFmtId="0" fontId="82" fillId="0" borderId="0" xfId="0" applyFont="1" applyAlignment="1">
      <alignment horizontal="center" vertical="center"/>
    </xf>
    <xf numFmtId="0" fontId="86" fillId="0" borderId="13" xfId="0" applyFont="1" applyBorder="1" applyAlignment="1">
      <alignment vertical="center"/>
    </xf>
    <xf numFmtId="0" fontId="85" fillId="11" borderId="13" xfId="0" applyFont="1" applyFill="1" applyBorder="1" applyAlignment="1">
      <alignment horizontal="left" vertical="center"/>
    </xf>
    <xf numFmtId="0" fontId="82" fillId="0" borderId="13" xfId="0" applyFont="1" applyBorder="1" applyAlignment="1">
      <alignment horizontal="left" vertical="center"/>
    </xf>
    <xf numFmtId="0" fontId="82" fillId="0" borderId="14" xfId="0" applyFont="1" applyFill="1" applyBorder="1" applyAlignment="1">
      <alignment horizontal="left" vertical="center"/>
    </xf>
    <xf numFmtId="0" fontId="82" fillId="0" borderId="13" xfId="0" applyFont="1" applyFill="1" applyBorder="1" applyAlignment="1">
      <alignment horizontal="left" vertical="center"/>
    </xf>
    <xf numFmtId="41" fontId="82" fillId="0" borderId="13" xfId="60" applyFont="1" applyFill="1" applyBorder="1" applyAlignment="1">
      <alignment vertical="center"/>
    </xf>
    <xf numFmtId="0" fontId="86" fillId="0" borderId="0" xfId="0" applyFont="1" applyAlignment="1">
      <alignment vertical="center"/>
    </xf>
    <xf numFmtId="0" fontId="16" fillId="0" borderId="13" xfId="0" applyFont="1" applyBorder="1" applyAlignment="1">
      <alignment horizontal="center" vertical="center" wrapText="1"/>
    </xf>
    <xf numFmtId="0" fontId="84" fillId="0" borderId="0" xfId="0" applyFont="1" applyAlignment="1">
      <alignment horizontal="left" vertical="center"/>
    </xf>
    <xf numFmtId="0" fontId="84" fillId="11" borderId="13" xfId="0" applyFont="1" applyFill="1" applyBorder="1" applyAlignment="1">
      <alignment vertical="center"/>
    </xf>
    <xf numFmtId="41" fontId="82" fillId="0" borderId="14" xfId="60" applyFont="1" applyFill="1" applyBorder="1" applyAlignment="1">
      <alignment vertical="center"/>
    </xf>
    <xf numFmtId="49" fontId="82" fillId="0" borderId="14" xfId="60" applyNumberFormat="1" applyFont="1" applyFill="1" applyBorder="1" applyAlignment="1">
      <alignment vertical="center"/>
    </xf>
    <xf numFmtId="49" fontId="82" fillId="0" borderId="13" xfId="60" applyNumberFormat="1" applyFont="1" applyFill="1" applyBorder="1" applyAlignment="1">
      <alignment vertical="center"/>
    </xf>
    <xf numFmtId="0" fontId="82" fillId="0" borderId="0" xfId="0" applyFont="1" applyAlignment="1">
      <alignment horizontal="left" vertical="center"/>
    </xf>
    <xf numFmtId="0" fontId="82" fillId="0" borderId="0" xfId="0" applyFont="1" applyFill="1" applyAlignment="1">
      <alignment horizontal="left" vertical="center"/>
    </xf>
    <xf numFmtId="0" fontId="84" fillId="17" borderId="13" xfId="0" applyFont="1" applyFill="1" applyBorder="1" applyAlignment="1">
      <alignment horizontal="center" vertical="center"/>
    </xf>
    <xf numFmtId="0" fontId="82" fillId="0" borderId="16" xfId="0" applyFont="1" applyFill="1" applyBorder="1" applyAlignment="1">
      <alignment horizontal="left" vertical="center" wrapText="1"/>
    </xf>
    <xf numFmtId="0" fontId="82" fillId="0" borderId="13" xfId="0" applyFont="1" applyFill="1" applyBorder="1" applyAlignment="1">
      <alignment horizontal="left" vertical="center" wrapText="1"/>
    </xf>
    <xf numFmtId="0" fontId="82" fillId="0" borderId="13" xfId="0" applyFont="1" applyFill="1" applyBorder="1" applyAlignment="1">
      <alignment vertical="center" wrapText="1"/>
    </xf>
    <xf numFmtId="0" fontId="84" fillId="0" borderId="13" xfId="0" applyFont="1" applyFill="1" applyBorder="1" applyAlignment="1">
      <alignment vertical="center" wrapText="1"/>
    </xf>
    <xf numFmtId="0" fontId="82"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84" fillId="0" borderId="22" xfId="0" applyFont="1" applyFill="1" applyBorder="1" applyAlignment="1">
      <alignment horizontal="left" vertical="center" wrapText="1"/>
    </xf>
    <xf numFmtId="0" fontId="82"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2" fontId="12" fillId="40" borderId="13" xfId="63" applyNumberFormat="1" applyFont="1" applyFill="1" applyBorder="1" applyAlignment="1">
      <alignment horizontal="center" vertical="center"/>
    </xf>
    <xf numFmtId="202"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9" xfId="71" applyFont="1" applyFill="1" applyBorder="1" applyAlignment="1" applyProtection="1">
      <alignment horizontal="center" vertical="center" wrapText="1"/>
      <protection/>
    </xf>
    <xf numFmtId="0" fontId="11" fillId="38" borderId="41" xfId="71" applyFont="1" applyFill="1" applyBorder="1" applyAlignment="1" applyProtection="1">
      <alignment horizontal="center" vertical="center" wrapText="1"/>
      <protection/>
    </xf>
    <xf numFmtId="0" fontId="11" fillId="38" borderId="42" xfId="71" applyFont="1" applyFill="1" applyBorder="1" applyAlignment="1" applyProtection="1">
      <alignment horizontal="center" vertical="center" wrapText="1"/>
      <protection/>
    </xf>
    <xf numFmtId="0" fontId="87" fillId="0" borderId="0" xfId="0" applyFont="1" applyFill="1" applyBorder="1" applyAlignment="1">
      <alignment horizontal="center" vertical="center"/>
    </xf>
    <xf numFmtId="0" fontId="8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89" fontId="0" fillId="0" borderId="13" xfId="58" applyNumberFormat="1" applyFont="1" applyBorder="1" applyAlignment="1">
      <alignment vertical="center"/>
    </xf>
    <xf numFmtId="189" fontId="0" fillId="0" borderId="20" xfId="58" applyNumberFormat="1" applyFont="1" applyBorder="1" applyAlignment="1">
      <alignment vertical="center"/>
    </xf>
    <xf numFmtId="189" fontId="0" fillId="0" borderId="50" xfId="58" applyNumberFormat="1" applyFont="1" applyBorder="1" applyAlignment="1">
      <alignment vertical="center"/>
    </xf>
    <xf numFmtId="189" fontId="0" fillId="0" borderId="38" xfId="58" applyNumberFormat="1" applyFont="1" applyBorder="1" applyAlignment="1">
      <alignment vertical="center"/>
    </xf>
    <xf numFmtId="189" fontId="0" fillId="0" borderId="16" xfId="58" applyNumberFormat="1" applyFont="1" applyBorder="1" applyAlignment="1">
      <alignment vertical="center"/>
    </xf>
    <xf numFmtId="189" fontId="0" fillId="0" borderId="14" xfId="58" applyNumberFormat="1" applyFont="1" applyBorder="1" applyAlignment="1">
      <alignment vertical="center"/>
    </xf>
    <xf numFmtId="189" fontId="0" fillId="0" borderId="51" xfId="58" applyNumberFormat="1" applyFont="1" applyBorder="1" applyAlignment="1">
      <alignment vertical="center"/>
    </xf>
    <xf numFmtId="189" fontId="0" fillId="0" borderId="39" xfId="58"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2" xfId="78" applyFont="1" applyBorder="1" applyAlignment="1">
      <alignment vertical="center"/>
    </xf>
    <xf numFmtId="9" fontId="0" fillId="0" borderId="53" xfId="78"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2" fontId="12" fillId="0" borderId="13" xfId="63"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8" applyFont="1" applyBorder="1" applyAlignment="1">
      <alignment vertical="center"/>
    </xf>
    <xf numFmtId="177" fontId="11" fillId="0" borderId="22" xfId="58" applyFont="1" applyFill="1" applyBorder="1" applyAlignment="1" applyProtection="1">
      <alignment horizontal="center" vertical="center" wrapText="1"/>
      <protection/>
    </xf>
    <xf numFmtId="0" fontId="11" fillId="11" borderId="14"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88" fillId="0" borderId="13" xfId="78" applyNumberFormat="1" applyFont="1" applyBorder="1" applyAlignment="1">
      <alignment vertical="center"/>
    </xf>
    <xf numFmtId="9" fontId="84" fillId="11" borderId="13" xfId="78" applyFont="1" applyFill="1" applyBorder="1" applyAlignment="1">
      <alignment horizontal="center" vertical="center" wrapText="1"/>
    </xf>
    <xf numFmtId="9" fontId="82" fillId="0" borderId="0" xfId="78" applyFont="1" applyAlignment="1">
      <alignment vertical="center"/>
    </xf>
    <xf numFmtId="0" fontId="84" fillId="17" borderId="13" xfId="0" applyFont="1" applyFill="1" applyBorder="1" applyAlignment="1">
      <alignment horizontal="left" vertical="center"/>
    </xf>
    <xf numFmtId="0" fontId="84" fillId="0" borderId="13" xfId="0" applyFont="1" applyFill="1" applyBorder="1" applyAlignment="1">
      <alignment horizontal="left" vertical="center"/>
    </xf>
    <xf numFmtId="0" fontId="84" fillId="0" borderId="13" xfId="0" applyFont="1" applyFill="1" applyBorder="1" applyAlignment="1">
      <alignment horizontal="left" vertical="center" wrapText="1"/>
    </xf>
    <xf numFmtId="208" fontId="16" fillId="0" borderId="13" xfId="62" applyNumberFormat="1" applyFont="1" applyBorder="1" applyAlignment="1">
      <alignment vertical="center"/>
    </xf>
    <xf numFmtId="208" fontId="12" fillId="40" borderId="13" xfId="62"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38" borderId="55" xfId="71" applyFont="1" applyFill="1" applyBorder="1" applyAlignment="1" applyProtection="1">
      <alignment vertical="center" wrapText="1"/>
      <protection/>
    </xf>
    <xf numFmtId="0" fontId="11" fillId="38" borderId="56" xfId="71" applyFont="1" applyFill="1" applyBorder="1" applyAlignment="1" applyProtection="1">
      <alignment vertical="center" wrapText="1"/>
      <protection/>
    </xf>
    <xf numFmtId="0" fontId="84" fillId="11" borderId="41" xfId="0" applyFont="1" applyFill="1" applyBorder="1" applyAlignment="1">
      <alignment horizontal="center" vertical="center"/>
    </xf>
    <xf numFmtId="0" fontId="84" fillId="11" borderId="15" xfId="0" applyFont="1" applyFill="1" applyBorder="1" applyAlignment="1">
      <alignment horizontal="center" vertical="center"/>
    </xf>
    <xf numFmtId="0" fontId="84" fillId="0" borderId="13" xfId="0" applyFont="1" applyBorder="1" applyAlignment="1">
      <alignment horizontal="center" vertical="center"/>
    </xf>
    <xf numFmtId="0" fontId="11" fillId="11" borderId="22"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84" fillId="11" borderId="0" xfId="0" applyFont="1" applyFill="1" applyAlignment="1">
      <alignment vertical="center"/>
    </xf>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9" fontId="82" fillId="0" borderId="13" xfId="78" applyFont="1" applyFill="1" applyBorder="1" applyAlignment="1">
      <alignment horizontal="center" vertical="center" wrapText="1"/>
    </xf>
    <xf numFmtId="175" fontId="82" fillId="0" borderId="13" xfId="59" applyFont="1" applyFill="1" applyBorder="1" applyAlignment="1">
      <alignment horizontal="center" vertical="center" wrapText="1"/>
    </xf>
    <xf numFmtId="9" fontId="82" fillId="0" borderId="13" xfId="0" applyNumberFormat="1" applyFont="1" applyBorder="1" applyAlignment="1">
      <alignment horizontal="center" vertical="center"/>
    </xf>
    <xf numFmtId="0" fontId="10" fillId="0" borderId="17" xfId="0" applyFont="1" applyBorder="1" applyAlignment="1">
      <alignment horizontal="center" vertical="center" wrapText="1"/>
    </xf>
    <xf numFmtId="175" fontId="82" fillId="0" borderId="13" xfId="59" applyFont="1" applyFill="1" applyBorder="1" applyAlignment="1">
      <alignment horizontal="center" vertical="center"/>
    </xf>
    <xf numFmtId="1" fontId="82" fillId="0" borderId="13" xfId="0" applyNumberFormat="1" applyFont="1" applyBorder="1" applyAlignment="1">
      <alignment horizontal="center" vertical="center"/>
    </xf>
    <xf numFmtId="1" fontId="82" fillId="0" borderId="13" xfId="59" applyNumberFormat="1" applyFont="1" applyFill="1" applyBorder="1" applyAlignment="1">
      <alignment horizontal="center" vertical="center"/>
    </xf>
    <xf numFmtId="0" fontId="82" fillId="0" borderId="13" xfId="78" applyNumberFormat="1" applyFont="1" applyFill="1" applyBorder="1" applyAlignment="1">
      <alignment horizontal="center" vertical="center" wrapText="1"/>
    </xf>
    <xf numFmtId="0" fontId="82" fillId="38" borderId="22" xfId="0" applyFont="1" applyFill="1" applyBorder="1" applyAlignment="1">
      <alignment horizontal="center" vertical="center" wrapText="1"/>
    </xf>
    <xf numFmtId="9" fontId="82" fillId="0" borderId="13" xfId="0" applyNumberFormat="1" applyFont="1" applyBorder="1" applyAlignment="1">
      <alignment horizontal="center" vertical="center" wrapText="1"/>
    </xf>
    <xf numFmtId="9" fontId="82" fillId="0" borderId="13" xfId="78" applyFont="1" applyFill="1" applyBorder="1" applyAlignment="1">
      <alignment horizontal="center" vertical="center"/>
    </xf>
    <xf numFmtId="0" fontId="82" fillId="38" borderId="13" xfId="0" applyFont="1" applyFill="1" applyBorder="1" applyAlignment="1">
      <alignment horizontal="center" vertical="center" wrapText="1"/>
    </xf>
    <xf numFmtId="0" fontId="0" fillId="0" borderId="0" xfId="0" applyAlignment="1">
      <alignment vertical="center"/>
    </xf>
    <xf numFmtId="0" fontId="11" fillId="0" borderId="0" xfId="71" applyFont="1" applyAlignment="1">
      <alignment horizontal="center" vertical="center" wrapText="1"/>
      <protection/>
    </xf>
    <xf numFmtId="0" fontId="11" fillId="0" borderId="29" xfId="71" applyFont="1" applyBorder="1" applyAlignment="1">
      <alignment horizontal="center" vertical="center" wrapText="1"/>
      <protection/>
    </xf>
    <xf numFmtId="0" fontId="11" fillId="38" borderId="23" xfId="71" applyFont="1" applyFill="1" applyBorder="1" applyAlignment="1">
      <alignment vertical="center" wrapText="1"/>
      <protection/>
    </xf>
    <xf numFmtId="0" fontId="11" fillId="38" borderId="24" xfId="71" applyFont="1" applyFill="1" applyBorder="1" applyAlignment="1">
      <alignment vertical="center" wrapText="1"/>
      <protection/>
    </xf>
    <xf numFmtId="0" fontId="11" fillId="38" borderId="25" xfId="71" applyFont="1" applyFill="1" applyBorder="1" applyAlignment="1">
      <alignment vertical="center" wrapText="1"/>
      <protection/>
    </xf>
    <xf numFmtId="0" fontId="11" fillId="38" borderId="0" xfId="71" applyFont="1" applyFill="1" applyAlignment="1">
      <alignment vertical="center" wrapText="1"/>
      <protection/>
    </xf>
    <xf numFmtId="0" fontId="13" fillId="38" borderId="0" xfId="71" applyFont="1" applyFill="1" applyAlignment="1">
      <alignment vertical="center" wrapText="1"/>
      <protection/>
    </xf>
    <xf numFmtId="0" fontId="11" fillId="38" borderId="26" xfId="71" applyFont="1" applyFill="1" applyBorder="1" applyAlignment="1">
      <alignment vertical="center" wrapText="1"/>
      <protection/>
    </xf>
    <xf numFmtId="0" fontId="10" fillId="38" borderId="26" xfId="71" applyFont="1" applyFill="1" applyBorder="1" applyAlignment="1">
      <alignment vertical="center" wrapText="1"/>
      <protection/>
    </xf>
    <xf numFmtId="0" fontId="10" fillId="38" borderId="27" xfId="71" applyFont="1" applyFill="1" applyBorder="1" applyAlignment="1">
      <alignment vertical="center" wrapText="1"/>
      <protection/>
    </xf>
    <xf numFmtId="0" fontId="11" fillId="38" borderId="28" xfId="71" applyFont="1" applyFill="1" applyBorder="1" applyAlignment="1">
      <alignment vertical="center" wrapText="1"/>
      <protection/>
    </xf>
    <xf numFmtId="0" fontId="10" fillId="38" borderId="0" xfId="71" applyFont="1" applyFill="1" applyAlignment="1">
      <alignment vertical="center" wrapText="1"/>
      <protection/>
    </xf>
    <xf numFmtId="0" fontId="10" fillId="38" borderId="29" xfId="71" applyFont="1" applyFill="1" applyBorder="1" applyAlignment="1">
      <alignment vertical="center" wrapText="1"/>
      <protection/>
    </xf>
    <xf numFmtId="0" fontId="11" fillId="0" borderId="28" xfId="71" applyFont="1" applyBorder="1" applyAlignment="1">
      <alignment vertical="center" wrapText="1"/>
      <protection/>
    </xf>
    <xf numFmtId="0" fontId="11" fillId="0" borderId="0" xfId="71" applyFont="1" applyAlignment="1">
      <alignment vertical="center" wrapText="1"/>
      <protection/>
    </xf>
    <xf numFmtId="0" fontId="87" fillId="0" borderId="0" xfId="0" applyFont="1" applyAlignment="1">
      <alignment horizontal="center" vertical="center"/>
    </xf>
    <xf numFmtId="0" fontId="81" fillId="0" borderId="0" xfId="0" applyFont="1" applyAlignment="1">
      <alignment horizontal="center" vertical="center" wrapText="1"/>
    </xf>
    <xf numFmtId="0" fontId="0" fillId="0" borderId="0" xfId="0" applyAlignment="1">
      <alignment horizontal="center" vertical="center"/>
    </xf>
    <xf numFmtId="0" fontId="13" fillId="0" borderId="0" xfId="71" applyFont="1" applyAlignment="1">
      <alignment vertical="center" wrapText="1"/>
      <protection/>
    </xf>
    <xf numFmtId="0" fontId="10" fillId="0" borderId="0" xfId="71" applyFont="1" applyAlignment="1">
      <alignment vertical="center" wrapText="1"/>
      <protection/>
    </xf>
    <xf numFmtId="0" fontId="10" fillId="0" borderId="29" xfId="71" applyFont="1" applyBorder="1" applyAlignment="1">
      <alignment vertical="center" wrapText="1"/>
      <protection/>
    </xf>
    <xf numFmtId="0" fontId="14" fillId="38" borderId="0" xfId="71" applyFont="1" applyFill="1" applyAlignment="1">
      <alignment horizontal="center" vertical="center" wrapText="1"/>
      <protection/>
    </xf>
    <xf numFmtId="0" fontId="11" fillId="38" borderId="0" xfId="71" applyFont="1" applyFill="1" applyAlignment="1">
      <alignment horizontal="center" vertical="center" wrapText="1"/>
      <protection/>
    </xf>
    <xf numFmtId="0" fontId="14" fillId="0" borderId="0" xfId="71" applyFont="1" applyAlignment="1">
      <alignment horizontal="center" vertical="center" wrapText="1"/>
      <protection/>
    </xf>
    <xf numFmtId="0" fontId="10" fillId="38" borderId="34" xfId="71" applyFont="1" applyFill="1" applyBorder="1" applyAlignment="1">
      <alignment vertical="center" wrapText="1"/>
      <protection/>
    </xf>
    <xf numFmtId="0" fontId="10" fillId="38" borderId="35" xfId="71" applyFont="1" applyFill="1" applyBorder="1" applyAlignment="1">
      <alignment vertical="center" wrapText="1"/>
      <protection/>
    </xf>
    <xf numFmtId="0" fontId="15" fillId="39" borderId="0" xfId="71" applyFont="1" applyFill="1" applyAlignment="1">
      <alignment vertical="center" wrapText="1"/>
      <protection/>
    </xf>
    <xf numFmtId="0" fontId="82" fillId="38" borderId="0" xfId="0" applyFont="1" applyFill="1" applyAlignment="1">
      <alignment vertical="center"/>
    </xf>
    <xf numFmtId="192" fontId="0" fillId="0" borderId="0" xfId="0" applyNumberFormat="1" applyAlignment="1">
      <alignment vertical="center"/>
    </xf>
    <xf numFmtId="0" fontId="10" fillId="38" borderId="28" xfId="71" applyFont="1" applyFill="1" applyBorder="1" applyAlignment="1">
      <alignment vertical="center" wrapText="1"/>
      <protection/>
    </xf>
    <xf numFmtId="0" fontId="11" fillId="5" borderId="46" xfId="71" applyFont="1" applyFill="1" applyBorder="1" applyAlignment="1">
      <alignment horizontal="center" vertical="center" wrapText="1"/>
      <protection/>
    </xf>
    <xf numFmtId="0" fontId="11" fillId="5" borderId="47" xfId="71" applyFont="1" applyFill="1" applyBorder="1" applyAlignment="1">
      <alignment horizontal="center" vertical="center" wrapText="1"/>
      <protection/>
    </xf>
    <xf numFmtId="0" fontId="11" fillId="5" borderId="48" xfId="71" applyFont="1" applyFill="1" applyBorder="1" applyAlignment="1">
      <alignment horizontal="center" vertical="center" wrapText="1"/>
      <protection/>
    </xf>
    <xf numFmtId="0" fontId="11" fillId="38" borderId="0" xfId="71" applyFont="1" applyFill="1" applyAlignment="1">
      <alignment horizontal="left" vertical="center" wrapText="1"/>
      <protection/>
    </xf>
    <xf numFmtId="0" fontId="11" fillId="5" borderId="13" xfId="71" applyFont="1" applyFill="1" applyBorder="1" applyAlignment="1">
      <alignment horizontal="center" vertical="center" wrapText="1"/>
      <protection/>
    </xf>
    <xf numFmtId="0" fontId="11" fillId="0" borderId="37" xfId="71" applyFont="1" applyBorder="1" applyAlignment="1">
      <alignment horizontal="left" vertical="center" wrapText="1"/>
      <protection/>
    </xf>
    <xf numFmtId="0" fontId="11" fillId="0" borderId="22" xfId="71" applyFont="1" applyBorder="1" applyAlignment="1">
      <alignment horizontal="center" vertical="center" wrapText="1"/>
      <protection/>
    </xf>
    <xf numFmtId="0" fontId="11" fillId="0" borderId="16" xfId="71" applyFont="1" applyBorder="1" applyAlignment="1">
      <alignment horizontal="left" vertical="center" wrapText="1"/>
      <protection/>
    </xf>
    <xf numFmtId="0" fontId="11" fillId="11" borderId="38" xfId="71" applyFont="1" applyFill="1" applyBorder="1" applyAlignment="1">
      <alignment horizontal="left" vertical="center" wrapText="1"/>
      <protection/>
    </xf>
    <xf numFmtId="9" fontId="11" fillId="0" borderId="39" xfId="71" applyNumberFormat="1" applyFont="1" applyBorder="1" applyAlignment="1">
      <alignment horizontal="center" vertical="center" wrapText="1"/>
      <protection/>
    </xf>
    <xf numFmtId="9" fontId="11" fillId="0" borderId="0" xfId="71" applyNumberFormat="1" applyFont="1" applyAlignment="1">
      <alignment vertical="center" wrapText="1"/>
      <protection/>
    </xf>
    <xf numFmtId="0" fontId="11" fillId="11" borderId="13" xfId="71" applyFont="1" applyFill="1" applyBorder="1" applyAlignment="1">
      <alignment horizontal="left" vertical="center" wrapText="1"/>
      <protection/>
    </xf>
    <xf numFmtId="9" fontId="11" fillId="0" borderId="14" xfId="71" applyNumberFormat="1" applyFont="1" applyBorder="1" applyAlignment="1">
      <alignment horizontal="center" vertical="center" wrapText="1"/>
      <protection/>
    </xf>
    <xf numFmtId="0" fontId="11" fillId="0" borderId="13" xfId="71" applyFont="1" applyBorder="1" applyAlignment="1">
      <alignment horizontal="left" vertical="center" wrapText="1"/>
      <protection/>
    </xf>
    <xf numFmtId="9" fontId="11" fillId="0" borderId="40" xfId="71" applyNumberFormat="1" applyFont="1" applyBorder="1" applyAlignment="1">
      <alignment horizontal="center" vertical="center" wrapText="1"/>
      <protection/>
    </xf>
    <xf numFmtId="0" fontId="84" fillId="11" borderId="13" xfId="0" applyFont="1" applyFill="1" applyBorder="1" applyAlignment="1">
      <alignment horizontal="center" vertical="center" wrapText="1"/>
    </xf>
    <xf numFmtId="9" fontId="82" fillId="0" borderId="13" xfId="78" applyFont="1" applyBorder="1" applyAlignment="1">
      <alignment horizontal="center" vertical="center" wrapText="1"/>
    </xf>
    <xf numFmtId="0" fontId="89" fillId="0" borderId="13" xfId="0" applyFont="1" applyBorder="1" applyAlignment="1">
      <alignment horizontal="center" vertical="center" wrapText="1"/>
    </xf>
    <xf numFmtId="9" fontId="84" fillId="11" borderId="41" xfId="78" applyFont="1" applyFill="1" applyBorder="1" applyAlignment="1">
      <alignment horizontal="center" vertical="center"/>
    </xf>
    <xf numFmtId="9" fontId="84" fillId="11" borderId="42" xfId="78" applyFont="1" applyFill="1" applyBorder="1" applyAlignment="1">
      <alignment horizontal="center" vertical="center"/>
    </xf>
    <xf numFmtId="9" fontId="84" fillId="11" borderId="0" xfId="78" applyFont="1" applyFill="1" applyBorder="1" applyAlignment="1">
      <alignment horizontal="center" vertical="center"/>
    </xf>
    <xf numFmtId="0" fontId="84" fillId="11" borderId="0" xfId="0" applyFont="1" applyFill="1" applyAlignment="1">
      <alignment horizontal="center" vertical="center"/>
    </xf>
    <xf numFmtId="9" fontId="84" fillId="11" borderId="43" xfId="78" applyFont="1" applyFill="1" applyBorder="1" applyAlignment="1">
      <alignment horizontal="center" vertical="center"/>
    </xf>
    <xf numFmtId="9" fontId="84" fillId="11" borderId="15" xfId="78" applyFont="1" applyFill="1" applyBorder="1" applyAlignment="1">
      <alignment horizontal="center" vertical="center"/>
    </xf>
    <xf numFmtId="9" fontId="84" fillId="11" borderId="44" xfId="78" applyFont="1" applyFill="1" applyBorder="1" applyAlignment="1">
      <alignment horizontal="center" vertical="center"/>
    </xf>
    <xf numFmtId="9" fontId="11" fillId="11" borderId="22" xfId="78" applyFont="1" applyFill="1" applyBorder="1" applyAlignment="1">
      <alignment horizontal="center" vertical="center" wrapText="1"/>
    </xf>
    <xf numFmtId="0" fontId="82" fillId="0" borderId="13" xfId="59" applyNumberFormat="1" applyFont="1" applyBorder="1" applyAlignment="1">
      <alignment horizontal="center" vertical="center" wrapText="1"/>
    </xf>
    <xf numFmtId="9" fontId="82" fillId="0" borderId="13" xfId="78" applyFont="1" applyBorder="1" applyAlignment="1">
      <alignment horizontal="center" vertical="center"/>
    </xf>
    <xf numFmtId="9" fontId="82" fillId="0" borderId="0" xfId="78" applyFont="1" applyAlignment="1">
      <alignment horizontal="center" vertical="center"/>
    </xf>
    <xf numFmtId="175" fontId="82" fillId="0" borderId="13" xfId="59" applyFont="1" applyBorder="1" applyAlignment="1">
      <alignment horizontal="left" vertical="center" wrapText="1"/>
    </xf>
    <xf numFmtId="9" fontId="82" fillId="0" borderId="13" xfId="0" applyNumberFormat="1" applyFont="1" applyBorder="1" applyAlignment="1">
      <alignment vertical="center"/>
    </xf>
    <xf numFmtId="0" fontId="82" fillId="0" borderId="13" xfId="0" applyFont="1" applyBorder="1" applyAlignment="1">
      <alignment vertical="center" wrapText="1"/>
    </xf>
    <xf numFmtId="0" fontId="82" fillId="0" borderId="13" xfId="0" applyFont="1" applyBorder="1" applyAlignment="1">
      <alignment vertical="top" wrapText="1"/>
    </xf>
    <xf numFmtId="0" fontId="82" fillId="0" borderId="13" xfId="0" applyFont="1" applyBorder="1" applyAlignment="1">
      <alignment horizontal="left" vertical="top" wrapText="1"/>
    </xf>
    <xf numFmtId="0" fontId="11" fillId="38" borderId="55" xfId="71" applyFont="1" applyFill="1" applyBorder="1" applyAlignment="1">
      <alignment vertical="center" wrapText="1"/>
      <protection/>
    </xf>
    <xf numFmtId="0" fontId="11" fillId="38" borderId="56" xfId="71" applyFont="1" applyFill="1" applyBorder="1" applyAlignment="1">
      <alignment vertical="center" wrapText="1"/>
      <protection/>
    </xf>
    <xf numFmtId="0" fontId="82" fillId="0" borderId="13" xfId="0" applyFont="1" applyBorder="1" applyAlignment="1">
      <alignment horizontal="justify" vertical="center" wrapText="1"/>
    </xf>
    <xf numFmtId="41" fontId="82" fillId="0" borderId="13" xfId="60" applyFont="1" applyFill="1" applyBorder="1" applyAlignment="1">
      <alignment horizontal="center" vertical="center" wrapText="1"/>
    </xf>
    <xf numFmtId="175" fontId="10" fillId="38" borderId="13" xfId="59" applyFont="1" applyFill="1" applyBorder="1" applyAlignment="1">
      <alignment vertical="center"/>
    </xf>
    <xf numFmtId="0" fontId="10" fillId="38" borderId="13" xfId="0" applyFont="1" applyFill="1" applyBorder="1" applyAlignment="1">
      <alignment vertical="center"/>
    </xf>
    <xf numFmtId="0" fontId="83" fillId="0" borderId="13" xfId="0" applyFont="1" applyBorder="1" applyAlignment="1">
      <alignment horizontal="center" vertical="center"/>
    </xf>
    <xf numFmtId="0" fontId="10" fillId="0" borderId="13" xfId="0" applyFont="1" applyBorder="1" applyAlignment="1">
      <alignment horizontal="justify" vertical="center" wrapText="1"/>
    </xf>
    <xf numFmtId="0" fontId="10" fillId="0" borderId="13" xfId="0" applyFont="1" applyBorder="1" applyAlignment="1">
      <alignment vertical="center"/>
    </xf>
    <xf numFmtId="41" fontId="10" fillId="0" borderId="13" xfId="60" applyFont="1" applyFill="1" applyBorder="1" applyAlignment="1">
      <alignment horizontal="center" vertical="center" wrapText="1"/>
    </xf>
    <xf numFmtId="0" fontId="10" fillId="0" borderId="13" xfId="0" applyFont="1" applyBorder="1" applyAlignment="1">
      <alignment vertical="center" wrapText="1"/>
    </xf>
    <xf numFmtId="175" fontId="10" fillId="0" borderId="13" xfId="59" applyFont="1" applyBorder="1" applyAlignment="1">
      <alignment horizontal="center" vertical="center" wrapText="1"/>
    </xf>
    <xf numFmtId="0" fontId="83" fillId="0" borderId="13" xfId="0" applyFont="1" applyBorder="1" applyAlignment="1">
      <alignment vertical="center"/>
    </xf>
    <xf numFmtId="0" fontId="83" fillId="0" borderId="0" xfId="0" applyFont="1" applyAlignment="1">
      <alignment vertical="center"/>
    </xf>
    <xf numFmtId="0" fontId="10" fillId="0" borderId="13" xfId="0" applyFont="1" applyBorder="1" applyAlignment="1">
      <alignment horizontal="center" vertical="center"/>
    </xf>
    <xf numFmtId="0" fontId="10" fillId="0" borderId="0" xfId="0" applyFont="1" applyAlignment="1">
      <alignment vertical="center"/>
    </xf>
    <xf numFmtId="9" fontId="82" fillId="38" borderId="13" xfId="0" applyNumberFormat="1" applyFont="1" applyFill="1" applyBorder="1" applyAlignment="1">
      <alignment vertical="center"/>
    </xf>
    <xf numFmtId="0" fontId="82" fillId="38" borderId="13" xfId="0" applyFont="1" applyFill="1" applyBorder="1" applyAlignment="1">
      <alignment vertical="center"/>
    </xf>
    <xf numFmtId="9" fontId="10" fillId="38" borderId="13" xfId="79" applyFont="1" applyFill="1" applyBorder="1" applyAlignment="1" applyProtection="1">
      <alignment horizontal="center" vertical="center" wrapText="1"/>
      <protection locked="0"/>
    </xf>
    <xf numFmtId="0" fontId="10" fillId="0" borderId="37" xfId="71" applyFont="1" applyBorder="1" applyAlignment="1">
      <alignment horizontal="center" vertical="center" wrapText="1"/>
      <protection/>
    </xf>
    <xf numFmtId="9" fontId="10" fillId="0" borderId="22" xfId="78" applyFont="1" applyFill="1" applyBorder="1" applyAlignment="1" applyProtection="1">
      <alignment horizontal="center" vertical="center" wrapText="1"/>
      <protection/>
    </xf>
    <xf numFmtId="9" fontId="86" fillId="0" borderId="13" xfId="75" applyNumberFormat="1" applyFont="1" applyBorder="1" applyAlignment="1">
      <alignment horizontal="center" vertical="center"/>
      <protection/>
    </xf>
    <xf numFmtId="9" fontId="11" fillId="0" borderId="13" xfId="71" applyNumberFormat="1" applyFont="1" applyBorder="1" applyAlignment="1">
      <alignment horizontal="center" vertical="center" wrapText="1"/>
      <protection/>
    </xf>
    <xf numFmtId="0" fontId="11" fillId="11" borderId="57" xfId="71" applyFont="1" applyFill="1" applyBorder="1" applyAlignment="1">
      <alignment horizontal="left" vertical="center" wrapText="1"/>
      <protection/>
    </xf>
    <xf numFmtId="9" fontId="10" fillId="11" borderId="57" xfId="78" applyFont="1" applyFill="1" applyBorder="1" applyAlignment="1" applyProtection="1">
      <alignment horizontal="center" vertical="center" wrapText="1"/>
      <protection locked="0"/>
    </xf>
    <xf numFmtId="9" fontId="10" fillId="11" borderId="58" xfId="78" applyFont="1" applyFill="1" applyBorder="1" applyAlignment="1" applyProtection="1">
      <alignment horizontal="center" vertical="center" wrapText="1"/>
      <protection locked="0"/>
    </xf>
    <xf numFmtId="9" fontId="11" fillId="0" borderId="58" xfId="71" applyNumberFormat="1" applyFont="1" applyBorder="1" applyAlignment="1">
      <alignment horizontal="center" vertical="center" wrapText="1"/>
      <protection/>
    </xf>
    <xf numFmtId="189" fontId="0" fillId="0" borderId="0" xfId="58" applyNumberFormat="1" applyFont="1" applyAlignment="1">
      <alignment vertical="center"/>
    </xf>
    <xf numFmtId="189" fontId="0" fillId="0" borderId="0" xfId="58" applyNumberFormat="1" applyFont="1" applyFill="1" applyBorder="1" applyAlignment="1">
      <alignment vertical="center"/>
    </xf>
    <xf numFmtId="189" fontId="15" fillId="39" borderId="0" xfId="58" applyNumberFormat="1" applyFont="1" applyFill="1" applyBorder="1" applyAlignment="1" applyProtection="1">
      <alignment vertical="center" wrapText="1"/>
      <protection/>
    </xf>
    <xf numFmtId="189" fontId="0" fillId="0" borderId="0" xfId="58" applyNumberFormat="1" applyFont="1" applyBorder="1" applyAlignment="1">
      <alignment vertical="center"/>
    </xf>
    <xf numFmtId="189" fontId="0" fillId="0" borderId="16" xfId="58" applyNumberFormat="1" applyFont="1" applyFill="1" applyBorder="1" applyAlignment="1">
      <alignment vertical="center"/>
    </xf>
    <xf numFmtId="189" fontId="0" fillId="0" borderId="0" xfId="58" applyNumberFormat="1" applyFont="1" applyFill="1" applyAlignment="1">
      <alignment vertical="center"/>
    </xf>
    <xf numFmtId="189" fontId="0" fillId="0" borderId="13" xfId="58" applyNumberFormat="1" applyFont="1" applyFill="1" applyBorder="1" applyAlignment="1">
      <alignment vertical="center"/>
    </xf>
    <xf numFmtId="189" fontId="0" fillId="0" borderId="38" xfId="58" applyNumberFormat="1" applyFont="1" applyFill="1" applyBorder="1" applyAlignment="1">
      <alignment vertical="center"/>
    </xf>
    <xf numFmtId="0" fontId="0" fillId="0" borderId="28" xfId="0" applyBorder="1" applyAlignment="1">
      <alignment vertical="center"/>
    </xf>
    <xf numFmtId="9" fontId="82" fillId="11" borderId="38" xfId="80" applyFont="1" applyFill="1" applyBorder="1" applyAlignment="1" applyProtection="1">
      <alignment horizontal="center" vertical="center" wrapText="1"/>
      <protection/>
    </xf>
    <xf numFmtId="9" fontId="81" fillId="0" borderId="28" xfId="78" applyFont="1" applyBorder="1" applyAlignment="1">
      <alignment horizontal="center" vertical="center"/>
    </xf>
    <xf numFmtId="189" fontId="81" fillId="0" borderId="0" xfId="58" applyNumberFormat="1" applyFont="1" applyAlignment="1">
      <alignment vertical="center"/>
    </xf>
    <xf numFmtId="0" fontId="11" fillId="38" borderId="59" xfId="71" applyFont="1" applyFill="1" applyBorder="1" applyAlignment="1">
      <alignment vertical="center" wrapText="1"/>
      <protection/>
    </xf>
    <xf numFmtId="0" fontId="11" fillId="38" borderId="60" xfId="71" applyFont="1" applyFill="1" applyBorder="1" applyAlignment="1">
      <alignment vertical="center" wrapText="1"/>
      <protection/>
    </xf>
    <xf numFmtId="199" fontId="11" fillId="0" borderId="60" xfId="71" applyNumberFormat="1" applyFont="1" applyBorder="1" applyAlignment="1">
      <alignment horizontal="center" vertical="center" wrapText="1"/>
      <protection/>
    </xf>
    <xf numFmtId="199" fontId="11" fillId="0" borderId="61" xfId="71" applyNumberFormat="1" applyFont="1" applyBorder="1" applyAlignment="1">
      <alignment vertical="center" wrapText="1"/>
      <protection/>
    </xf>
    <xf numFmtId="199" fontId="11" fillId="0" borderId="62" xfId="71" applyNumberFormat="1" applyFont="1" applyBorder="1" applyAlignment="1">
      <alignment vertical="center" wrapText="1"/>
      <protection/>
    </xf>
    <xf numFmtId="0" fontId="34" fillId="0" borderId="0" xfId="0" applyFont="1" applyAlignment="1">
      <alignment/>
    </xf>
    <xf numFmtId="189" fontId="34" fillId="0" borderId="0" xfId="58" applyNumberFormat="1" applyFont="1" applyAlignment="1">
      <alignment/>
    </xf>
    <xf numFmtId="9" fontId="10" fillId="38" borderId="16" xfId="79" applyFont="1" applyFill="1" applyBorder="1" applyAlignment="1" applyProtection="1">
      <alignment horizontal="center" vertical="center" wrapText="1"/>
      <protection locked="0"/>
    </xf>
    <xf numFmtId="9" fontId="4" fillId="0" borderId="13" xfId="0" applyNumberFormat="1" applyFont="1" applyBorder="1" applyAlignment="1">
      <alignment vertical="center" wrapText="1"/>
    </xf>
    <xf numFmtId="199" fontId="4" fillId="0" borderId="13" xfId="59" applyNumberFormat="1" applyFont="1" applyFill="1" applyBorder="1" applyAlignment="1">
      <alignment vertical="center" wrapText="1"/>
    </xf>
    <xf numFmtId="199" fontId="4" fillId="0" borderId="13" xfId="0" applyNumberFormat="1" applyFont="1" applyBorder="1" applyAlignment="1">
      <alignment vertical="center" wrapText="1"/>
    </xf>
    <xf numFmtId="175" fontId="4" fillId="0" borderId="13" xfId="59" applyFont="1" applyFill="1" applyBorder="1" applyAlignment="1">
      <alignment vertical="center" wrapText="1"/>
    </xf>
    <xf numFmtId="0" fontId="86" fillId="0" borderId="13" xfId="0" applyFont="1" applyBorder="1" applyAlignment="1">
      <alignment horizontal="left" vertical="center" wrapText="1"/>
    </xf>
    <xf numFmtId="0" fontId="86" fillId="0" borderId="13" xfId="0" applyFont="1" applyBorder="1" applyAlignment="1">
      <alignment horizontal="center" vertical="center" wrapText="1"/>
    </xf>
    <xf numFmtId="0" fontId="10" fillId="0" borderId="22" xfId="71" applyFont="1" applyBorder="1" applyAlignment="1">
      <alignment horizontal="left" vertical="center" wrapText="1"/>
      <protection/>
    </xf>
    <xf numFmtId="0" fontId="82" fillId="0" borderId="0" xfId="0" applyFont="1" applyAlignment="1">
      <alignment vertical="center" wrapText="1"/>
    </xf>
    <xf numFmtId="9" fontId="10" fillId="0" borderId="22" xfId="71" applyNumberFormat="1" applyFont="1" applyBorder="1" applyAlignment="1">
      <alignment horizontal="center" vertical="center" wrapText="1"/>
      <protection/>
    </xf>
    <xf numFmtId="0" fontId="82" fillId="0" borderId="0" xfId="0" applyFont="1" applyAlignment="1">
      <alignment horizontal="justify" vertical="center" wrapText="1"/>
    </xf>
    <xf numFmtId="41" fontId="82" fillId="0" borderId="13" xfId="60" applyFont="1" applyFill="1" applyBorder="1" applyAlignment="1">
      <alignment horizontal="center" vertical="center"/>
    </xf>
    <xf numFmtId="41" fontId="82" fillId="38" borderId="13" xfId="60" applyFont="1" applyFill="1" applyBorder="1" applyAlignment="1">
      <alignment horizontal="center" vertical="center"/>
    </xf>
    <xf numFmtId="41" fontId="82" fillId="38" borderId="13" xfId="60" applyFont="1" applyFill="1" applyBorder="1" applyAlignment="1">
      <alignment horizontal="center" vertical="center" wrapText="1"/>
    </xf>
    <xf numFmtId="41" fontId="82" fillId="38" borderId="16" xfId="60" applyFont="1" applyFill="1" applyBorder="1" applyAlignment="1">
      <alignment horizontal="center" vertical="center" wrapText="1"/>
    </xf>
    <xf numFmtId="0" fontId="82" fillId="38" borderId="13" xfId="0" applyFont="1" applyFill="1" applyBorder="1" applyAlignment="1">
      <alignment horizontal="center" vertical="center"/>
    </xf>
    <xf numFmtId="198" fontId="82" fillId="38" borderId="13" xfId="59" applyNumberFormat="1" applyFont="1" applyFill="1" applyBorder="1" applyAlignment="1">
      <alignment vertical="center"/>
    </xf>
    <xf numFmtId="175" fontId="82" fillId="38" borderId="13" xfId="59" applyFont="1" applyFill="1" applyBorder="1" applyAlignment="1">
      <alignment vertical="center"/>
    </xf>
    <xf numFmtId="9" fontId="82" fillId="38" borderId="13" xfId="78" applyFont="1" applyFill="1" applyBorder="1" applyAlignment="1">
      <alignment vertical="center"/>
    </xf>
    <xf numFmtId="175" fontId="10" fillId="38" borderId="13" xfId="79" applyNumberFormat="1" applyFont="1" applyFill="1" applyBorder="1" applyAlignment="1" applyProtection="1">
      <alignment horizontal="center" vertical="center" wrapText="1"/>
      <protection locked="0"/>
    </xf>
    <xf numFmtId="175" fontId="10" fillId="38" borderId="13" xfId="59" applyFont="1" applyFill="1" applyBorder="1" applyAlignment="1" applyProtection="1">
      <alignment horizontal="center" vertical="center" wrapText="1"/>
      <protection locked="0"/>
    </xf>
    <xf numFmtId="10" fontId="82" fillId="0" borderId="13" xfId="0" applyNumberFormat="1" applyFont="1" applyFill="1" applyBorder="1" applyAlignment="1">
      <alignment vertical="center"/>
    </xf>
    <xf numFmtId="9" fontId="82" fillId="0" borderId="13" xfId="78" applyFont="1" applyFill="1" applyBorder="1" applyAlignment="1">
      <alignment vertical="center"/>
    </xf>
    <xf numFmtId="9" fontId="82" fillId="0" borderId="13" xfId="0" applyNumberFormat="1" applyFont="1" applyFill="1" applyBorder="1" applyAlignment="1">
      <alignment vertical="center"/>
    </xf>
    <xf numFmtId="0" fontId="82" fillId="0" borderId="13" xfId="0" applyFont="1" applyFill="1" applyBorder="1" applyAlignment="1">
      <alignment vertical="center"/>
    </xf>
    <xf numFmtId="9" fontId="10" fillId="0" borderId="13" xfId="78" applyFont="1" applyFill="1" applyBorder="1" applyAlignment="1">
      <alignment vertical="center"/>
    </xf>
    <xf numFmtId="0" fontId="82" fillId="0" borderId="22" xfId="0" applyFont="1" applyBorder="1" applyAlignment="1">
      <alignment vertical="center"/>
    </xf>
    <xf numFmtId="0" fontId="90" fillId="0" borderId="13" xfId="0" applyFont="1" applyBorder="1" applyAlignment="1">
      <alignment horizontal="center" vertical="center" wrapText="1"/>
    </xf>
    <xf numFmtId="9" fontId="90" fillId="0" borderId="13" xfId="78" applyFont="1" applyFill="1" applyBorder="1" applyAlignment="1">
      <alignment horizontal="center" vertical="center" wrapText="1"/>
    </xf>
    <xf numFmtId="175" fontId="90" fillId="0" borderId="13" xfId="59" applyFont="1" applyFill="1" applyBorder="1" applyAlignment="1">
      <alignment horizontal="center" vertical="center" wrapText="1"/>
    </xf>
    <xf numFmtId="189" fontId="0" fillId="0" borderId="0" xfId="58" applyNumberFormat="1" applyFont="1" applyAlignment="1">
      <alignment/>
    </xf>
    <xf numFmtId="14" fontId="0" fillId="0" borderId="0" xfId="58" applyNumberFormat="1" applyFont="1" applyAlignment="1">
      <alignment/>
    </xf>
    <xf numFmtId="9" fontId="0" fillId="0" borderId="0" xfId="78" applyFont="1" applyAlignment="1">
      <alignment/>
    </xf>
    <xf numFmtId="0" fontId="10" fillId="0" borderId="22" xfId="71" applyFont="1" applyBorder="1" applyAlignment="1">
      <alignment horizontal="center" vertical="center" wrapText="1"/>
      <protection/>
    </xf>
    <xf numFmtId="175" fontId="10" fillId="0" borderId="22" xfId="59" applyFont="1" applyFill="1" applyBorder="1" applyAlignment="1" applyProtection="1">
      <alignment horizontal="center" vertical="center" wrapText="1"/>
      <protection/>
    </xf>
    <xf numFmtId="9" fontId="10" fillId="0" borderId="13" xfId="0" applyNumberFormat="1" applyFont="1" applyFill="1" applyBorder="1" applyAlignment="1">
      <alignment vertical="center"/>
    </xf>
    <xf numFmtId="0" fontId="84" fillId="11" borderId="13" xfId="0" applyFont="1" applyFill="1" applyBorder="1" applyAlignment="1">
      <alignment horizontal="center" vertical="center" wrapText="1"/>
    </xf>
    <xf numFmtId="0" fontId="19" fillId="0" borderId="37" xfId="71" applyFont="1" applyFill="1" applyBorder="1" applyAlignment="1">
      <alignment horizontal="center" vertical="center" wrapText="1"/>
      <protection/>
    </xf>
    <xf numFmtId="9" fontId="11" fillId="0" borderId="22" xfId="78" applyFont="1" applyBorder="1" applyAlignment="1">
      <alignment horizontal="center" vertical="center" wrapText="1"/>
    </xf>
    <xf numFmtId="0" fontId="82" fillId="0" borderId="13" xfId="0" applyFont="1" applyFill="1" applyBorder="1" applyAlignment="1">
      <alignment horizontal="center" vertical="center" wrapText="1"/>
    </xf>
    <xf numFmtId="0" fontId="83" fillId="0" borderId="13" xfId="0" applyFont="1" applyFill="1" applyBorder="1" applyAlignment="1">
      <alignment horizontal="center" vertical="center"/>
    </xf>
    <xf numFmtId="0" fontId="10" fillId="0" borderId="13" xfId="0" applyFont="1" applyFill="1" applyBorder="1" applyAlignment="1">
      <alignment horizontal="center" vertical="center"/>
    </xf>
    <xf numFmtId="41" fontId="10" fillId="38" borderId="13" xfId="60" applyFont="1" applyFill="1" applyBorder="1" applyAlignment="1">
      <alignment horizontal="center" vertical="center"/>
    </xf>
    <xf numFmtId="9" fontId="10" fillId="38" borderId="13" xfId="78" applyFont="1" applyFill="1" applyBorder="1" applyAlignment="1">
      <alignment horizontal="center" vertical="center"/>
    </xf>
    <xf numFmtId="0" fontId="10" fillId="38" borderId="13" xfId="0" applyFont="1" applyFill="1" applyBorder="1" applyAlignment="1">
      <alignment horizontal="center" vertical="center"/>
    </xf>
    <xf numFmtId="0" fontId="90" fillId="0" borderId="13" xfId="0" applyFont="1" applyBorder="1" applyAlignment="1">
      <alignment horizontal="justify" vertical="center" wrapText="1"/>
    </xf>
    <xf numFmtId="175" fontId="90" fillId="0" borderId="13" xfId="59" applyFont="1" applyFill="1" applyBorder="1" applyAlignment="1">
      <alignment horizontal="justify" vertical="center" wrapText="1"/>
    </xf>
    <xf numFmtId="189" fontId="0" fillId="0" borderId="20" xfId="58" applyNumberFormat="1" applyFont="1" applyFill="1" applyBorder="1" applyAlignment="1">
      <alignment vertical="center"/>
    </xf>
    <xf numFmtId="189" fontId="11" fillId="38" borderId="0" xfId="71" applyNumberFormat="1" applyFont="1" applyFill="1" applyAlignment="1">
      <alignment horizontal="left" vertical="center" wrapText="1"/>
      <protection/>
    </xf>
    <xf numFmtId="189" fontId="11" fillId="38" borderId="0" xfId="58" applyNumberFormat="1" applyFont="1" applyFill="1" applyAlignment="1">
      <alignment horizontal="left" vertical="center" wrapText="1"/>
    </xf>
    <xf numFmtId="10" fontId="10" fillId="38" borderId="13" xfId="79" applyNumberFormat="1" applyFont="1" applyFill="1" applyBorder="1" applyAlignment="1" applyProtection="1">
      <alignment horizontal="center" vertical="center" wrapText="1"/>
      <protection locked="0"/>
    </xf>
    <xf numFmtId="0" fontId="11" fillId="11" borderId="22" xfId="0" applyFont="1" applyFill="1" applyBorder="1" applyAlignment="1">
      <alignment horizontal="center" vertical="center" wrapText="1"/>
    </xf>
    <xf numFmtId="0" fontId="84" fillId="11" borderId="13" xfId="0" applyFont="1" applyFill="1" applyBorder="1" applyAlignment="1">
      <alignment horizontal="center" vertical="center" wrapText="1"/>
    </xf>
    <xf numFmtId="10" fontId="10" fillId="11" borderId="13" xfId="78" applyNumberFormat="1" applyFont="1" applyFill="1" applyBorder="1" applyAlignment="1" applyProtection="1">
      <alignment horizontal="center" vertical="center" wrapText="1"/>
      <protection locked="0"/>
    </xf>
    <xf numFmtId="10" fontId="82" fillId="0" borderId="13" xfId="78" applyNumberFormat="1" applyFont="1" applyBorder="1" applyAlignment="1">
      <alignment vertical="center"/>
    </xf>
    <xf numFmtId="0" fontId="82" fillId="0" borderId="13" xfId="78" applyNumberFormat="1" applyFont="1" applyBorder="1" applyAlignment="1">
      <alignment vertical="center" wrapText="1"/>
    </xf>
    <xf numFmtId="0" fontId="86" fillId="38" borderId="13" xfId="0" applyFont="1" applyFill="1" applyBorder="1" applyAlignment="1">
      <alignment vertical="center" wrapText="1"/>
    </xf>
    <xf numFmtId="9" fontId="82" fillId="0" borderId="13" xfId="78" applyFont="1" applyBorder="1" applyAlignment="1">
      <alignment vertical="center" wrapText="1"/>
    </xf>
    <xf numFmtId="0" fontId="0" fillId="0" borderId="0" xfId="0" applyAlignment="1">
      <alignment vertical="center" wrapText="1"/>
    </xf>
    <xf numFmtId="9" fontId="82" fillId="38" borderId="13" xfId="78" applyFont="1" applyFill="1" applyBorder="1" applyAlignment="1">
      <alignment horizontal="left" vertical="center" wrapText="1"/>
    </xf>
    <xf numFmtId="0" fontId="82" fillId="38" borderId="13" xfId="0" applyFont="1" applyFill="1" applyBorder="1" applyAlignment="1">
      <alignment horizontal="left" vertical="center" wrapText="1"/>
    </xf>
    <xf numFmtId="0" fontId="10" fillId="0" borderId="13" xfId="78" applyNumberFormat="1" applyFont="1" applyBorder="1" applyAlignment="1">
      <alignment horizontal="center" vertical="center"/>
    </xf>
    <xf numFmtId="9" fontId="10" fillId="11" borderId="38" xfId="80"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0" fontId="84" fillId="11" borderId="13" xfId="0" applyFont="1" applyFill="1" applyBorder="1" applyAlignment="1">
      <alignment horizontal="center" vertical="center" wrapText="1"/>
    </xf>
    <xf numFmtId="0" fontId="82" fillId="0" borderId="13" xfId="0" applyFont="1" applyBorder="1" applyAlignment="1">
      <alignment horizontal="left" vertical="center"/>
    </xf>
    <xf numFmtId="9" fontId="10" fillId="38" borderId="13" xfId="78" applyFont="1" applyFill="1" applyBorder="1" applyAlignment="1">
      <alignment vertical="center" wrapText="1"/>
    </xf>
    <xf numFmtId="9" fontId="10" fillId="0" borderId="13" xfId="78" applyFont="1" applyBorder="1" applyAlignment="1">
      <alignment vertical="center" wrapText="1"/>
    </xf>
    <xf numFmtId="0" fontId="91" fillId="0" borderId="0" xfId="0" applyFont="1" applyAlignment="1">
      <alignment horizontal="center" vertical="center" wrapText="1"/>
    </xf>
    <xf numFmtId="0" fontId="10" fillId="0" borderId="13" xfId="78" applyNumberFormat="1" applyFont="1" applyBorder="1" applyAlignment="1">
      <alignment vertical="center" wrapText="1"/>
    </xf>
    <xf numFmtId="0" fontId="10" fillId="0" borderId="13" xfId="0" applyFont="1" applyBorder="1" applyAlignment="1">
      <alignment horizontal="left" vertical="center" wrapText="1"/>
    </xf>
    <xf numFmtId="0" fontId="83" fillId="0" borderId="13" xfId="0" applyFont="1" applyFill="1" applyBorder="1" applyAlignment="1">
      <alignment vertical="center"/>
    </xf>
    <xf numFmtId="0" fontId="10" fillId="0" borderId="13" xfId="0" applyFont="1" applyFill="1" applyBorder="1" applyAlignment="1">
      <alignment vertical="center"/>
    </xf>
    <xf numFmtId="175" fontId="4" fillId="0" borderId="13" xfId="59" applyFont="1" applyFill="1" applyBorder="1" applyAlignment="1">
      <alignment horizontal="center" vertical="center" wrapText="1"/>
    </xf>
    <xf numFmtId="9" fontId="4" fillId="0" borderId="13" xfId="0" applyNumberFormat="1" applyFont="1" applyBorder="1" applyAlignment="1">
      <alignment horizontal="center" vertical="center" wrapText="1"/>
    </xf>
    <xf numFmtId="199" fontId="4" fillId="0" borderId="13" xfId="59" applyNumberFormat="1" applyFont="1" applyFill="1" applyBorder="1" applyAlignment="1">
      <alignment horizontal="center" vertical="center" wrapText="1"/>
    </xf>
    <xf numFmtId="189" fontId="0" fillId="0" borderId="13" xfId="58" applyNumberFormat="1" applyFont="1" applyBorder="1" applyAlignment="1">
      <alignment/>
    </xf>
    <xf numFmtId="189" fontId="81" fillId="0" borderId="13" xfId="58" applyNumberFormat="1" applyFont="1" applyBorder="1" applyAlignment="1">
      <alignment/>
    </xf>
    <xf numFmtId="189" fontId="81" fillId="0" borderId="13" xfId="58" applyNumberFormat="1" applyFont="1" applyBorder="1" applyAlignment="1">
      <alignment horizontal="center"/>
    </xf>
    <xf numFmtId="189" fontId="0" fillId="0" borderId="0" xfId="58" applyNumberFormat="1" applyFont="1" applyAlignment="1">
      <alignment/>
    </xf>
    <xf numFmtId="189" fontId="0" fillId="0" borderId="0" xfId="0" applyNumberFormat="1" applyAlignment="1">
      <alignment/>
    </xf>
    <xf numFmtId="0" fontId="11" fillId="5" borderId="13" xfId="71" applyFont="1" applyFill="1" applyBorder="1" applyAlignment="1">
      <alignment horizontal="center" vertical="center" wrapText="1"/>
      <protection/>
    </xf>
    <xf numFmtId="9" fontId="11" fillId="0" borderId="38" xfId="71" applyNumberFormat="1" applyFont="1" applyBorder="1" applyAlignment="1">
      <alignment horizontal="center" vertical="center" wrapText="1"/>
      <protection/>
    </xf>
    <xf numFmtId="189" fontId="0" fillId="3" borderId="0" xfId="58" applyNumberFormat="1" applyFont="1" applyFill="1" applyAlignment="1">
      <alignment/>
    </xf>
    <xf numFmtId="177" fontId="0" fillId="42" borderId="0" xfId="58" applyFont="1" applyFill="1" applyAlignment="1">
      <alignment/>
    </xf>
    <xf numFmtId="189" fontId="0" fillId="42" borderId="0" xfId="58" applyNumberFormat="1" applyFont="1" applyFill="1" applyAlignment="1">
      <alignment/>
    </xf>
    <xf numFmtId="10" fontId="0" fillId="0" borderId="0" xfId="78" applyNumberFormat="1" applyFont="1" applyAlignment="1">
      <alignment/>
    </xf>
    <xf numFmtId="0" fontId="81" fillId="0" borderId="0" xfId="0" applyFont="1" applyAlignment="1">
      <alignment/>
    </xf>
    <xf numFmtId="9" fontId="81" fillId="0" borderId="0" xfId="78" applyFont="1" applyAlignment="1">
      <alignment/>
    </xf>
    <xf numFmtId="199" fontId="81" fillId="0" borderId="0" xfId="59" applyNumberFormat="1" applyFont="1" applyAlignment="1">
      <alignment/>
    </xf>
    <xf numFmtId="0" fontId="81" fillId="0" borderId="0" xfId="0" applyFont="1" applyAlignment="1">
      <alignment horizontal="center"/>
    </xf>
    <xf numFmtId="199" fontId="0" fillId="0" borderId="0" xfId="0" applyNumberFormat="1" applyAlignment="1">
      <alignment/>
    </xf>
    <xf numFmtId="43" fontId="0" fillId="0" borderId="0" xfId="0" applyNumberFormat="1" applyAlignment="1">
      <alignment/>
    </xf>
    <xf numFmtId="9" fontId="81" fillId="29" borderId="0" xfId="78" applyFont="1" applyFill="1" applyAlignment="1">
      <alignment/>
    </xf>
    <xf numFmtId="199" fontId="81" fillId="43" borderId="0" xfId="59" applyNumberFormat="1" applyFont="1" applyFill="1" applyAlignment="1">
      <alignment/>
    </xf>
    <xf numFmtId="10" fontId="0" fillId="0" borderId="0" xfId="78" applyNumberFormat="1" applyFont="1" applyAlignment="1">
      <alignment/>
    </xf>
    <xf numFmtId="0" fontId="92" fillId="0" borderId="0" xfId="0" applyFont="1" applyAlignment="1">
      <alignment/>
    </xf>
    <xf numFmtId="2" fontId="82" fillId="0" borderId="13" xfId="0" applyNumberFormat="1" applyFont="1" applyBorder="1" applyAlignment="1">
      <alignment vertical="center"/>
    </xf>
    <xf numFmtId="177" fontId="0" fillId="43" borderId="0" xfId="58" applyFont="1" applyFill="1" applyAlignment="1">
      <alignment/>
    </xf>
    <xf numFmtId="177" fontId="0" fillId="37" borderId="0" xfId="58" applyFont="1" applyFill="1" applyAlignment="1">
      <alignment/>
    </xf>
    <xf numFmtId="10" fontId="0" fillId="0" borderId="0" xfId="78" applyNumberFormat="1" applyFont="1" applyAlignment="1">
      <alignment/>
    </xf>
    <xf numFmtId="0" fontId="84" fillId="11" borderId="13" xfId="0" applyFont="1" applyFill="1" applyBorder="1" applyAlignment="1">
      <alignment horizontal="center" vertical="center" wrapText="1"/>
    </xf>
    <xf numFmtId="189" fontId="0" fillId="0" borderId="0" xfId="58" applyNumberFormat="1" applyFont="1" applyAlignment="1">
      <alignment/>
    </xf>
    <xf numFmtId="0" fontId="10" fillId="0" borderId="13" xfId="78" applyNumberFormat="1" applyFont="1" applyBorder="1" applyAlignment="1">
      <alignment horizontal="center" vertical="center" wrapText="1"/>
    </xf>
    <xf numFmtId="0" fontId="86" fillId="0" borderId="13" xfId="0" applyFont="1" applyBorder="1" applyAlignment="1">
      <alignment vertical="center" wrapText="1"/>
    </xf>
    <xf numFmtId="9" fontId="10" fillId="0" borderId="13" xfId="78" applyFont="1" applyBorder="1" applyAlignment="1">
      <alignment vertical="center"/>
    </xf>
    <xf numFmtId="0" fontId="82" fillId="38" borderId="13" xfId="78" applyNumberFormat="1" applyFont="1" applyFill="1" applyBorder="1" applyAlignment="1">
      <alignment vertical="center" wrapText="1"/>
    </xf>
    <xf numFmtId="9" fontId="10" fillId="0" borderId="13" xfId="78" applyFont="1" applyFill="1" applyBorder="1" applyAlignment="1">
      <alignment vertical="center" wrapText="1"/>
    </xf>
    <xf numFmtId="9" fontId="10" fillId="0" borderId="13" xfId="78" applyFont="1" applyFill="1" applyBorder="1" applyAlignment="1">
      <alignment horizontal="center" vertical="center" wrapText="1"/>
    </xf>
    <xf numFmtId="9" fontId="19" fillId="0" borderId="13" xfId="78" applyFont="1" applyBorder="1" applyAlignment="1">
      <alignment vertical="center" wrapText="1"/>
    </xf>
    <xf numFmtId="9" fontId="19" fillId="0" borderId="13" xfId="78" applyFont="1" applyFill="1" applyBorder="1" applyAlignment="1">
      <alignment horizontal="center" vertical="center" wrapText="1"/>
    </xf>
    <xf numFmtId="0" fontId="10" fillId="38" borderId="13" xfId="78" applyNumberFormat="1" applyFont="1" applyFill="1" applyBorder="1" applyAlignment="1">
      <alignment vertical="center" wrapText="1"/>
    </xf>
    <xf numFmtId="0" fontId="16" fillId="0" borderId="13" xfId="78" applyNumberFormat="1" applyFont="1" applyBorder="1" applyAlignment="1">
      <alignment horizontal="justify" vertical="top" wrapText="1"/>
    </xf>
    <xf numFmtId="0" fontId="82" fillId="0" borderId="13" xfId="78" applyNumberFormat="1" applyFont="1" applyBorder="1" applyAlignment="1">
      <alignment horizontal="justify" vertical="top" wrapText="1"/>
    </xf>
    <xf numFmtId="0" fontId="22" fillId="11" borderId="13" xfId="0" applyFont="1" applyFill="1" applyBorder="1" applyAlignment="1">
      <alignment horizontal="center" vertical="center" wrapText="1"/>
    </xf>
    <xf numFmtId="9" fontId="82" fillId="43" borderId="13" xfId="0" applyNumberFormat="1" applyFont="1" applyFill="1" applyBorder="1" applyAlignment="1">
      <alignment horizontal="center" vertical="center"/>
    </xf>
    <xf numFmtId="9" fontId="0" fillId="0" borderId="40" xfId="78" applyFont="1" applyBorder="1" applyAlignment="1">
      <alignment horizontal="center" vertical="center"/>
    </xf>
    <xf numFmtId="9" fontId="0" fillId="0" borderId="21" xfId="78" applyFont="1" applyBorder="1" applyAlignment="1">
      <alignment horizontal="center" vertical="center"/>
    </xf>
    <xf numFmtId="9" fontId="0" fillId="0" borderId="52" xfId="78" applyFont="1" applyBorder="1" applyAlignment="1">
      <alignment horizontal="center" vertical="center"/>
    </xf>
    <xf numFmtId="0" fontId="82" fillId="0" borderId="13" xfId="0" applyFont="1" applyBorder="1" applyAlignment="1">
      <alignment horizontal="center" vertical="center"/>
    </xf>
    <xf numFmtId="0" fontId="82" fillId="0" borderId="13" xfId="0" applyFont="1" applyBorder="1" applyAlignment="1">
      <alignment horizontal="center" vertical="center"/>
    </xf>
    <xf numFmtId="9" fontId="82" fillId="0" borderId="13" xfId="78" applyFont="1" applyBorder="1" applyAlignment="1">
      <alignment horizontal="center" vertical="center"/>
    </xf>
    <xf numFmtId="0" fontId="10" fillId="0" borderId="63" xfId="71" applyFont="1" applyFill="1" applyBorder="1" applyAlignment="1">
      <alignment horizontal="center" vertical="center" wrapText="1"/>
      <protection/>
    </xf>
    <xf numFmtId="0" fontId="10" fillId="0" borderId="64" xfId="71" applyFont="1" applyFill="1" applyBorder="1" applyAlignment="1">
      <alignment horizontal="center" vertical="center" wrapText="1"/>
      <protection/>
    </xf>
    <xf numFmtId="0" fontId="10" fillId="0" borderId="65" xfId="71" applyFont="1" applyFill="1" applyBorder="1" applyAlignment="1">
      <alignment horizontal="center" vertical="center" wrapText="1"/>
      <protection/>
    </xf>
    <xf numFmtId="0" fontId="11" fillId="5" borderId="20"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11" fillId="5" borderId="63" xfId="71" applyFont="1" applyFill="1" applyBorder="1" applyAlignment="1" applyProtection="1">
      <alignment horizontal="center" vertical="center" wrapText="1"/>
      <protection/>
    </xf>
    <xf numFmtId="0" fontId="11" fillId="5" borderId="64" xfId="71" applyFont="1" applyFill="1" applyBorder="1" applyAlignment="1" applyProtection="1">
      <alignment horizontal="center" vertical="center" wrapText="1"/>
      <protection/>
    </xf>
    <xf numFmtId="0" fontId="11" fillId="5" borderId="65" xfId="71" applyFont="1" applyFill="1" applyBorder="1" applyAlignment="1" applyProtection="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1" fillId="5" borderId="66"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0" fontId="11" fillId="5" borderId="67" xfId="71" applyFont="1" applyFill="1" applyBorder="1" applyAlignment="1" applyProtection="1">
      <alignment horizontal="center" vertical="center" wrapText="1"/>
      <protection/>
    </xf>
    <xf numFmtId="0" fontId="11" fillId="5" borderId="59" xfId="71" applyFont="1" applyFill="1" applyBorder="1" applyAlignment="1" applyProtection="1">
      <alignment horizontal="center" vertical="center" wrapText="1"/>
      <protection/>
    </xf>
    <xf numFmtId="9" fontId="11" fillId="0" borderId="63" xfId="71" applyNumberFormat="1" applyFont="1" applyFill="1" applyBorder="1" applyAlignment="1" applyProtection="1">
      <alignment horizontal="center" vertical="center" wrapText="1"/>
      <protection/>
    </xf>
    <xf numFmtId="9" fontId="11" fillId="0" borderId="65" xfId="71" applyNumberFormat="1" applyFont="1" applyFill="1" applyBorder="1" applyAlignment="1" applyProtection="1">
      <alignment horizontal="center" vertical="center" wrapText="1"/>
      <protection/>
    </xf>
    <xf numFmtId="0" fontId="11" fillId="5" borderId="68"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11" fillId="5" borderId="66"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93" fillId="0" borderId="69" xfId="0" applyFont="1" applyFill="1" applyBorder="1" applyAlignment="1">
      <alignment horizontal="center" vertical="center"/>
    </xf>
    <xf numFmtId="0" fontId="93" fillId="0" borderId="70" xfId="0" applyFont="1" applyFill="1" applyBorder="1" applyAlignment="1">
      <alignment horizontal="center" vertical="center"/>
    </xf>
    <xf numFmtId="0" fontId="93" fillId="0" borderId="71" xfId="0" applyFont="1" applyFill="1" applyBorder="1" applyAlignment="1">
      <alignment horizontal="center" vertical="center"/>
    </xf>
    <xf numFmtId="0" fontId="11" fillId="0" borderId="68"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66"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0" fontId="11" fillId="5" borderId="63" xfId="71" applyFont="1" applyFill="1" applyBorder="1" applyAlignment="1">
      <alignment horizontal="center" vertical="center" wrapText="1"/>
      <protection/>
    </xf>
    <xf numFmtId="0" fontId="11" fillId="5" borderId="64" xfId="71" applyFont="1" applyFill="1" applyBorder="1" applyAlignment="1">
      <alignment horizontal="center" vertical="center" wrapText="1"/>
      <protection/>
    </xf>
    <xf numFmtId="0" fontId="11" fillId="5" borderId="65" xfId="71" applyFont="1" applyFill="1" applyBorder="1" applyAlignment="1">
      <alignment horizontal="center" vertical="center" wrapText="1"/>
      <protection/>
    </xf>
    <xf numFmtId="0" fontId="10" fillId="0" borderId="68" xfId="71" applyFont="1" applyFill="1" applyBorder="1" applyAlignment="1" applyProtection="1">
      <alignment horizontal="center" vertical="center" wrapText="1"/>
      <protection/>
    </xf>
    <xf numFmtId="0" fontId="10" fillId="0" borderId="28" xfId="71" applyFont="1" applyFill="1" applyBorder="1" applyAlignment="1" applyProtection="1">
      <alignment horizontal="center" vertical="center" wrapText="1"/>
      <protection/>
    </xf>
    <xf numFmtId="0" fontId="10" fillId="0" borderId="66" xfId="71" applyFont="1" applyFill="1" applyBorder="1" applyAlignment="1" applyProtection="1">
      <alignment horizontal="center" vertical="center" wrapText="1"/>
      <protection/>
    </xf>
    <xf numFmtId="0" fontId="11" fillId="0" borderId="46" xfId="71" applyFont="1" applyFill="1" applyBorder="1" applyAlignment="1" applyProtection="1">
      <alignment horizontal="center" vertical="center"/>
      <protection/>
    </xf>
    <xf numFmtId="0" fontId="11" fillId="0" borderId="47" xfId="71" applyFont="1" applyFill="1" applyBorder="1" applyAlignment="1" applyProtection="1">
      <alignment horizontal="center" vertical="center"/>
      <protection/>
    </xf>
    <xf numFmtId="0" fontId="11" fillId="0" borderId="48" xfId="71" applyFont="1" applyFill="1" applyBorder="1" applyAlignment="1" applyProtection="1">
      <alignment horizontal="center" vertical="center"/>
      <protection/>
    </xf>
    <xf numFmtId="0" fontId="18" fillId="0" borderId="61" xfId="0" applyFont="1" applyFill="1" applyBorder="1" applyAlignment="1">
      <alignment horizontal="left" vertical="center" wrapText="1"/>
    </xf>
    <xf numFmtId="0" fontId="18" fillId="0" borderId="72" xfId="0" applyFont="1" applyFill="1" applyBorder="1" applyAlignment="1">
      <alignment horizontal="left" vertical="center" wrapText="1"/>
    </xf>
    <xf numFmtId="0" fontId="18" fillId="0" borderId="73"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1" fillId="0" borderId="67" xfId="71" applyFont="1" applyFill="1" applyBorder="1" applyAlignment="1" applyProtection="1">
      <alignment horizontal="center" vertical="center" wrapText="1"/>
      <protection/>
    </xf>
    <xf numFmtId="0" fontId="11" fillId="0" borderId="72" xfId="71" applyFont="1" applyFill="1" applyBorder="1" applyAlignment="1" applyProtection="1">
      <alignment horizontal="center" vertical="center" wrapText="1"/>
      <protection/>
    </xf>
    <xf numFmtId="0" fontId="11" fillId="0" borderId="73" xfId="71" applyFont="1" applyFill="1" applyBorder="1" applyAlignment="1" applyProtection="1">
      <alignment horizontal="center" vertical="center" wrapText="1"/>
      <protection/>
    </xf>
    <xf numFmtId="0" fontId="11" fillId="0" borderId="50" xfId="71" applyFont="1" applyFill="1" applyBorder="1" applyAlignment="1" applyProtection="1">
      <alignment horizontal="center" vertical="center" wrapText="1"/>
      <protection/>
    </xf>
    <xf numFmtId="0" fontId="11" fillId="0" borderId="38" xfId="71" applyFont="1" applyFill="1" applyBorder="1" applyAlignment="1" applyProtection="1">
      <alignment horizontal="center" vertical="center" wrapText="1"/>
      <protection/>
    </xf>
    <xf numFmtId="0" fontId="11" fillId="0" borderId="52" xfId="71" applyFont="1" applyFill="1" applyBorder="1" applyAlignment="1" applyProtection="1">
      <alignment horizontal="center" vertical="center" wrapText="1"/>
      <protection/>
    </xf>
    <xf numFmtId="0" fontId="94" fillId="0" borderId="74" xfId="0" applyFont="1" applyBorder="1" applyAlignment="1">
      <alignment horizontal="left" vertical="center" wrapText="1"/>
    </xf>
    <xf numFmtId="0" fontId="94" fillId="0" borderId="38" xfId="0" applyFont="1" applyBorder="1" applyAlignment="1">
      <alignment horizontal="left" vertical="center" wrapText="1"/>
    </xf>
    <xf numFmtId="0" fontId="94" fillId="0" borderId="52" xfId="0" applyFont="1" applyBorder="1" applyAlignment="1">
      <alignment horizontal="left" vertical="center" wrapText="1"/>
    </xf>
    <xf numFmtId="0" fontId="11" fillId="5" borderId="68"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66"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11" fillId="5" borderId="26"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0" fontId="87" fillId="0" borderId="68" xfId="0" applyFont="1" applyFill="1" applyBorder="1" applyAlignment="1">
      <alignment horizontal="center" vertical="center"/>
    </xf>
    <xf numFmtId="0" fontId="87" fillId="0" borderId="27" xfId="0" applyFont="1" applyFill="1" applyBorder="1" applyAlignment="1">
      <alignment horizontal="center" vertical="center"/>
    </xf>
    <xf numFmtId="0" fontId="87" fillId="0" borderId="28" xfId="0" applyFont="1" applyFill="1" applyBorder="1" applyAlignment="1">
      <alignment horizontal="center" vertical="center"/>
    </xf>
    <xf numFmtId="0" fontId="87" fillId="0" borderId="29" xfId="0" applyFont="1" applyFill="1" applyBorder="1" applyAlignment="1">
      <alignment horizontal="center" vertical="center"/>
    </xf>
    <xf numFmtId="0" fontId="87" fillId="0" borderId="66" xfId="0" applyFont="1" applyFill="1" applyBorder="1" applyAlignment="1">
      <alignment horizontal="center" vertical="center"/>
    </xf>
    <xf numFmtId="0" fontId="87" fillId="0" borderId="3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62" xfId="0" applyFont="1" applyFill="1" applyBorder="1" applyAlignment="1">
      <alignment horizontal="center" vertical="center"/>
    </xf>
    <xf numFmtId="0" fontId="81" fillId="0" borderId="76" xfId="0" applyFont="1" applyFill="1" applyBorder="1" applyAlignment="1">
      <alignment horizontal="center" vertical="center" wrapText="1"/>
    </xf>
    <xf numFmtId="0" fontId="81" fillId="0" borderId="45"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45" xfId="0" applyFont="1" applyFill="1" applyBorder="1" applyAlignment="1">
      <alignment horizontal="center" vertical="center"/>
    </xf>
    <xf numFmtId="0" fontId="81" fillId="0" borderId="77" xfId="0" applyFont="1" applyFill="1" applyBorder="1" applyAlignment="1">
      <alignment horizontal="center" vertical="center" wrapText="1"/>
    </xf>
    <xf numFmtId="0" fontId="81" fillId="0" borderId="78"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81" fillId="0" borderId="75" xfId="0" applyFont="1" applyFill="1" applyBorder="1" applyAlignment="1">
      <alignment horizontal="center" vertical="center" wrapText="1"/>
    </xf>
    <xf numFmtId="0" fontId="81" fillId="0" borderId="62" xfId="0" applyFont="1" applyFill="1" applyBorder="1" applyAlignment="1">
      <alignment horizontal="center" vertical="center" wrapText="1"/>
    </xf>
    <xf numFmtId="0" fontId="11" fillId="38" borderId="67" xfId="71" applyFont="1" applyFill="1" applyBorder="1" applyAlignment="1" applyProtection="1">
      <alignment horizontal="center" vertical="center" wrapText="1"/>
      <protection/>
    </xf>
    <xf numFmtId="0" fontId="11" fillId="38" borderId="61" xfId="71" applyFont="1" applyFill="1" applyBorder="1" applyAlignment="1" applyProtection="1">
      <alignment horizontal="center" vertical="center" wrapText="1"/>
      <protection/>
    </xf>
    <xf numFmtId="0" fontId="11" fillId="38" borderId="72" xfId="71" applyFont="1" applyFill="1" applyBorder="1" applyAlignment="1" applyProtection="1">
      <alignment horizontal="center" vertical="center" wrapText="1"/>
      <protection/>
    </xf>
    <xf numFmtId="0" fontId="11" fillId="38" borderId="73" xfId="71" applyFont="1" applyFill="1" applyBorder="1" applyAlignment="1" applyProtection="1">
      <alignment horizontal="center" vertical="center" wrapText="1"/>
      <protection/>
    </xf>
    <xf numFmtId="0" fontId="11" fillId="5" borderId="50"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0" borderId="63" xfId="71" applyFont="1" applyFill="1" applyBorder="1" applyAlignment="1">
      <alignment horizontal="center" vertical="center" wrapText="1"/>
      <protection/>
    </xf>
    <xf numFmtId="0" fontId="11" fillId="0" borderId="64" xfId="71" applyFont="1" applyFill="1" applyBorder="1" applyAlignment="1">
      <alignment horizontal="center" vertical="center" wrapText="1"/>
      <protection/>
    </xf>
    <xf numFmtId="0" fontId="11" fillId="0" borderId="65" xfId="71" applyFont="1" applyFill="1" applyBorder="1" applyAlignment="1">
      <alignment horizontal="center" vertical="center" wrapText="1"/>
      <protection/>
    </xf>
    <xf numFmtId="0" fontId="11" fillId="38" borderId="34" xfId="71" applyFont="1" applyFill="1" applyBorder="1" applyAlignment="1" applyProtection="1">
      <alignment horizontal="left" vertical="center" wrapText="1"/>
      <protection/>
    </xf>
    <xf numFmtId="0" fontId="11" fillId="5" borderId="63" xfId="71" applyFont="1" applyFill="1" applyBorder="1" applyAlignment="1">
      <alignment horizontal="left" vertical="center" wrapText="1"/>
      <protection/>
    </xf>
    <xf numFmtId="0" fontId="11" fillId="5" borderId="65" xfId="71" applyFont="1" applyFill="1" applyBorder="1" applyAlignment="1">
      <alignment horizontal="left" vertical="center" wrapText="1"/>
      <protection/>
    </xf>
    <xf numFmtId="0" fontId="10" fillId="0" borderId="63" xfId="71" applyFont="1" applyFill="1" applyBorder="1" applyAlignment="1" applyProtection="1">
      <alignment horizontal="center" vertical="center" wrapText="1"/>
      <protection/>
    </xf>
    <xf numFmtId="0" fontId="10" fillId="0" borderId="64" xfId="71" applyFont="1" applyFill="1" applyBorder="1" applyAlignment="1" applyProtection="1">
      <alignment horizontal="center" vertical="center" wrapText="1"/>
      <protection/>
    </xf>
    <xf numFmtId="0" fontId="10" fillId="0" borderId="65" xfId="71" applyFont="1" applyFill="1" applyBorder="1" applyAlignment="1" applyProtection="1">
      <alignment horizontal="center" vertical="center" wrapText="1"/>
      <protection/>
    </xf>
    <xf numFmtId="0" fontId="11" fillId="5" borderId="49"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79"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39"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1" fillId="5" borderId="80"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0" fontId="11" fillId="0" borderId="46" xfId="71" applyFont="1" applyFill="1" applyBorder="1" applyAlignment="1">
      <alignment horizontal="center" vertical="center" wrapText="1"/>
      <protection/>
    </xf>
    <xf numFmtId="0" fontId="11" fillId="0" borderId="47" xfId="71" applyFont="1" applyFill="1" applyBorder="1" applyAlignment="1">
      <alignment horizontal="center" vertical="center" wrapText="1"/>
      <protection/>
    </xf>
    <xf numFmtId="0" fontId="11" fillId="0" borderId="48" xfId="71" applyFont="1" applyFill="1" applyBorder="1" applyAlignment="1">
      <alignment horizontal="center" vertical="center" wrapText="1"/>
      <protection/>
    </xf>
    <xf numFmtId="9" fontId="11" fillId="0" borderId="63" xfId="78" applyFont="1" applyFill="1" applyBorder="1" applyAlignment="1" applyProtection="1">
      <alignment horizontal="center" vertical="center" wrapText="1"/>
      <protection/>
    </xf>
    <xf numFmtId="9" fontId="11" fillId="0" borderId="65" xfId="78" applyFont="1" applyFill="1" applyBorder="1" applyAlignment="1" applyProtection="1">
      <alignment horizontal="center" vertical="center" wrapText="1"/>
      <protection/>
    </xf>
    <xf numFmtId="3" fontId="11" fillId="0" borderId="79" xfId="71" applyNumberFormat="1" applyFont="1" applyFill="1" applyBorder="1" applyAlignment="1" applyProtection="1">
      <alignment horizontal="center" vertical="center" wrapText="1"/>
      <protection/>
    </xf>
    <xf numFmtId="3" fontId="11" fillId="0" borderId="42" xfId="71" applyNumberFormat="1" applyFont="1" applyFill="1" applyBorder="1" applyAlignment="1" applyProtection="1">
      <alignment horizontal="center" vertical="center" wrapText="1"/>
      <protection/>
    </xf>
    <xf numFmtId="0" fontId="83" fillId="0" borderId="13" xfId="71" applyFont="1" applyFill="1" applyBorder="1" applyAlignment="1" applyProtection="1">
      <alignment horizontal="left" vertical="center" wrapText="1"/>
      <protection/>
    </xf>
    <xf numFmtId="0" fontId="83" fillId="0" borderId="21" xfId="71" applyFont="1" applyFill="1" applyBorder="1" applyAlignment="1" applyProtection="1">
      <alignment horizontal="left" vertical="center" wrapText="1"/>
      <protection/>
    </xf>
    <xf numFmtId="0" fontId="10" fillId="5" borderId="13"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0" fontId="11" fillId="5" borderId="19" xfId="71" applyFont="1" applyFill="1" applyBorder="1" applyAlignment="1" applyProtection="1">
      <alignment horizontal="center" vertical="center" wrapText="1"/>
      <protection/>
    </xf>
    <xf numFmtId="0" fontId="11" fillId="0" borderId="37" xfId="71" applyFont="1" applyFill="1" applyBorder="1" applyAlignment="1" applyProtection="1">
      <alignment horizontal="center" vertical="center" wrapText="1"/>
      <protection/>
    </xf>
    <xf numFmtId="0" fontId="11" fillId="0" borderId="81"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57" xfId="71" applyFont="1" applyFill="1" applyBorder="1" applyAlignment="1" applyProtection="1">
      <alignment horizontal="center" vertical="center" wrapText="1"/>
      <protection/>
    </xf>
    <xf numFmtId="9" fontId="83" fillId="0" borderId="79" xfId="80" applyFont="1" applyFill="1" applyBorder="1" applyAlignment="1" applyProtection="1">
      <alignment horizontal="center" vertical="center" wrapText="1"/>
      <protection/>
    </xf>
    <xf numFmtId="9" fontId="83" fillId="0" borderId="41" xfId="80" applyFont="1" applyFill="1" applyBorder="1" applyAlignment="1" applyProtection="1">
      <alignment horizontal="center" vertical="center" wrapText="1"/>
      <protection/>
    </xf>
    <xf numFmtId="9" fontId="83" fillId="0" borderId="42" xfId="80" applyFont="1" applyFill="1" applyBorder="1" applyAlignment="1" applyProtection="1">
      <alignment horizontal="center" vertical="center" wrapText="1"/>
      <protection/>
    </xf>
    <xf numFmtId="9" fontId="83" fillId="0" borderId="58" xfId="80" applyFont="1" applyFill="1" applyBorder="1" applyAlignment="1" applyProtection="1">
      <alignment horizontal="center" vertical="center" wrapText="1"/>
      <protection/>
    </xf>
    <xf numFmtId="9" fontId="83" fillId="0" borderId="34" xfId="80" applyFont="1" applyFill="1" applyBorder="1" applyAlignment="1" applyProtection="1">
      <alignment horizontal="center" vertical="center" wrapText="1"/>
      <protection/>
    </xf>
    <xf numFmtId="9" fontId="83" fillId="0" borderId="82" xfId="80" applyFont="1" applyFill="1" applyBorder="1" applyAlignment="1" applyProtection="1">
      <alignment horizontal="center" vertical="center" wrapText="1"/>
      <protection/>
    </xf>
    <xf numFmtId="9" fontId="83" fillId="0" borderId="83" xfId="80" applyFont="1" applyFill="1" applyBorder="1" applyAlignment="1" applyProtection="1">
      <alignment horizontal="center" vertical="center" wrapText="1"/>
      <protection/>
    </xf>
    <xf numFmtId="9" fontId="83" fillId="0" borderId="35" xfId="80" applyFont="1" applyFill="1" applyBorder="1" applyAlignment="1" applyProtection="1">
      <alignment horizontal="center" vertical="center" wrapText="1"/>
      <protection/>
    </xf>
    <xf numFmtId="0" fontId="11" fillId="5" borderId="84"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0" fontId="11" fillId="5" borderId="72" xfId="71" applyFont="1" applyFill="1" applyBorder="1" applyAlignment="1" applyProtection="1">
      <alignment horizontal="center" vertical="center" wrapText="1"/>
      <protection/>
    </xf>
    <xf numFmtId="0" fontId="11" fillId="5" borderId="60" xfId="71" applyFont="1" applyFill="1" applyBorder="1" applyAlignment="1" applyProtection="1">
      <alignment horizontal="center" vertical="center" wrapText="1"/>
      <protection/>
    </xf>
    <xf numFmtId="0" fontId="11" fillId="5" borderId="62"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vertical="center" wrapText="1"/>
      <protection/>
    </xf>
    <xf numFmtId="2" fontId="10" fillId="0" borderId="20" xfId="71" applyNumberFormat="1" applyFont="1" applyFill="1" applyBorder="1" applyAlignment="1" applyProtection="1">
      <alignment vertical="center" wrapText="1"/>
      <protection/>
    </xf>
    <xf numFmtId="2" fontId="10" fillId="0" borderId="54"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9" fontId="83" fillId="0" borderId="79" xfId="71" applyNumberFormat="1" applyFont="1" applyFill="1" applyBorder="1" applyAlignment="1" applyProtection="1">
      <alignment horizontal="left" vertical="center" wrapText="1"/>
      <protection/>
    </xf>
    <xf numFmtId="9" fontId="83" fillId="0" borderId="41" xfId="71" applyNumberFormat="1" applyFont="1" applyFill="1" applyBorder="1" applyAlignment="1" applyProtection="1">
      <alignment horizontal="left" vertical="center" wrapText="1"/>
      <protection/>
    </xf>
    <xf numFmtId="9" fontId="83" fillId="0" borderId="83" xfId="71" applyNumberFormat="1" applyFont="1" applyFill="1" applyBorder="1" applyAlignment="1" applyProtection="1">
      <alignment horizontal="left" vertical="center" wrapText="1"/>
      <protection/>
    </xf>
    <xf numFmtId="9" fontId="83" fillId="0" borderId="85" xfId="71" applyNumberFormat="1" applyFont="1" applyFill="1" applyBorder="1" applyAlignment="1" applyProtection="1">
      <alignment horizontal="left" vertical="center" wrapText="1"/>
      <protection/>
    </xf>
    <xf numFmtId="9" fontId="83" fillId="0" borderId="0" xfId="71" applyNumberFormat="1" applyFont="1" applyFill="1" applyBorder="1" applyAlignment="1" applyProtection="1">
      <alignment horizontal="left" vertical="center" wrapText="1"/>
      <protection/>
    </xf>
    <xf numFmtId="9" fontId="83" fillId="0" borderId="29" xfId="71" applyNumberFormat="1" applyFont="1" applyFill="1" applyBorder="1" applyAlignment="1" applyProtection="1">
      <alignment horizontal="left" vertical="center" wrapText="1"/>
      <protection/>
    </xf>
    <xf numFmtId="2" fontId="10" fillId="0" borderId="37" xfId="71" applyNumberFormat="1" applyFont="1" applyFill="1" applyBorder="1" applyAlignment="1" applyProtection="1">
      <alignment vertical="center" wrapText="1"/>
      <protection/>
    </xf>
    <xf numFmtId="0" fontId="0" fillId="0" borderId="81" xfId="0" applyFont="1" applyFill="1" applyBorder="1" applyAlignment="1">
      <alignment vertical="center" wrapText="1"/>
    </xf>
    <xf numFmtId="2" fontId="10" fillId="0" borderId="22" xfId="71" applyNumberFormat="1" applyFont="1" applyFill="1" applyBorder="1" applyAlignment="1" applyProtection="1">
      <alignment horizontal="center" vertical="center" wrapText="1"/>
      <protection/>
    </xf>
    <xf numFmtId="2" fontId="10" fillId="0" borderId="57" xfId="71" applyNumberFormat="1" applyFont="1" applyFill="1" applyBorder="1" applyAlignment="1" applyProtection="1">
      <alignment horizontal="center" vertical="center" wrapText="1"/>
      <protection/>
    </xf>
    <xf numFmtId="9" fontId="83" fillId="0" borderId="79" xfId="71" applyNumberFormat="1" applyFont="1" applyFill="1" applyBorder="1" applyAlignment="1" applyProtection="1">
      <alignment horizontal="center" vertical="center" wrapText="1"/>
      <protection/>
    </xf>
    <xf numFmtId="9" fontId="83" fillId="0" borderId="41" xfId="71" applyNumberFormat="1" applyFont="1" applyFill="1" applyBorder="1" applyAlignment="1" applyProtection="1">
      <alignment horizontal="center" vertical="center" wrapText="1"/>
      <protection/>
    </xf>
    <xf numFmtId="9" fontId="83" fillId="0" borderId="83" xfId="71" applyNumberFormat="1" applyFont="1" applyFill="1" applyBorder="1" applyAlignment="1" applyProtection="1">
      <alignment horizontal="center" vertical="center" wrapText="1"/>
      <protection/>
    </xf>
    <xf numFmtId="9" fontId="83" fillId="0" borderId="58" xfId="71" applyNumberFormat="1" applyFont="1" applyFill="1" applyBorder="1" applyAlignment="1" applyProtection="1">
      <alignment horizontal="center" vertical="center" wrapText="1"/>
      <protection/>
    </xf>
    <xf numFmtId="9" fontId="83" fillId="0" borderId="34" xfId="71" applyNumberFormat="1" applyFont="1" applyFill="1" applyBorder="1" applyAlignment="1" applyProtection="1">
      <alignment horizontal="center" vertical="center" wrapText="1"/>
      <protection/>
    </xf>
    <xf numFmtId="9" fontId="83" fillId="0" borderId="35" xfId="71" applyNumberFormat="1" applyFont="1" applyFill="1" applyBorder="1" applyAlignment="1" applyProtection="1">
      <alignment horizontal="center" vertical="center" wrapText="1"/>
      <protection/>
    </xf>
    <xf numFmtId="9" fontId="83" fillId="0" borderId="85" xfId="71" applyNumberFormat="1" applyFont="1" applyFill="1" applyBorder="1" applyAlignment="1" applyProtection="1">
      <alignment horizontal="center" vertical="center" wrapText="1"/>
      <protection/>
    </xf>
    <xf numFmtId="9" fontId="83" fillId="0" borderId="0" xfId="71" applyNumberFormat="1" applyFont="1" applyFill="1" applyBorder="1" applyAlignment="1" applyProtection="1">
      <alignment horizontal="center" vertical="center" wrapText="1"/>
      <protection/>
    </xf>
    <xf numFmtId="9" fontId="83" fillId="0" borderId="29" xfId="71"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80"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188" fontId="11" fillId="38" borderId="14" xfId="65" applyNumberFormat="1" applyFont="1" applyFill="1" applyBorder="1" applyAlignment="1" applyProtection="1">
      <alignment horizontal="center" vertical="center" wrapText="1"/>
      <protection/>
    </xf>
    <xf numFmtId="188"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188" fontId="11" fillId="38" borderId="77" xfId="65" applyNumberFormat="1" applyFont="1" applyFill="1" applyBorder="1" applyAlignment="1" applyProtection="1">
      <alignment horizontal="center" vertical="center" wrapText="1"/>
      <protection/>
    </xf>
    <xf numFmtId="188" fontId="11" fillId="38" borderId="86" xfId="65" applyNumberFormat="1" applyFont="1" applyFill="1" applyBorder="1" applyAlignment="1" applyProtection="1">
      <alignment horizontal="center" vertical="center" wrapText="1"/>
      <protection/>
    </xf>
    <xf numFmtId="188" fontId="11" fillId="38" borderId="74" xfId="65" applyNumberFormat="1" applyFont="1" applyFill="1" applyBorder="1" applyAlignment="1" applyProtection="1">
      <alignment horizontal="center" vertical="center" wrapText="1"/>
      <protection/>
    </xf>
    <xf numFmtId="0" fontId="11" fillId="38" borderId="76" xfId="71" applyFont="1" applyFill="1" applyBorder="1" applyAlignment="1" applyProtection="1">
      <alignment horizontal="center" vertical="center" wrapText="1"/>
      <protection/>
    </xf>
    <xf numFmtId="0" fontId="11" fillId="38" borderId="80" xfId="71" applyFont="1" applyFill="1" applyBorder="1" applyAlignment="1" applyProtection="1">
      <alignment horizontal="center" vertical="center" wrapText="1"/>
      <protection/>
    </xf>
    <xf numFmtId="188" fontId="11" fillId="0" borderId="14" xfId="65" applyNumberFormat="1" applyFont="1" applyFill="1" applyBorder="1" applyAlignment="1" applyProtection="1">
      <alignment horizontal="center" vertical="center" wrapText="1"/>
      <protection/>
    </xf>
    <xf numFmtId="188" fontId="11" fillId="0" borderId="45" xfId="65" applyNumberFormat="1" applyFont="1" applyFill="1" applyBorder="1" applyAlignment="1" applyProtection="1">
      <alignment horizontal="center" vertical="center" wrapText="1"/>
      <protection/>
    </xf>
    <xf numFmtId="0" fontId="10" fillId="0" borderId="69" xfId="71" applyFont="1" applyFill="1" applyBorder="1" applyAlignment="1" applyProtection="1">
      <alignment horizontal="center" vertical="center" wrapText="1"/>
      <protection/>
    </xf>
    <xf numFmtId="0" fontId="10" fillId="0" borderId="70" xfId="71" applyFont="1" applyFill="1" applyBorder="1" applyAlignment="1" applyProtection="1">
      <alignment horizontal="center" vertical="center" wrapText="1"/>
      <protection/>
    </xf>
    <xf numFmtId="0" fontId="10" fillId="0" borderId="71" xfId="71" applyFont="1" applyFill="1" applyBorder="1" applyAlignment="1" applyProtection="1">
      <alignment horizontal="center" vertical="center" wrapText="1"/>
      <protection/>
    </xf>
    <xf numFmtId="0" fontId="11" fillId="43" borderId="17" xfId="0" applyFont="1" applyFill="1" applyBorder="1" applyAlignment="1">
      <alignment horizontal="left" vertical="center" wrapText="1"/>
    </xf>
    <xf numFmtId="0" fontId="11" fillId="43" borderId="13" xfId="0" applyFont="1" applyFill="1" applyBorder="1" applyAlignment="1">
      <alignment horizontal="left" vertical="center" wrapText="1"/>
    </xf>
    <xf numFmtId="0" fontId="11" fillId="43" borderId="21" xfId="0" applyFont="1" applyFill="1" applyBorder="1" applyAlignment="1">
      <alignment horizontal="left" vertical="center" wrapText="1"/>
    </xf>
    <xf numFmtId="0" fontId="84" fillId="0" borderId="74" xfId="0" applyFont="1" applyBorder="1" applyAlignment="1">
      <alignment horizontal="left" vertical="center" wrapText="1"/>
    </xf>
    <xf numFmtId="0" fontId="84" fillId="0" borderId="38" xfId="0" applyFont="1" applyBorder="1" applyAlignment="1">
      <alignment horizontal="left" vertical="center" wrapText="1"/>
    </xf>
    <xf numFmtId="0" fontId="84" fillId="0" borderId="52" xfId="0" applyFont="1" applyBorder="1" applyAlignment="1">
      <alignment horizontal="left" vertical="center" wrapText="1"/>
    </xf>
    <xf numFmtId="0" fontId="11" fillId="5" borderId="68" xfId="71" applyFont="1" applyFill="1" applyBorder="1" applyAlignment="1">
      <alignment horizontal="center" vertical="center" wrapText="1"/>
      <protection/>
    </xf>
    <xf numFmtId="0" fontId="11" fillId="5" borderId="26"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66"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0" fontId="11" fillId="39" borderId="28" xfId="71" applyFont="1" applyFill="1" applyBorder="1" applyAlignment="1" applyProtection="1">
      <alignment horizontal="center" vertical="center" wrapText="1"/>
      <protection/>
    </xf>
    <xf numFmtId="0" fontId="11" fillId="38" borderId="0"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88" fontId="11" fillId="38" borderId="14" xfId="65" applyNumberFormat="1" applyFont="1" applyFill="1" applyBorder="1" applyAlignment="1" applyProtection="1">
      <alignment horizontal="center" vertical="center"/>
      <protection/>
    </xf>
    <xf numFmtId="188" fontId="11" fillId="38" borderId="17" xfId="65" applyNumberFormat="1" applyFont="1" applyFill="1" applyBorder="1" applyAlignment="1" applyProtection="1">
      <alignment horizontal="center" vertical="center"/>
      <protection/>
    </xf>
    <xf numFmtId="0" fontId="87" fillId="0" borderId="69" xfId="0" applyFont="1" applyFill="1" applyBorder="1" applyAlignment="1">
      <alignment horizontal="center" vertical="center"/>
    </xf>
    <xf numFmtId="0" fontId="87" fillId="0" borderId="71" xfId="0" applyFont="1" applyFill="1" applyBorder="1" applyAlignment="1">
      <alignment horizontal="center" vertical="center"/>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66"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188" fontId="11" fillId="38" borderId="40" xfId="65" applyNumberFormat="1" applyFont="1" applyFill="1" applyBorder="1" applyAlignment="1" applyProtection="1">
      <alignment horizontal="center" vertical="center" wrapText="1"/>
      <protection/>
    </xf>
    <xf numFmtId="0" fontId="11" fillId="0" borderId="61"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73" xfId="0" applyFont="1" applyFill="1" applyBorder="1" applyAlignment="1">
      <alignment horizontal="left" vertical="center" wrapText="1"/>
    </xf>
    <xf numFmtId="0" fontId="11" fillId="0" borderId="68"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1" fillId="38" borderId="18"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0" fontId="11" fillId="38" borderId="39"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14" fillId="0" borderId="63" xfId="71" applyFont="1" applyFill="1" applyBorder="1" applyAlignment="1">
      <alignment horizontal="center" vertical="center" wrapText="1"/>
      <protection/>
    </xf>
    <xf numFmtId="0" fontId="14" fillId="0" borderId="64" xfId="71" applyFont="1" applyFill="1" applyBorder="1" applyAlignment="1">
      <alignment horizontal="center" vertical="center" wrapText="1"/>
      <protection/>
    </xf>
    <xf numFmtId="0" fontId="14" fillId="0" borderId="65" xfId="71" applyFont="1" applyFill="1" applyBorder="1" applyAlignment="1">
      <alignment horizontal="center" vertical="center" wrapText="1"/>
      <protection/>
    </xf>
    <xf numFmtId="0" fontId="84" fillId="11" borderId="22" xfId="0" applyFont="1" applyFill="1" applyBorder="1" applyAlignment="1">
      <alignment horizontal="center" vertical="center" wrapText="1"/>
    </xf>
    <xf numFmtId="0" fontId="84" fillId="11" borderId="54" xfId="0" applyFont="1" applyFill="1" applyBorder="1" applyAlignment="1">
      <alignment horizontal="center" vertical="center" wrapText="1"/>
    </xf>
    <xf numFmtId="0" fontId="84" fillId="11" borderId="16" xfId="0" applyFont="1" applyFill="1" applyBorder="1" applyAlignment="1">
      <alignment horizontal="center" vertical="center" wrapText="1"/>
    </xf>
    <xf numFmtId="0" fontId="84" fillId="11" borderId="14" xfId="0" applyFont="1" applyFill="1" applyBorder="1" applyAlignment="1">
      <alignment horizontal="center" vertical="center"/>
    </xf>
    <xf numFmtId="0" fontId="84" fillId="11" borderId="80" xfId="0" applyFont="1" applyFill="1" applyBorder="1" applyAlignment="1">
      <alignment horizontal="center" vertical="center"/>
    </xf>
    <xf numFmtId="0" fontId="84" fillId="11" borderId="17" xfId="0" applyFont="1" applyFill="1" applyBorder="1" applyAlignment="1">
      <alignment horizontal="center" vertical="center"/>
    </xf>
    <xf numFmtId="0" fontId="84" fillId="11" borderId="13" xfId="0" applyFont="1" applyFill="1" applyBorder="1" applyAlignment="1">
      <alignment horizontal="center" vertical="center"/>
    </xf>
    <xf numFmtId="0" fontId="95" fillId="0" borderId="13" xfId="0" applyFont="1" applyFill="1" applyBorder="1" applyAlignment="1">
      <alignment horizontal="center" vertical="center"/>
    </xf>
    <xf numFmtId="0" fontId="84" fillId="11" borderId="79" xfId="0" applyFont="1" applyFill="1" applyBorder="1" applyAlignment="1">
      <alignment horizontal="center" vertical="center"/>
    </xf>
    <xf numFmtId="0" fontId="84" fillId="11" borderId="42" xfId="0" applyFont="1" applyFill="1" applyBorder="1" applyAlignment="1">
      <alignment horizontal="center" vertical="center"/>
    </xf>
    <xf numFmtId="0" fontId="84" fillId="11" borderId="85" xfId="0" applyFont="1" applyFill="1" applyBorder="1" applyAlignment="1">
      <alignment horizontal="center" vertical="center"/>
    </xf>
    <xf numFmtId="0" fontId="84" fillId="11" borderId="43" xfId="0" applyFont="1" applyFill="1" applyBorder="1" applyAlignment="1">
      <alignment horizontal="center" vertical="center"/>
    </xf>
    <xf numFmtId="0" fontId="84" fillId="11" borderId="39" xfId="0" applyFont="1" applyFill="1" applyBorder="1" applyAlignment="1">
      <alignment horizontal="center" vertical="center"/>
    </xf>
    <xf numFmtId="0" fontId="84" fillId="11" borderId="44" xfId="0" applyFont="1" applyFill="1" applyBorder="1" applyAlignment="1">
      <alignment horizontal="center" vertical="center"/>
    </xf>
    <xf numFmtId="0" fontId="84" fillId="0" borderId="13" xfId="0" applyFont="1" applyFill="1" applyBorder="1" applyAlignment="1">
      <alignment horizontal="center" vertical="center" wrapText="1"/>
    </xf>
    <xf numFmtId="0" fontId="84" fillId="11" borderId="14" xfId="0" applyFont="1" applyFill="1" applyBorder="1" applyAlignment="1">
      <alignment horizontal="left" vertical="center"/>
    </xf>
    <xf numFmtId="0" fontId="84" fillId="11" borderId="80" xfId="0" applyFont="1" applyFill="1" applyBorder="1" applyAlignment="1">
      <alignment horizontal="left" vertical="center"/>
    </xf>
    <xf numFmtId="0" fontId="84" fillId="11" borderId="17" xfId="0" applyFont="1" applyFill="1" applyBorder="1" applyAlignment="1">
      <alignment horizontal="left" vertical="center"/>
    </xf>
    <xf numFmtId="0" fontId="82" fillId="0" borderId="39" xfId="0" applyFont="1" applyBorder="1" applyAlignment="1">
      <alignment horizontal="center" vertical="center"/>
    </xf>
    <xf numFmtId="0" fontId="82" fillId="0" borderId="15" xfId="0" applyFont="1" applyBorder="1" applyAlignment="1">
      <alignment horizontal="center" vertical="center"/>
    </xf>
    <xf numFmtId="0" fontId="82" fillId="0" borderId="80" xfId="0" applyFont="1" applyBorder="1" applyAlignment="1">
      <alignment horizontal="center" vertical="center"/>
    </xf>
    <xf numFmtId="0" fontId="82" fillId="0" borderId="17" xfId="0" applyFont="1" applyBorder="1" applyAlignment="1">
      <alignment horizontal="center" vertical="center"/>
    </xf>
    <xf numFmtId="0" fontId="82" fillId="0" borderId="14" xfId="0" applyFont="1" applyBorder="1" applyAlignment="1">
      <alignment horizontal="center" vertical="center"/>
    </xf>
    <xf numFmtId="0" fontId="11" fillId="41" borderId="13" xfId="71" applyFont="1" applyFill="1" applyBorder="1" applyAlignment="1">
      <alignment horizontal="center" vertical="center" wrapText="1"/>
      <protection/>
    </xf>
    <xf numFmtId="0" fontId="11" fillId="38" borderId="13" xfId="71" applyFont="1" applyFill="1" applyBorder="1" applyAlignment="1">
      <alignment horizontal="left" vertical="center" wrapText="1"/>
      <protection/>
    </xf>
    <xf numFmtId="0" fontId="84" fillId="11" borderId="41" xfId="0" applyFont="1" applyFill="1" applyBorder="1" applyAlignment="1">
      <alignment horizontal="center" vertical="center"/>
    </xf>
    <xf numFmtId="0" fontId="84" fillId="11" borderId="0" xfId="0" applyFont="1" applyFill="1" applyBorder="1" applyAlignment="1">
      <alignment horizontal="center" vertical="center"/>
    </xf>
    <xf numFmtId="0" fontId="84" fillId="11" borderId="15" xfId="0" applyFont="1" applyFill="1" applyBorder="1" applyAlignment="1">
      <alignment horizontal="center" vertical="center"/>
    </xf>
    <xf numFmtId="0" fontId="84" fillId="41" borderId="13" xfId="71" applyFont="1" applyFill="1" applyBorder="1" applyAlignment="1">
      <alignment horizontal="center" vertical="center" wrapText="1"/>
      <protection/>
    </xf>
    <xf numFmtId="0" fontId="82" fillId="0" borderId="14" xfId="0" applyFont="1" applyBorder="1" applyAlignment="1">
      <alignment horizontal="left" vertical="center"/>
    </xf>
    <xf numFmtId="0" fontId="82" fillId="0" borderId="80" xfId="0" applyFont="1" applyBorder="1" applyAlignment="1">
      <alignment horizontal="left" vertical="center"/>
    </xf>
    <xf numFmtId="0" fontId="82" fillId="0" borderId="17" xfId="0" applyFont="1" applyBorder="1" applyAlignment="1">
      <alignment horizontal="left" vertical="center"/>
    </xf>
    <xf numFmtId="0" fontId="84" fillId="11" borderId="14" xfId="0" applyFont="1" applyFill="1" applyBorder="1" applyAlignment="1">
      <alignment horizontal="center" vertical="center" wrapText="1"/>
    </xf>
    <xf numFmtId="0" fontId="84" fillId="11" borderId="80" xfId="0" applyFont="1" applyFill="1" applyBorder="1" applyAlignment="1">
      <alignment horizontal="center" vertical="center" wrapText="1"/>
    </xf>
    <xf numFmtId="0" fontId="84" fillId="11" borderId="17"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84" fillId="0" borderId="13" xfId="0" applyFont="1" applyBorder="1" applyAlignment="1">
      <alignment horizontal="left" vertical="center" wrapText="1"/>
    </xf>
    <xf numFmtId="0" fontId="84" fillId="0" borderId="39" xfId="0" applyFont="1" applyBorder="1" applyAlignment="1">
      <alignment horizontal="center" vertical="center"/>
    </xf>
    <xf numFmtId="0" fontId="84" fillId="0" borderId="15" xfId="0" applyFont="1" applyBorder="1" applyAlignment="1">
      <alignment horizontal="center" vertical="center"/>
    </xf>
    <xf numFmtId="0" fontId="84" fillId="0" borderId="44" xfId="0" applyFont="1" applyBorder="1" applyAlignment="1">
      <alignment horizontal="center" vertical="center"/>
    </xf>
    <xf numFmtId="0" fontId="84" fillId="11" borderId="39" xfId="0" applyFont="1" applyFill="1" applyBorder="1" applyAlignment="1">
      <alignment horizontal="left" vertical="center"/>
    </xf>
    <xf numFmtId="0" fontId="84" fillId="11" borderId="15" xfId="0" applyFont="1" applyFill="1" applyBorder="1" applyAlignment="1">
      <alignment horizontal="left" vertical="center"/>
    </xf>
    <xf numFmtId="0" fontId="84" fillId="11" borderId="44" xfId="0" applyFont="1" applyFill="1" applyBorder="1" applyAlignment="1">
      <alignment horizontal="left" vertical="center"/>
    </xf>
    <xf numFmtId="0" fontId="84" fillId="0" borderId="14" xfId="0" applyFont="1" applyFill="1" applyBorder="1" applyAlignment="1">
      <alignment horizontal="center" vertical="center"/>
    </xf>
    <xf numFmtId="0" fontId="84" fillId="0" borderId="80"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79" xfId="0" applyFont="1" applyBorder="1" applyAlignment="1">
      <alignment horizontal="center" vertical="center"/>
    </xf>
    <xf numFmtId="0" fontId="84" fillId="0" borderId="41" xfId="0" applyFont="1" applyBorder="1" applyAlignment="1">
      <alignment horizontal="center" vertical="center"/>
    </xf>
    <xf numFmtId="0" fontId="84" fillId="0" borderId="42" xfId="0" applyFont="1" applyBorder="1" applyAlignment="1">
      <alignment horizontal="center" vertical="center"/>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80"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0" fontId="84" fillId="0" borderId="79" xfId="0" applyFont="1" applyBorder="1" applyAlignment="1">
      <alignment vertical="center" wrapText="1"/>
    </xf>
    <xf numFmtId="0" fontId="84" fillId="0" borderId="41" xfId="0" applyFont="1" applyBorder="1" applyAlignment="1">
      <alignment vertical="center" wrapText="1"/>
    </xf>
    <xf numFmtId="0" fontId="84" fillId="0" borderId="42" xfId="0" applyFont="1" applyBorder="1" applyAlignment="1">
      <alignment vertical="center" wrapText="1"/>
    </xf>
    <xf numFmtId="0" fontId="84"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84" fillId="17" borderId="14" xfId="0" applyFont="1" applyFill="1" applyBorder="1" applyAlignment="1">
      <alignment horizontal="center" vertical="center"/>
    </xf>
    <xf numFmtId="0" fontId="84" fillId="17" borderId="17" xfId="0" applyFont="1" applyFill="1" applyBorder="1" applyAlignment="1">
      <alignment horizontal="center" vertical="center"/>
    </xf>
    <xf numFmtId="0" fontId="84" fillId="0" borderId="14" xfId="0" applyFont="1" applyFill="1" applyBorder="1" applyAlignment="1">
      <alignment horizontal="left" vertical="center" wrapText="1"/>
    </xf>
    <xf numFmtId="0" fontId="84" fillId="0" borderId="17" xfId="0" applyFont="1" applyFill="1" applyBorder="1" applyAlignment="1">
      <alignment horizontal="left" vertical="center" wrapText="1"/>
    </xf>
    <xf numFmtId="0" fontId="82" fillId="0" borderId="22" xfId="0" applyFont="1" applyFill="1" applyBorder="1" applyAlignment="1">
      <alignment horizontal="left" vertical="center" wrapText="1"/>
    </xf>
    <xf numFmtId="0" fontId="82" fillId="0" borderId="54" xfId="0" applyFont="1" applyFill="1" applyBorder="1" applyAlignment="1">
      <alignment horizontal="left" vertical="center" wrapText="1"/>
    </xf>
    <xf numFmtId="0" fontId="82" fillId="0" borderId="16" xfId="0" applyFont="1" applyFill="1" applyBorder="1" applyAlignment="1">
      <alignment horizontal="left" vertical="center" wrapText="1"/>
    </xf>
    <xf numFmtId="41" fontId="82" fillId="0" borderId="79" xfId="60" applyFont="1" applyFill="1" applyBorder="1" applyAlignment="1">
      <alignment horizontal="left" vertical="center"/>
    </xf>
    <xf numFmtId="41" fontId="82" fillId="0" borderId="85" xfId="60" applyFont="1" applyFill="1" applyBorder="1" applyAlignment="1">
      <alignment horizontal="left" vertical="center"/>
    </xf>
    <xf numFmtId="41" fontId="82" fillId="0" borderId="39" xfId="60" applyFont="1" applyFill="1" applyBorder="1" applyAlignment="1">
      <alignment horizontal="left" vertical="center"/>
    </xf>
    <xf numFmtId="189" fontId="81" fillId="0" borderId="13" xfId="58" applyNumberFormat="1" applyFont="1" applyBorder="1" applyAlignment="1">
      <alignment horizontal="center" vertical="center"/>
    </xf>
    <xf numFmtId="189" fontId="81" fillId="0" borderId="14" xfId="58" applyNumberFormat="1" applyFont="1" applyBorder="1" applyAlignment="1">
      <alignment horizontal="center" vertical="center"/>
    </xf>
    <xf numFmtId="189" fontId="81" fillId="0" borderId="80" xfId="58" applyNumberFormat="1" applyFont="1" applyBorder="1" applyAlignment="1">
      <alignment horizontal="center" vertical="center"/>
    </xf>
    <xf numFmtId="189" fontId="81" fillId="0" borderId="17" xfId="58" applyNumberFormat="1" applyFont="1" applyBorder="1" applyAlignment="1">
      <alignment horizontal="center" vertical="center"/>
    </xf>
    <xf numFmtId="189" fontId="81" fillId="0" borderId="13" xfId="58" applyNumberFormat="1" applyFont="1" applyBorder="1" applyAlignment="1">
      <alignment horizontal="center" vertical="center" wrapText="1"/>
    </xf>
    <xf numFmtId="2" fontId="10" fillId="0" borderId="37" xfId="71" applyNumberFormat="1" applyFont="1" applyBorder="1" applyAlignment="1">
      <alignment vertical="center" wrapText="1"/>
      <protection/>
    </xf>
    <xf numFmtId="0" fontId="0" fillId="0" borderId="87" xfId="0" applyBorder="1" applyAlignment="1">
      <alignment vertical="center" wrapText="1"/>
    </xf>
    <xf numFmtId="9" fontId="10" fillId="0" borderId="22" xfId="78" applyFont="1" applyFill="1" applyBorder="1" applyAlignment="1" applyProtection="1">
      <alignment horizontal="center" vertical="center" wrapText="1"/>
      <protection/>
    </xf>
    <xf numFmtId="9" fontId="10" fillId="0" borderId="16" xfId="78" applyFont="1" applyFill="1" applyBorder="1" applyAlignment="1" applyProtection="1">
      <alignment horizontal="center" vertical="center" wrapText="1"/>
      <protection/>
    </xf>
    <xf numFmtId="9" fontId="10" fillId="0" borderId="79" xfId="71" applyNumberFormat="1" applyFont="1" applyBorder="1" applyAlignment="1">
      <alignment horizontal="left" vertical="center" wrapText="1"/>
      <protection/>
    </xf>
    <xf numFmtId="9" fontId="10" fillId="0" borderId="41" xfId="71" applyNumberFormat="1" applyFont="1" applyBorder="1" applyAlignment="1">
      <alignment horizontal="left" vertical="center" wrapText="1"/>
      <protection/>
    </xf>
    <xf numFmtId="9" fontId="10" fillId="0" borderId="83" xfId="71" applyNumberFormat="1" applyFont="1" applyBorder="1" applyAlignment="1">
      <alignment horizontal="left" vertical="center" wrapText="1"/>
      <protection/>
    </xf>
    <xf numFmtId="9" fontId="10" fillId="0" borderId="85" xfId="71" applyNumberFormat="1" applyFont="1" applyBorder="1" applyAlignment="1">
      <alignment horizontal="left" vertical="center" wrapText="1"/>
      <protection/>
    </xf>
    <xf numFmtId="9" fontId="10" fillId="0" borderId="0" xfId="71" applyNumberFormat="1" applyFont="1" applyAlignment="1">
      <alignment horizontal="left" vertical="center" wrapText="1"/>
      <protection/>
    </xf>
    <xf numFmtId="9" fontId="10" fillId="0" borderId="29" xfId="71" applyNumberFormat="1" applyFont="1" applyBorder="1" applyAlignment="1">
      <alignment horizontal="left" vertical="center" wrapText="1"/>
      <protection/>
    </xf>
    <xf numFmtId="2" fontId="10" fillId="0" borderId="20" xfId="71" applyNumberFormat="1" applyFont="1" applyBorder="1" applyAlignment="1">
      <alignment vertical="center" wrapText="1"/>
      <protection/>
    </xf>
    <xf numFmtId="0" fontId="0" fillId="0" borderId="50" xfId="0" applyBorder="1" applyAlignment="1">
      <alignment vertical="center" wrapText="1"/>
    </xf>
    <xf numFmtId="9" fontId="10" fillId="0" borderId="57" xfId="78" applyFont="1" applyFill="1" applyBorder="1" applyAlignment="1" applyProtection="1">
      <alignment horizontal="center" vertical="center" wrapText="1"/>
      <protection/>
    </xf>
    <xf numFmtId="9" fontId="10" fillId="0" borderId="58" xfId="71" applyNumberFormat="1" applyFont="1" applyBorder="1" applyAlignment="1">
      <alignment horizontal="left" vertical="center" wrapText="1"/>
      <protection/>
    </xf>
    <xf numFmtId="9" fontId="10" fillId="0" borderId="34" xfId="71" applyNumberFormat="1" applyFont="1" applyBorder="1" applyAlignment="1">
      <alignment horizontal="left" vertical="center" wrapText="1"/>
      <protection/>
    </xf>
    <xf numFmtId="9" fontId="10" fillId="0" borderId="35" xfId="71" applyNumberFormat="1" applyFont="1" applyBorder="1" applyAlignment="1">
      <alignment horizontal="left" vertical="center" wrapText="1"/>
      <protection/>
    </xf>
    <xf numFmtId="0" fontId="11" fillId="5" borderId="67" xfId="71" applyFont="1" applyFill="1" applyBorder="1" applyAlignment="1">
      <alignment horizontal="center" vertical="center" wrapText="1"/>
      <protection/>
    </xf>
    <xf numFmtId="0" fontId="11" fillId="5" borderId="20" xfId="71" applyFont="1" applyFill="1" applyBorder="1" applyAlignment="1">
      <alignment horizontal="center" vertical="center" wrapText="1"/>
      <protection/>
    </xf>
    <xf numFmtId="0" fontId="11" fillId="5" borderId="84" xfId="71" applyFont="1" applyFill="1" applyBorder="1" applyAlignment="1">
      <alignment horizontal="center" vertical="center" wrapText="1"/>
      <protection/>
    </xf>
    <xf numFmtId="0" fontId="11" fillId="5" borderId="16" xfId="71" applyFont="1" applyFill="1" applyBorder="1" applyAlignment="1">
      <alignment horizontal="center" vertical="center" wrapText="1"/>
      <protection/>
    </xf>
    <xf numFmtId="0" fontId="11" fillId="5" borderId="72" xfId="71" applyFont="1" applyFill="1" applyBorder="1" applyAlignment="1">
      <alignment horizontal="center" vertical="center" wrapText="1"/>
      <protection/>
    </xf>
    <xf numFmtId="0" fontId="11" fillId="5" borderId="59" xfId="71" applyFont="1" applyFill="1" applyBorder="1" applyAlignment="1">
      <alignment horizontal="center" vertical="center" wrapText="1"/>
      <protection/>
    </xf>
    <xf numFmtId="0" fontId="11" fillId="5" borderId="60" xfId="71" applyFont="1" applyFill="1" applyBorder="1" applyAlignment="1">
      <alignment horizontal="center" vertical="center" wrapText="1"/>
      <protection/>
    </xf>
    <xf numFmtId="0" fontId="11" fillId="5" borderId="62" xfId="71" applyFont="1" applyFill="1" applyBorder="1" applyAlignment="1">
      <alignment horizontal="center" vertical="center" wrapText="1"/>
      <protection/>
    </xf>
    <xf numFmtId="0" fontId="11" fillId="5" borderId="14" xfId="71" applyFont="1" applyFill="1" applyBorder="1" applyAlignment="1">
      <alignment horizontal="center" vertical="center" wrapText="1"/>
      <protection/>
    </xf>
    <xf numFmtId="0" fontId="11" fillId="5" borderId="80" xfId="71" applyFont="1" applyFill="1" applyBorder="1" applyAlignment="1">
      <alignment horizontal="center" vertical="center" wrapText="1"/>
      <protection/>
    </xf>
    <xf numFmtId="0" fontId="11" fillId="5" borderId="45" xfId="71" applyFont="1" applyFill="1" applyBorder="1" applyAlignment="1">
      <alignment horizontal="center" vertical="center" wrapText="1"/>
      <protection/>
    </xf>
    <xf numFmtId="2" fontId="10" fillId="0" borderId="51" xfId="71" applyNumberFormat="1" applyFont="1" applyBorder="1" applyAlignment="1">
      <alignment vertical="center" wrapText="1"/>
      <protection/>
    </xf>
    <xf numFmtId="9" fontId="10" fillId="0" borderId="54" xfId="78" applyFont="1" applyFill="1" applyBorder="1" applyAlignment="1" applyProtection="1">
      <alignment horizontal="center" vertical="center" wrapText="1"/>
      <protection/>
    </xf>
    <xf numFmtId="0" fontId="11" fillId="5" borderId="39" xfId="71" applyFont="1" applyFill="1" applyBorder="1" applyAlignment="1">
      <alignment horizontal="center" vertical="center" wrapText="1"/>
      <protection/>
    </xf>
    <xf numFmtId="0" fontId="11" fillId="5" borderId="15" xfId="71" applyFont="1" applyFill="1" applyBorder="1" applyAlignment="1">
      <alignment horizontal="center" vertical="center" wrapText="1"/>
      <protection/>
    </xf>
    <xf numFmtId="0" fontId="11" fillId="5" borderId="44" xfId="71" applyFont="1" applyFill="1" applyBorder="1" applyAlignment="1">
      <alignment horizontal="center" vertical="center" wrapText="1"/>
      <protection/>
    </xf>
    <xf numFmtId="0" fontId="11" fillId="5" borderId="19" xfId="71" applyFont="1" applyFill="1" applyBorder="1" applyAlignment="1">
      <alignment horizontal="center" vertical="center" wrapText="1"/>
      <protection/>
    </xf>
    <xf numFmtId="0" fontId="10" fillId="0" borderId="37" xfId="71" applyFont="1" applyBorder="1" applyAlignment="1">
      <alignment horizontal="center" vertical="center" wrapText="1"/>
      <protection/>
    </xf>
    <xf numFmtId="0" fontId="10" fillId="0" borderId="81" xfId="71" applyFont="1" applyBorder="1" applyAlignment="1">
      <alignment horizontal="center" vertical="center" wrapText="1"/>
      <protection/>
    </xf>
    <xf numFmtId="9" fontId="11" fillId="0" borderId="22" xfId="78" applyFont="1" applyFill="1" applyBorder="1" applyAlignment="1" applyProtection="1">
      <alignment horizontal="center" vertical="center" wrapText="1"/>
      <protection/>
    </xf>
    <xf numFmtId="9" fontId="11" fillId="0" borderId="57" xfId="78" applyFont="1" applyFill="1" applyBorder="1" applyAlignment="1" applyProtection="1">
      <alignment horizontal="center" vertical="center" wrapText="1"/>
      <protection/>
    </xf>
    <xf numFmtId="9" fontId="10" fillId="38" borderId="79" xfId="80" applyFont="1" applyFill="1" applyBorder="1" applyAlignment="1" applyProtection="1">
      <alignment horizontal="left" vertical="center" wrapText="1"/>
      <protection/>
    </xf>
    <xf numFmtId="9" fontId="10" fillId="38" borderId="41" xfId="80" applyFont="1" applyFill="1" applyBorder="1" applyAlignment="1" applyProtection="1">
      <alignment horizontal="left" vertical="center" wrapText="1"/>
      <protection/>
    </xf>
    <xf numFmtId="9" fontId="10" fillId="38" borderId="42" xfId="80" applyFont="1" applyFill="1" applyBorder="1" applyAlignment="1" applyProtection="1">
      <alignment horizontal="left" vertical="center" wrapText="1"/>
      <protection/>
    </xf>
    <xf numFmtId="9" fontId="10" fillId="38" borderId="58" xfId="80" applyFont="1" applyFill="1" applyBorder="1" applyAlignment="1" applyProtection="1">
      <alignment horizontal="left" vertical="center" wrapText="1"/>
      <protection/>
    </xf>
    <xf numFmtId="9" fontId="10" fillId="38" borderId="34" xfId="80" applyFont="1" applyFill="1" applyBorder="1" applyAlignment="1" applyProtection="1">
      <alignment horizontal="left" vertical="center" wrapText="1"/>
      <protection/>
    </xf>
    <xf numFmtId="9" fontId="10" fillId="38" borderId="82" xfId="80" applyFont="1" applyFill="1" applyBorder="1" applyAlignment="1" applyProtection="1">
      <alignment horizontal="left" vertical="center" wrapText="1"/>
      <protection/>
    </xf>
    <xf numFmtId="9" fontId="10" fillId="38" borderId="79" xfId="80" applyFont="1" applyFill="1" applyBorder="1" applyAlignment="1" applyProtection="1">
      <alignment horizontal="left" vertical="top" wrapText="1"/>
      <protection/>
    </xf>
    <xf numFmtId="9" fontId="10" fillId="38" borderId="41" xfId="80" applyFont="1" applyFill="1" applyBorder="1" applyAlignment="1" applyProtection="1">
      <alignment horizontal="left" vertical="top" wrapText="1"/>
      <protection/>
    </xf>
    <xf numFmtId="9" fontId="10" fillId="38" borderId="42" xfId="80" applyFont="1" applyFill="1" applyBorder="1" applyAlignment="1" applyProtection="1">
      <alignment horizontal="left" vertical="top" wrapText="1"/>
      <protection/>
    </xf>
    <xf numFmtId="9" fontId="10" fillId="38" borderId="58" xfId="80" applyFont="1" applyFill="1" applyBorder="1" applyAlignment="1" applyProtection="1">
      <alignment horizontal="left" vertical="top" wrapText="1"/>
      <protection/>
    </xf>
    <xf numFmtId="9" fontId="10" fillId="38" borderId="34" xfId="80" applyFont="1" applyFill="1" applyBorder="1" applyAlignment="1" applyProtection="1">
      <alignment horizontal="left" vertical="top" wrapText="1"/>
      <protection/>
    </xf>
    <xf numFmtId="9" fontId="10" fillId="38" borderId="82" xfId="80" applyFont="1" applyFill="1" applyBorder="1" applyAlignment="1" applyProtection="1">
      <alignment horizontal="left" vertical="top" wrapText="1"/>
      <protection/>
    </xf>
    <xf numFmtId="9" fontId="10" fillId="38" borderId="79" xfId="80" applyFont="1" applyFill="1" applyBorder="1" applyAlignment="1" applyProtection="1">
      <alignment horizontal="center" vertical="center" wrapText="1"/>
      <protection/>
    </xf>
    <xf numFmtId="9" fontId="10" fillId="38" borderId="41" xfId="80" applyFont="1" applyFill="1" applyBorder="1" applyAlignment="1" applyProtection="1">
      <alignment horizontal="center" vertical="center" wrapText="1"/>
      <protection/>
    </xf>
    <xf numFmtId="9" fontId="10" fillId="38" borderId="42" xfId="80" applyFont="1" applyFill="1" applyBorder="1" applyAlignment="1" applyProtection="1">
      <alignment horizontal="center" vertical="center" wrapText="1"/>
      <protection/>
    </xf>
    <xf numFmtId="9" fontId="10" fillId="38" borderId="58" xfId="80" applyFont="1" applyFill="1" applyBorder="1" applyAlignment="1" applyProtection="1">
      <alignment horizontal="center" vertical="center" wrapText="1"/>
      <protection/>
    </xf>
    <xf numFmtId="9" fontId="10" fillId="38" borderId="34" xfId="80" applyFont="1" applyFill="1" applyBorder="1" applyAlignment="1" applyProtection="1">
      <alignment horizontal="center" vertical="center" wrapText="1"/>
      <protection/>
    </xf>
    <xf numFmtId="9" fontId="10" fillId="38" borderId="82" xfId="80" applyFont="1" applyFill="1" applyBorder="1" applyAlignment="1" applyProtection="1">
      <alignment horizontal="center" vertical="center" wrapText="1"/>
      <protection/>
    </xf>
    <xf numFmtId="9" fontId="10" fillId="38" borderId="83" xfId="80" applyFont="1" applyFill="1" applyBorder="1" applyAlignment="1" applyProtection="1">
      <alignment horizontal="left" vertical="center" wrapText="1"/>
      <protection/>
    </xf>
    <xf numFmtId="9" fontId="10" fillId="38" borderId="35" xfId="80" applyFont="1" applyFill="1" applyBorder="1" applyAlignment="1" applyProtection="1">
      <alignment horizontal="left" vertical="center" wrapText="1"/>
      <protection/>
    </xf>
    <xf numFmtId="3" fontId="11" fillId="0" borderId="79" xfId="71" applyNumberFormat="1" applyFont="1" applyBorder="1" applyAlignment="1">
      <alignment horizontal="center" vertical="center" wrapText="1"/>
      <protection/>
    </xf>
    <xf numFmtId="3" fontId="11" fillId="0" borderId="42" xfId="71" applyNumberFormat="1" applyFont="1" applyBorder="1" applyAlignment="1">
      <alignment horizontal="center" vertical="center" wrapText="1"/>
      <protection/>
    </xf>
    <xf numFmtId="0" fontId="83" fillId="0" borderId="13" xfId="71" applyFont="1" applyBorder="1" applyAlignment="1">
      <alignment horizontal="left" vertical="center" wrapText="1"/>
      <protection/>
    </xf>
    <xf numFmtId="0" fontId="83" fillId="0" borderId="21" xfId="71" applyFont="1" applyBorder="1" applyAlignment="1">
      <alignment horizontal="left" vertical="center" wrapText="1"/>
      <protection/>
    </xf>
    <xf numFmtId="0" fontId="11" fillId="0" borderId="67" xfId="71" applyFont="1" applyBorder="1" applyAlignment="1">
      <alignment horizontal="center" vertical="center" wrapText="1"/>
      <protection/>
    </xf>
    <xf numFmtId="0" fontId="11" fillId="0" borderId="72" xfId="71" applyFont="1" applyBorder="1" applyAlignment="1">
      <alignment horizontal="center" vertical="center" wrapText="1"/>
      <protection/>
    </xf>
    <xf numFmtId="0" fontId="11" fillId="0" borderId="73" xfId="71" applyFont="1" applyBorder="1" applyAlignment="1">
      <alignment horizontal="center" vertical="center" wrapText="1"/>
      <protection/>
    </xf>
    <xf numFmtId="0" fontId="11" fillId="5" borderId="13" xfId="71" applyFont="1" applyFill="1" applyBorder="1" applyAlignment="1">
      <alignment horizontal="center" vertical="center" wrapText="1"/>
      <protection/>
    </xf>
    <xf numFmtId="0" fontId="10" fillId="5" borderId="13" xfId="71" applyFont="1" applyFill="1" applyBorder="1" applyAlignment="1">
      <alignment horizontal="center" vertical="center" wrapText="1"/>
      <protection/>
    </xf>
    <xf numFmtId="0" fontId="11" fillId="5" borderId="21" xfId="71" applyFont="1" applyFill="1" applyBorder="1" applyAlignment="1">
      <alignment horizontal="center" vertical="center" wrapText="1"/>
      <protection/>
    </xf>
    <xf numFmtId="0" fontId="11" fillId="5" borderId="50" xfId="71" applyFont="1" applyFill="1" applyBorder="1" applyAlignment="1">
      <alignment horizontal="center" vertical="center" wrapText="1"/>
      <protection/>
    </xf>
    <xf numFmtId="0" fontId="11" fillId="5" borderId="40" xfId="71" applyFont="1" applyFill="1" applyBorder="1" applyAlignment="1">
      <alignment horizontal="center" vertical="center" wrapText="1"/>
      <protection/>
    </xf>
    <xf numFmtId="0" fontId="11" fillId="38" borderId="67" xfId="71" applyFont="1" applyFill="1" applyBorder="1" applyAlignment="1">
      <alignment horizontal="center" vertical="center" wrapText="1"/>
      <protection/>
    </xf>
    <xf numFmtId="0" fontId="11" fillId="38" borderId="61" xfId="71" applyFont="1" applyFill="1" applyBorder="1" applyAlignment="1">
      <alignment horizontal="center" vertical="center" wrapText="1"/>
      <protection/>
    </xf>
    <xf numFmtId="0" fontId="11" fillId="38" borderId="72" xfId="71" applyFont="1" applyFill="1" applyBorder="1" applyAlignment="1">
      <alignment horizontal="center" vertical="center" wrapText="1"/>
      <protection/>
    </xf>
    <xf numFmtId="0" fontId="11" fillId="38" borderId="73" xfId="71" applyFont="1" applyFill="1" applyBorder="1" applyAlignment="1">
      <alignment horizontal="center" vertical="center" wrapText="1"/>
      <protection/>
    </xf>
    <xf numFmtId="0" fontId="11" fillId="5" borderId="49" xfId="71" applyFont="1" applyFill="1" applyBorder="1" applyAlignment="1">
      <alignment horizontal="center" vertical="center" wrapText="1"/>
      <protection/>
    </xf>
    <xf numFmtId="0" fontId="11" fillId="5" borderId="18" xfId="71" applyFont="1" applyFill="1" applyBorder="1" applyAlignment="1">
      <alignment horizontal="center" vertical="center" wrapText="1"/>
      <protection/>
    </xf>
    <xf numFmtId="0" fontId="11" fillId="5" borderId="79" xfId="71" applyFont="1" applyFill="1" applyBorder="1" applyAlignment="1">
      <alignment horizontal="center" vertical="center" wrapText="1"/>
      <protection/>
    </xf>
    <xf numFmtId="0" fontId="11" fillId="5" borderId="42" xfId="71" applyFont="1" applyFill="1" applyBorder="1" applyAlignment="1">
      <alignment horizontal="center" vertical="center" wrapText="1"/>
      <protection/>
    </xf>
    <xf numFmtId="0" fontId="11" fillId="5" borderId="17" xfId="71" applyFont="1" applyFill="1" applyBorder="1" applyAlignment="1">
      <alignment horizontal="center" vertical="center" wrapText="1"/>
      <protection/>
    </xf>
    <xf numFmtId="0" fontId="11" fillId="5" borderId="0" xfId="71" applyFont="1" applyFill="1" applyAlignment="1">
      <alignment horizontal="center" vertical="center" wrapText="1"/>
      <protection/>
    </xf>
    <xf numFmtId="0" fontId="11" fillId="0" borderId="63" xfId="71" applyFont="1" applyBorder="1" applyAlignment="1">
      <alignment horizontal="center" vertical="center" wrapText="1"/>
      <protection/>
    </xf>
    <xf numFmtId="0" fontId="11" fillId="0" borderId="64" xfId="71" applyFont="1" applyBorder="1" applyAlignment="1">
      <alignment horizontal="center" vertical="center" wrapText="1"/>
      <protection/>
    </xf>
    <xf numFmtId="0" fontId="11" fillId="0" borderId="65" xfId="71" applyFont="1" applyBorder="1" applyAlignment="1">
      <alignment horizontal="center" vertical="center" wrapText="1"/>
      <protection/>
    </xf>
    <xf numFmtId="0" fontId="11" fillId="38" borderId="34" xfId="71" applyFont="1" applyFill="1" applyBorder="1" applyAlignment="1">
      <alignment horizontal="left" vertical="center" wrapText="1"/>
      <protection/>
    </xf>
    <xf numFmtId="0" fontId="10" fillId="0" borderId="63" xfId="71" applyFont="1" applyBorder="1" applyAlignment="1">
      <alignment horizontal="center" vertical="center" wrapText="1"/>
      <protection/>
    </xf>
    <xf numFmtId="0" fontId="10" fillId="0" borderId="64" xfId="71" applyFont="1" applyBorder="1" applyAlignment="1">
      <alignment horizontal="center" vertical="center" wrapText="1"/>
      <protection/>
    </xf>
    <xf numFmtId="0" fontId="10" fillId="0" borderId="65" xfId="71" applyFont="1" applyBorder="1" applyAlignment="1">
      <alignment horizontal="center" vertical="center" wrapText="1"/>
      <protection/>
    </xf>
    <xf numFmtId="9" fontId="11" fillId="0" borderId="63" xfId="71" applyNumberFormat="1" applyFont="1" applyBorder="1" applyAlignment="1">
      <alignment horizontal="center" vertical="center" wrapText="1"/>
      <protection/>
    </xf>
    <xf numFmtId="9" fontId="11" fillId="0" borderId="65" xfId="71" applyNumberFormat="1" applyFont="1" applyBorder="1" applyAlignment="1">
      <alignment horizontal="center" vertical="center" wrapText="1"/>
      <protection/>
    </xf>
    <xf numFmtId="0" fontId="11" fillId="0" borderId="68" xfId="71" applyFont="1" applyBorder="1" applyAlignment="1">
      <alignment horizontal="center" vertical="center" wrapText="1"/>
      <protection/>
    </xf>
    <xf numFmtId="0" fontId="11" fillId="0" borderId="26" xfId="71" applyFont="1" applyBorder="1" applyAlignment="1">
      <alignment horizontal="center" vertical="center" wrapText="1"/>
      <protection/>
    </xf>
    <xf numFmtId="0" fontId="11" fillId="0" borderId="27" xfId="71" applyFont="1" applyBorder="1" applyAlignment="1">
      <alignment horizontal="center" vertical="center" wrapText="1"/>
      <protection/>
    </xf>
    <xf numFmtId="0" fontId="11" fillId="0" borderId="28" xfId="71" applyFont="1" applyBorder="1" applyAlignment="1">
      <alignment horizontal="center" vertical="center" wrapText="1"/>
      <protection/>
    </xf>
    <xf numFmtId="0" fontId="11" fillId="0" borderId="0" xfId="71" applyFont="1" applyAlignment="1">
      <alignment horizontal="center" vertical="center" wrapText="1"/>
      <protection/>
    </xf>
    <xf numFmtId="0" fontId="11" fillId="0" borderId="29" xfId="71" applyFont="1" applyBorder="1" applyAlignment="1">
      <alignment horizontal="center" vertical="center" wrapText="1"/>
      <protection/>
    </xf>
    <xf numFmtId="0" fontId="11" fillId="0" borderId="66" xfId="71" applyFont="1" applyBorder="1" applyAlignment="1">
      <alignment horizontal="center" vertical="center" wrapText="1"/>
      <protection/>
    </xf>
    <xf numFmtId="0" fontId="11" fillId="0" borderId="34" xfId="71" applyFont="1" applyBorder="1" applyAlignment="1">
      <alignment horizontal="center" vertical="center" wrapText="1"/>
      <protection/>
    </xf>
    <xf numFmtId="0" fontId="11" fillId="0" borderId="35" xfId="71" applyFont="1" applyBorder="1" applyAlignment="1">
      <alignment horizontal="center" vertical="center" wrapText="1"/>
      <protection/>
    </xf>
    <xf numFmtId="0" fontId="93" fillId="0" borderId="69" xfId="0" applyFont="1" applyBorder="1" applyAlignment="1">
      <alignment horizontal="center" vertical="center"/>
    </xf>
    <xf numFmtId="0" fontId="93" fillId="0" borderId="70" xfId="0" applyFont="1" applyBorder="1" applyAlignment="1">
      <alignment horizontal="center" vertical="center"/>
    </xf>
    <xf numFmtId="0" fontId="93" fillId="0" borderId="71" xfId="0" applyFont="1" applyBorder="1" applyAlignment="1">
      <alignment horizontal="center" vertical="center"/>
    </xf>
    <xf numFmtId="0" fontId="11" fillId="5" borderId="0" xfId="71" applyFont="1" applyFill="1" applyAlignment="1">
      <alignment horizontal="left" vertical="center" wrapText="1"/>
      <protection/>
    </xf>
    <xf numFmtId="0" fontId="11" fillId="0" borderId="46" xfId="71" applyFont="1" applyBorder="1" applyAlignment="1">
      <alignment horizontal="center" vertical="center" wrapText="1"/>
      <protection/>
    </xf>
    <xf numFmtId="0" fontId="11" fillId="0" borderId="47" xfId="71" applyFont="1" applyBorder="1" applyAlignment="1">
      <alignment horizontal="center" vertical="center" wrapText="1"/>
      <protection/>
    </xf>
    <xf numFmtId="0" fontId="11" fillId="0" borderId="48" xfId="71" applyFont="1" applyBorder="1" applyAlignment="1">
      <alignment horizontal="center" vertical="center" wrapText="1"/>
      <protection/>
    </xf>
    <xf numFmtId="0" fontId="0" fillId="0" borderId="75" xfId="0" applyBorder="1" applyAlignment="1">
      <alignment horizontal="center" vertical="center"/>
    </xf>
    <xf numFmtId="0" fontId="0" fillId="0" borderId="62" xfId="0" applyBorder="1" applyAlignment="1">
      <alignment horizontal="center" vertical="center"/>
    </xf>
    <xf numFmtId="0" fontId="81" fillId="0" borderId="76" xfId="0" applyFont="1" applyBorder="1" applyAlignment="1">
      <alignment horizontal="center" vertical="center" wrapText="1"/>
    </xf>
    <xf numFmtId="0" fontId="81" fillId="0" borderId="45" xfId="0" applyFont="1" applyBorder="1" applyAlignment="1">
      <alignment horizontal="center" vertical="center" wrapText="1"/>
    </xf>
    <xf numFmtId="0" fontId="0" fillId="0" borderId="76" xfId="0" applyBorder="1" applyAlignment="1">
      <alignment horizontal="center" vertical="center"/>
    </xf>
    <xf numFmtId="0" fontId="0" fillId="0" borderId="45" xfId="0" applyBorder="1" applyAlignment="1">
      <alignment horizontal="center" vertical="center"/>
    </xf>
    <xf numFmtId="0" fontId="81" fillId="0" borderId="77" xfId="0" applyFont="1" applyBorder="1" applyAlignment="1">
      <alignment horizontal="center" vertical="center" wrapText="1"/>
    </xf>
    <xf numFmtId="0" fontId="81" fillId="0" borderId="78" xfId="0" applyFont="1" applyBorder="1" applyAlignment="1">
      <alignment horizontal="center" vertical="center" wrapText="1"/>
    </xf>
    <xf numFmtId="0" fontId="0" fillId="0" borderId="77" xfId="0" applyBorder="1" applyAlignment="1">
      <alignment horizontal="center" vertical="center"/>
    </xf>
    <xf numFmtId="0" fontId="0" fillId="0" borderId="78" xfId="0" applyBorder="1" applyAlignment="1">
      <alignment horizontal="center" vertical="center"/>
    </xf>
    <xf numFmtId="14" fontId="87" fillId="0" borderId="68" xfId="0" applyNumberFormat="1" applyFont="1" applyBorder="1" applyAlignment="1">
      <alignment horizontal="center" vertical="center"/>
    </xf>
    <xf numFmtId="0" fontId="87" fillId="0" borderId="27" xfId="0" applyFont="1" applyBorder="1" applyAlignment="1">
      <alignment horizontal="center" vertical="center"/>
    </xf>
    <xf numFmtId="0" fontId="87" fillId="0" borderId="28" xfId="0" applyFont="1" applyBorder="1" applyAlignment="1">
      <alignment horizontal="center" vertical="center"/>
    </xf>
    <xf numFmtId="0" fontId="87" fillId="0" borderId="29" xfId="0" applyFont="1" applyBorder="1" applyAlignment="1">
      <alignment horizontal="center" vertical="center"/>
    </xf>
    <xf numFmtId="0" fontId="87" fillId="0" borderId="66" xfId="0" applyFont="1" applyBorder="1" applyAlignment="1">
      <alignment horizontal="center" vertical="center"/>
    </xf>
    <xf numFmtId="0" fontId="87" fillId="0" borderId="35" xfId="0" applyFont="1" applyBorder="1" applyAlignment="1">
      <alignment horizontal="center" vertical="center"/>
    </xf>
    <xf numFmtId="0" fontId="81" fillId="0" borderId="75" xfId="0" applyFont="1" applyBorder="1" applyAlignment="1">
      <alignment horizontal="center" vertical="center" wrapText="1"/>
    </xf>
    <xf numFmtId="0" fontId="81" fillId="0" borderId="62" xfId="0" applyFont="1" applyBorder="1" applyAlignment="1">
      <alignment horizontal="center" vertical="center" wrapText="1"/>
    </xf>
    <xf numFmtId="0" fontId="10" fillId="0" borderId="68" xfId="71" applyFont="1" applyBorder="1" applyAlignment="1">
      <alignment horizontal="center" vertical="center" wrapText="1"/>
      <protection/>
    </xf>
    <xf numFmtId="0" fontId="10" fillId="0" borderId="28" xfId="71" applyFont="1" applyBorder="1" applyAlignment="1">
      <alignment horizontal="center" vertical="center" wrapText="1"/>
      <protection/>
    </xf>
    <xf numFmtId="0" fontId="10" fillId="0" borderId="66" xfId="71" applyFont="1" applyBorder="1" applyAlignment="1">
      <alignment horizontal="center" vertical="center" wrapText="1"/>
      <protection/>
    </xf>
    <xf numFmtId="0" fontId="11" fillId="0" borderId="46" xfId="71" applyFont="1" applyBorder="1" applyAlignment="1">
      <alignment horizontal="center" vertical="center"/>
      <protection/>
    </xf>
    <xf numFmtId="0" fontId="11" fillId="0" borderId="47" xfId="71" applyFont="1" applyBorder="1" applyAlignment="1">
      <alignment horizontal="center" vertical="center"/>
      <protection/>
    </xf>
    <xf numFmtId="0" fontId="11" fillId="0" borderId="48" xfId="71" applyFont="1" applyBorder="1" applyAlignment="1">
      <alignment horizontal="center" vertical="center"/>
      <protection/>
    </xf>
    <xf numFmtId="0" fontId="18" fillId="0" borderId="61" xfId="0" applyFont="1" applyBorder="1" applyAlignment="1">
      <alignment horizontal="left" vertical="center" wrapText="1"/>
    </xf>
    <xf numFmtId="0" fontId="18" fillId="0" borderId="72" xfId="0" applyFont="1" applyBorder="1" applyAlignment="1">
      <alignment horizontal="left" vertical="center" wrapText="1"/>
    </xf>
    <xf numFmtId="0" fontId="18" fillId="0" borderId="73" xfId="0" applyFont="1" applyBorder="1" applyAlignment="1">
      <alignment horizontal="left" vertical="center" wrapText="1"/>
    </xf>
    <xf numFmtId="0" fontId="18" fillId="0" borderId="17" xfId="0" applyFont="1" applyBorder="1" applyAlignment="1">
      <alignment horizontal="left" vertical="center" wrapText="1"/>
    </xf>
    <xf numFmtId="0" fontId="18" fillId="0" borderId="13" xfId="0" applyFont="1" applyBorder="1" applyAlignment="1">
      <alignment horizontal="left" vertical="center" wrapText="1"/>
    </xf>
    <xf numFmtId="0" fontId="18" fillId="0" borderId="21" xfId="0" applyFont="1" applyBorder="1" applyAlignment="1">
      <alignment horizontal="left" vertical="center" wrapText="1"/>
    </xf>
    <xf numFmtId="0" fontId="11" fillId="0" borderId="50" xfId="71" applyFont="1" applyBorder="1" applyAlignment="1">
      <alignment horizontal="center" vertical="center" wrapText="1"/>
      <protection/>
    </xf>
    <xf numFmtId="0" fontId="11" fillId="0" borderId="38" xfId="71" applyFont="1" applyBorder="1" applyAlignment="1">
      <alignment horizontal="center" vertical="center" wrapText="1"/>
      <protection/>
    </xf>
    <xf numFmtId="0" fontId="11" fillId="0" borderId="52" xfId="71" applyFont="1" applyBorder="1" applyAlignment="1">
      <alignment horizontal="center" vertical="center" wrapText="1"/>
      <protection/>
    </xf>
    <xf numFmtId="0" fontId="11" fillId="0" borderId="0" xfId="71" applyFont="1" applyFill="1" applyAlignment="1">
      <alignment horizontal="center" vertical="center" wrapText="1"/>
      <protection/>
    </xf>
    <xf numFmtId="3" fontId="10" fillId="0" borderId="79" xfId="71" applyNumberFormat="1" applyFont="1" applyBorder="1" applyAlignment="1">
      <alignment horizontal="center" vertical="center" wrapText="1"/>
      <protection/>
    </xf>
    <xf numFmtId="3" fontId="10" fillId="0" borderId="42" xfId="71" applyNumberFormat="1" applyFont="1" applyBorder="1" applyAlignment="1">
      <alignment horizontal="center" vertical="center" wrapText="1"/>
      <protection/>
    </xf>
    <xf numFmtId="0" fontId="10" fillId="0" borderId="37" xfId="71" applyFont="1" applyFill="1" applyBorder="1" applyAlignment="1">
      <alignment horizontal="center" vertical="center" wrapText="1"/>
      <protection/>
    </xf>
    <xf numFmtId="0" fontId="10" fillId="0" borderId="81" xfId="71" applyFont="1" applyFill="1" applyBorder="1" applyAlignment="1">
      <alignment horizontal="center" vertical="center" wrapText="1"/>
      <protection/>
    </xf>
    <xf numFmtId="9" fontId="11" fillId="0" borderId="22" xfId="71" applyNumberFormat="1" applyFont="1" applyBorder="1" applyAlignment="1">
      <alignment horizontal="center" vertical="center" wrapText="1"/>
      <protection/>
    </xf>
    <xf numFmtId="0" fontId="11" fillId="0" borderId="57" xfId="71" applyFont="1" applyBorder="1" applyAlignment="1">
      <alignment horizontal="center" vertical="center" wrapText="1"/>
      <protection/>
    </xf>
    <xf numFmtId="9" fontId="10" fillId="0" borderId="79" xfId="80" applyFont="1" applyFill="1" applyBorder="1" applyAlignment="1" applyProtection="1">
      <alignment horizontal="left" vertical="center" wrapText="1"/>
      <protection/>
    </xf>
    <xf numFmtId="9" fontId="10" fillId="0" borderId="41" xfId="80" applyFont="1" applyFill="1" applyBorder="1" applyAlignment="1" applyProtection="1">
      <alignment horizontal="left" vertical="center" wrapText="1"/>
      <protection/>
    </xf>
    <xf numFmtId="9" fontId="10" fillId="0" borderId="42" xfId="80" applyFont="1" applyFill="1" applyBorder="1" applyAlignment="1" applyProtection="1">
      <alignment horizontal="left" vertical="center" wrapText="1"/>
      <protection/>
    </xf>
    <xf numFmtId="9" fontId="10" fillId="0" borderId="58" xfId="80" applyFont="1" applyFill="1" applyBorder="1" applyAlignment="1" applyProtection="1">
      <alignment horizontal="left" vertical="center" wrapText="1"/>
      <protection/>
    </xf>
    <xf numFmtId="9" fontId="10" fillId="0" borderId="34" xfId="80" applyFont="1" applyFill="1" applyBorder="1" applyAlignment="1" applyProtection="1">
      <alignment horizontal="left" vertical="center" wrapText="1"/>
      <protection/>
    </xf>
    <xf numFmtId="9" fontId="10" fillId="0" borderId="82" xfId="80" applyFont="1" applyFill="1" applyBorder="1" applyAlignment="1" applyProtection="1">
      <alignment horizontal="left" vertical="center" wrapText="1"/>
      <protection/>
    </xf>
    <xf numFmtId="9" fontId="10" fillId="0" borderId="79" xfId="80" applyFont="1" applyFill="1" applyBorder="1" applyAlignment="1" applyProtection="1">
      <alignment horizontal="center" vertical="center" wrapText="1"/>
      <protection/>
    </xf>
    <xf numFmtId="9" fontId="10" fillId="0" borderId="41" xfId="80" applyFont="1" applyFill="1" applyBorder="1" applyAlignment="1" applyProtection="1">
      <alignment horizontal="center" vertical="center" wrapText="1"/>
      <protection/>
    </xf>
    <xf numFmtId="9" fontId="10" fillId="0" borderId="42" xfId="80" applyFont="1" applyFill="1" applyBorder="1" applyAlignment="1" applyProtection="1">
      <alignment horizontal="center" vertical="center" wrapText="1"/>
      <protection/>
    </xf>
    <xf numFmtId="9" fontId="10" fillId="0" borderId="58" xfId="80" applyFont="1" applyFill="1" applyBorder="1" applyAlignment="1" applyProtection="1">
      <alignment horizontal="center" vertical="center" wrapText="1"/>
      <protection/>
    </xf>
    <xf numFmtId="9" fontId="10" fillId="0" borderId="34" xfId="80" applyFont="1" applyFill="1" applyBorder="1" applyAlignment="1" applyProtection="1">
      <alignment horizontal="center" vertical="center" wrapText="1"/>
      <protection/>
    </xf>
    <xf numFmtId="9" fontId="10" fillId="0" borderId="82" xfId="80" applyFont="1" applyFill="1" applyBorder="1" applyAlignment="1" applyProtection="1">
      <alignment horizontal="center" vertical="center" wrapText="1"/>
      <protection/>
    </xf>
    <xf numFmtId="9" fontId="10" fillId="0" borderId="83" xfId="80" applyFont="1" applyFill="1" applyBorder="1" applyAlignment="1" applyProtection="1">
      <alignment horizontal="left" vertical="center" wrapText="1"/>
      <protection/>
    </xf>
    <xf numFmtId="9" fontId="10" fillId="0" borderId="35" xfId="80" applyFont="1" applyFill="1" applyBorder="1" applyAlignment="1" applyProtection="1">
      <alignment horizontal="left" vertical="center" wrapText="1"/>
      <protection/>
    </xf>
    <xf numFmtId="2" fontId="10" fillId="0" borderId="51" xfId="71" applyNumberFormat="1" applyFont="1" applyFill="1" applyBorder="1" applyAlignment="1">
      <alignment vertical="center" wrapText="1"/>
      <protection/>
    </xf>
    <xf numFmtId="2" fontId="10" fillId="0" borderId="20" xfId="71" applyNumberFormat="1" applyFont="1" applyFill="1" applyBorder="1" applyAlignment="1">
      <alignment vertical="center" wrapText="1"/>
      <protection/>
    </xf>
    <xf numFmtId="190" fontId="10" fillId="0" borderId="54" xfId="78" applyNumberFormat="1" applyFont="1" applyBorder="1" applyAlignment="1">
      <alignment horizontal="center" vertical="center" wrapText="1"/>
    </xf>
    <xf numFmtId="190" fontId="10" fillId="0" borderId="16" xfId="78" applyNumberFormat="1" applyFont="1" applyBorder="1" applyAlignment="1">
      <alignment horizontal="center" vertical="center" wrapText="1"/>
    </xf>
    <xf numFmtId="2" fontId="11" fillId="0" borderId="20" xfId="71" applyNumberFormat="1" applyFont="1" applyFill="1" applyBorder="1" applyAlignment="1">
      <alignment vertical="center" wrapText="1"/>
      <protection/>
    </xf>
    <xf numFmtId="190" fontId="10" fillId="0" borderId="22" xfId="78" applyNumberFormat="1" applyFont="1" applyBorder="1" applyAlignment="1">
      <alignment horizontal="center" vertical="center" wrapText="1"/>
    </xf>
    <xf numFmtId="9" fontId="10" fillId="38" borderId="79" xfId="71" applyNumberFormat="1" applyFont="1" applyFill="1" applyBorder="1" applyAlignment="1">
      <alignment horizontal="left" vertical="center" wrapText="1"/>
      <protection/>
    </xf>
    <xf numFmtId="9" fontId="10" fillId="38" borderId="41" xfId="71" applyNumberFormat="1" applyFont="1" applyFill="1" applyBorder="1" applyAlignment="1">
      <alignment horizontal="left" vertical="center" wrapText="1"/>
      <protection/>
    </xf>
    <xf numFmtId="9" fontId="10" fillId="38" borderId="83" xfId="71" applyNumberFormat="1" applyFont="1" applyFill="1" applyBorder="1" applyAlignment="1">
      <alignment horizontal="left" vertical="center" wrapText="1"/>
      <protection/>
    </xf>
    <xf numFmtId="9" fontId="10" fillId="38" borderId="85" xfId="71" applyNumberFormat="1" applyFont="1" applyFill="1" applyBorder="1" applyAlignment="1">
      <alignment horizontal="left" vertical="center" wrapText="1"/>
      <protection/>
    </xf>
    <xf numFmtId="9" fontId="10" fillId="38" borderId="0" xfId="71" applyNumberFormat="1" applyFont="1" applyFill="1" applyAlignment="1">
      <alignment horizontal="left" vertical="center" wrapText="1"/>
      <protection/>
    </xf>
    <xf numFmtId="9" fontId="10" fillId="38" borderId="29" xfId="71" applyNumberFormat="1" applyFont="1" applyFill="1" applyBorder="1" applyAlignment="1">
      <alignment horizontal="left" vertical="center" wrapText="1"/>
      <protection/>
    </xf>
    <xf numFmtId="2" fontId="10" fillId="38" borderId="20" xfId="71" applyNumberFormat="1" applyFont="1" applyFill="1" applyBorder="1" applyAlignment="1">
      <alignment vertical="center" wrapText="1"/>
      <protection/>
    </xf>
    <xf numFmtId="2" fontId="10" fillId="38" borderId="50" xfId="71" applyNumberFormat="1" applyFont="1" applyFill="1" applyBorder="1" applyAlignment="1">
      <alignment vertical="center" wrapText="1"/>
      <protection/>
    </xf>
    <xf numFmtId="190" fontId="10" fillId="0" borderId="57" xfId="78" applyNumberFormat="1" applyFont="1" applyBorder="1" applyAlignment="1">
      <alignment horizontal="center" vertical="center" wrapText="1"/>
    </xf>
    <xf numFmtId="9" fontId="82" fillId="0" borderId="79" xfId="71" applyNumberFormat="1" applyFont="1" applyBorder="1" applyAlignment="1">
      <alignment horizontal="left" vertical="center" wrapText="1"/>
      <protection/>
    </xf>
    <xf numFmtId="9" fontId="82" fillId="0" borderId="41" xfId="71" applyNumberFormat="1" applyFont="1" applyBorder="1" applyAlignment="1">
      <alignment horizontal="left" vertical="center" wrapText="1"/>
      <protection/>
    </xf>
    <xf numFmtId="9" fontId="82" fillId="0" borderId="83" xfId="71" applyNumberFormat="1" applyFont="1" applyBorder="1" applyAlignment="1">
      <alignment horizontal="left" vertical="center" wrapText="1"/>
      <protection/>
    </xf>
    <xf numFmtId="9" fontId="82" fillId="0" borderId="58" xfId="71" applyNumberFormat="1" applyFont="1" applyBorder="1" applyAlignment="1">
      <alignment horizontal="left" vertical="center" wrapText="1"/>
      <protection/>
    </xf>
    <xf numFmtId="9" fontId="82" fillId="0" borderId="34" xfId="71" applyNumberFormat="1" applyFont="1" applyBorder="1" applyAlignment="1">
      <alignment horizontal="left" vertical="center" wrapText="1"/>
      <protection/>
    </xf>
    <xf numFmtId="9" fontId="82" fillId="0" borderId="35" xfId="71" applyNumberFormat="1" applyFont="1" applyBorder="1" applyAlignment="1">
      <alignment horizontal="left" vertical="center" wrapText="1"/>
      <protection/>
    </xf>
    <xf numFmtId="0" fontId="10" fillId="0" borderId="69" xfId="71" applyFont="1" applyBorder="1" applyAlignment="1">
      <alignment horizontal="center" vertical="center" wrapText="1"/>
      <protection/>
    </xf>
    <xf numFmtId="0" fontId="10" fillId="0" borderId="70" xfId="71" applyFont="1" applyBorder="1" applyAlignment="1">
      <alignment horizontal="center" vertical="center" wrapText="1"/>
      <protection/>
    </xf>
    <xf numFmtId="0" fontId="10" fillId="0" borderId="71" xfId="71" applyFont="1" applyBorder="1" applyAlignment="1">
      <alignment horizontal="center" vertical="center" wrapText="1"/>
      <protection/>
    </xf>
    <xf numFmtId="0" fontId="11" fillId="0" borderId="68" xfId="71" applyFont="1" applyBorder="1" applyAlignment="1">
      <alignment horizontal="center" vertical="center"/>
      <protection/>
    </xf>
    <xf numFmtId="0" fontId="11" fillId="0" borderId="26" xfId="71" applyFont="1" applyBorder="1" applyAlignment="1">
      <alignment horizontal="center" vertical="center"/>
      <protection/>
    </xf>
    <xf numFmtId="0" fontId="11" fillId="0" borderId="27" xfId="71" applyFont="1" applyBorder="1" applyAlignment="1">
      <alignment horizontal="center" vertical="center"/>
      <protection/>
    </xf>
    <xf numFmtId="2" fontId="10" fillId="0" borderId="37" xfId="71" applyNumberFormat="1" applyFont="1" applyBorder="1" applyAlignment="1">
      <alignment horizontal="left" vertical="center" wrapText="1"/>
      <protection/>
    </xf>
    <xf numFmtId="2" fontId="10" fillId="0" borderId="51" xfId="71" applyNumberFormat="1" applyFont="1" applyBorder="1" applyAlignment="1">
      <alignment horizontal="left" vertical="center" wrapText="1"/>
      <protection/>
    </xf>
    <xf numFmtId="9" fontId="10" fillId="0" borderId="22" xfId="78" applyFont="1" applyBorder="1" applyAlignment="1">
      <alignment horizontal="center" vertical="center" wrapText="1"/>
    </xf>
    <xf numFmtId="9" fontId="10" fillId="0" borderId="16" xfId="78" applyFont="1" applyBorder="1" applyAlignment="1">
      <alignment horizontal="center" vertical="center" wrapText="1"/>
    </xf>
    <xf numFmtId="9" fontId="10" fillId="0" borderId="79" xfId="71" applyNumberFormat="1" applyFont="1" applyFill="1" applyBorder="1" applyAlignment="1">
      <alignment horizontal="left" vertical="center" wrapText="1"/>
      <protection/>
    </xf>
    <xf numFmtId="9" fontId="10" fillId="0" borderId="41" xfId="71" applyNumberFormat="1" applyFont="1" applyFill="1" applyBorder="1" applyAlignment="1">
      <alignment horizontal="left" vertical="center" wrapText="1"/>
      <protection/>
    </xf>
    <xf numFmtId="9" fontId="10" fillId="0" borderId="83" xfId="71" applyNumberFormat="1" applyFont="1" applyFill="1" applyBorder="1" applyAlignment="1">
      <alignment horizontal="left" vertical="center" wrapText="1"/>
      <protection/>
    </xf>
    <xf numFmtId="9" fontId="10" fillId="0" borderId="85" xfId="71" applyNumberFormat="1" applyFont="1" applyFill="1" applyBorder="1" applyAlignment="1">
      <alignment horizontal="left" vertical="center" wrapText="1"/>
      <protection/>
    </xf>
    <xf numFmtId="9" fontId="10" fillId="0" borderId="0" xfId="71" applyNumberFormat="1" applyFont="1" applyFill="1" applyAlignment="1">
      <alignment horizontal="left" vertical="center" wrapText="1"/>
      <protection/>
    </xf>
    <xf numFmtId="9" fontId="10" fillId="0" borderId="29" xfId="71" applyNumberFormat="1" applyFont="1" applyFill="1" applyBorder="1" applyAlignment="1">
      <alignment horizontal="left" vertical="center" wrapText="1"/>
      <protection/>
    </xf>
    <xf numFmtId="0" fontId="11" fillId="0" borderId="28" xfId="71" applyFont="1" applyBorder="1" applyAlignment="1">
      <alignment horizontal="center" vertical="center"/>
      <protection/>
    </xf>
    <xf numFmtId="0" fontId="11" fillId="0" borderId="0" xfId="71" applyFont="1" applyAlignment="1">
      <alignment horizontal="center" vertical="center"/>
      <protection/>
    </xf>
    <xf numFmtId="0" fontId="11" fillId="0" borderId="29" xfId="71" applyFont="1" applyBorder="1" applyAlignment="1">
      <alignment horizontal="center" vertical="center"/>
      <protection/>
    </xf>
    <xf numFmtId="9" fontId="82" fillId="0" borderId="39" xfId="71" applyNumberFormat="1" applyFont="1" applyBorder="1" applyAlignment="1">
      <alignment horizontal="left" vertical="center" wrapText="1"/>
      <protection/>
    </xf>
    <xf numFmtId="9" fontId="82" fillId="0" borderId="15" xfId="71" applyNumberFormat="1" applyFont="1" applyBorder="1" applyAlignment="1">
      <alignment horizontal="left" vertical="center" wrapText="1"/>
      <protection/>
    </xf>
    <xf numFmtId="9" fontId="82" fillId="0" borderId="19" xfId="71" applyNumberFormat="1" applyFont="1" applyBorder="1" applyAlignment="1">
      <alignment horizontal="left" vertical="center" wrapText="1"/>
      <protection/>
    </xf>
    <xf numFmtId="9" fontId="10" fillId="0" borderId="22" xfId="71" applyNumberFormat="1" applyFont="1" applyBorder="1" applyAlignment="1">
      <alignment horizontal="center" vertical="center" wrapText="1"/>
      <protection/>
    </xf>
    <xf numFmtId="0" fontId="10" fillId="0" borderId="57" xfId="71" applyFont="1" applyBorder="1" applyAlignment="1">
      <alignment horizontal="center" vertical="center" wrapText="1"/>
      <protection/>
    </xf>
    <xf numFmtId="9" fontId="10" fillId="0" borderId="83" xfId="80" applyFont="1" applyFill="1" applyBorder="1" applyAlignment="1" applyProtection="1">
      <alignment horizontal="center" vertical="center" wrapText="1"/>
      <protection/>
    </xf>
    <xf numFmtId="9" fontId="10" fillId="0" borderId="35" xfId="80" applyFont="1" applyFill="1" applyBorder="1" applyAlignment="1" applyProtection="1">
      <alignment horizontal="center" vertical="center" wrapText="1"/>
      <protection/>
    </xf>
    <xf numFmtId="2" fontId="10" fillId="0" borderId="50" xfId="71" applyNumberFormat="1" applyFont="1" applyBorder="1" applyAlignment="1">
      <alignment horizontal="left" vertical="center" wrapText="1"/>
      <protection/>
    </xf>
    <xf numFmtId="2" fontId="10" fillId="0" borderId="81" xfId="71" applyNumberFormat="1" applyFont="1" applyBorder="1" applyAlignment="1">
      <alignment horizontal="left" vertical="center" wrapText="1"/>
      <protection/>
    </xf>
    <xf numFmtId="9" fontId="10" fillId="0" borderId="38" xfId="78" applyFont="1" applyFill="1" applyBorder="1" applyAlignment="1" applyProtection="1">
      <alignment horizontal="center" vertical="center" wrapText="1"/>
      <protection/>
    </xf>
    <xf numFmtId="9" fontId="82" fillId="0" borderId="52" xfId="71" applyNumberFormat="1" applyFont="1" applyBorder="1" applyAlignment="1">
      <alignment vertical="center" wrapText="1"/>
      <protection/>
    </xf>
    <xf numFmtId="9" fontId="82" fillId="0" borderId="41" xfId="71" applyNumberFormat="1" applyFont="1" applyBorder="1" applyAlignment="1">
      <alignment vertical="center" wrapText="1"/>
      <protection/>
    </xf>
    <xf numFmtId="9" fontId="82" fillId="0" borderId="83" xfId="71" applyNumberFormat="1" applyFont="1" applyBorder="1" applyAlignment="1">
      <alignment vertical="center" wrapText="1"/>
      <protection/>
    </xf>
    <xf numFmtId="9" fontId="82" fillId="0" borderId="58" xfId="71" applyNumberFormat="1" applyFont="1" applyBorder="1" applyAlignment="1">
      <alignment vertical="center" wrapText="1"/>
      <protection/>
    </xf>
    <xf numFmtId="9" fontId="82" fillId="0" borderId="34" xfId="71" applyNumberFormat="1" applyFont="1" applyBorder="1" applyAlignment="1">
      <alignment vertical="center" wrapText="1"/>
      <protection/>
    </xf>
    <xf numFmtId="9" fontId="82" fillId="0" borderId="35" xfId="71" applyNumberFormat="1" applyFont="1" applyBorder="1" applyAlignment="1">
      <alignment vertical="center" wrapText="1"/>
      <protection/>
    </xf>
    <xf numFmtId="2" fontId="10" fillId="0" borderId="20" xfId="71" applyNumberFormat="1" applyFont="1" applyBorder="1" applyAlignment="1">
      <alignment horizontal="left" vertical="center" wrapText="1"/>
      <protection/>
    </xf>
    <xf numFmtId="9" fontId="10" fillId="0" borderId="54" xfId="78" applyFont="1" applyBorder="1" applyAlignment="1">
      <alignment horizontal="center" vertical="center" wrapText="1"/>
    </xf>
    <xf numFmtId="199" fontId="11" fillId="0" borderId="88" xfId="71" applyNumberFormat="1" applyFont="1" applyBorder="1" applyAlignment="1">
      <alignment horizontal="center" vertical="center" wrapText="1"/>
      <protection/>
    </xf>
    <xf numFmtId="199" fontId="11" fillId="0" borderId="26" xfId="71" applyNumberFormat="1" applyFont="1" applyBorder="1" applyAlignment="1">
      <alignment horizontal="center" vertical="center" wrapText="1"/>
      <protection/>
    </xf>
    <xf numFmtId="199" fontId="11" fillId="0" borderId="89" xfId="71" applyNumberFormat="1" applyFont="1" applyBorder="1" applyAlignment="1">
      <alignment horizontal="center" vertical="center" wrapText="1"/>
      <protection/>
    </xf>
    <xf numFmtId="199" fontId="11" fillId="0" borderId="85" xfId="71" applyNumberFormat="1" applyFont="1" applyBorder="1" applyAlignment="1">
      <alignment horizontal="center" vertical="center" wrapText="1"/>
      <protection/>
    </xf>
    <xf numFmtId="199" fontId="11" fillId="0" borderId="0" xfId="71" applyNumberFormat="1" applyFont="1" applyAlignment="1">
      <alignment horizontal="center" vertical="center" wrapText="1"/>
      <protection/>
    </xf>
    <xf numFmtId="199" fontId="11" fillId="0" borderId="43" xfId="71" applyNumberFormat="1" applyFont="1" applyBorder="1" applyAlignment="1">
      <alignment horizontal="center" vertical="center" wrapText="1"/>
      <protection/>
    </xf>
    <xf numFmtId="199" fontId="11" fillId="0" borderId="58" xfId="71" applyNumberFormat="1" applyFont="1" applyBorder="1" applyAlignment="1">
      <alignment horizontal="center" vertical="center" wrapText="1"/>
      <protection/>
    </xf>
    <xf numFmtId="199" fontId="11" fillId="0" borderId="34" xfId="71" applyNumberFormat="1" applyFont="1" applyBorder="1" applyAlignment="1">
      <alignment horizontal="center" vertical="center" wrapText="1"/>
      <protection/>
    </xf>
    <xf numFmtId="199" fontId="11" fillId="0" borderId="82" xfId="71" applyNumberFormat="1" applyFont="1" applyBorder="1" applyAlignment="1">
      <alignment horizontal="center" vertical="center" wrapText="1"/>
      <protection/>
    </xf>
    <xf numFmtId="0" fontId="11" fillId="38" borderId="26" xfId="71" applyFont="1" applyFill="1" applyBorder="1" applyAlignment="1">
      <alignment horizontal="center" vertical="center" wrapText="1"/>
      <protection/>
    </xf>
    <xf numFmtId="0" fontId="11" fillId="38" borderId="0" xfId="71" applyFont="1" applyFill="1" applyAlignment="1">
      <alignment horizontal="center" vertical="center" wrapText="1"/>
      <protection/>
    </xf>
    <xf numFmtId="0" fontId="11" fillId="38" borderId="34" xfId="71" applyFont="1" applyFill="1" applyBorder="1" applyAlignment="1">
      <alignment horizontal="center" vertical="center" wrapText="1"/>
      <protection/>
    </xf>
    <xf numFmtId="0" fontId="11" fillId="38" borderId="14" xfId="71" applyFont="1" applyFill="1" applyBorder="1" applyAlignment="1">
      <alignment horizontal="left" vertical="center" wrapText="1"/>
      <protection/>
    </xf>
    <xf numFmtId="0" fontId="11" fillId="38" borderId="80" xfId="71" applyFont="1" applyFill="1" applyBorder="1" applyAlignment="1">
      <alignment horizontal="left" vertical="center" wrapText="1"/>
      <protection/>
    </xf>
    <xf numFmtId="0" fontId="11" fillId="38" borderId="17" xfId="71" applyFont="1" applyFill="1" applyBorder="1" applyAlignment="1">
      <alignment horizontal="left" vertical="center" wrapText="1"/>
      <protection/>
    </xf>
    <xf numFmtId="0" fontId="11" fillId="38" borderId="45" xfId="71" applyFont="1" applyFill="1" applyBorder="1" applyAlignment="1">
      <alignment horizontal="left" vertical="center" wrapText="1"/>
      <protection/>
    </xf>
    <xf numFmtId="0" fontId="11" fillId="38" borderId="40" xfId="71" applyFont="1" applyFill="1" applyBorder="1" applyAlignment="1">
      <alignment horizontal="left" vertical="center" wrapText="1"/>
      <protection/>
    </xf>
    <xf numFmtId="0" fontId="11" fillId="38" borderId="86" xfId="71" applyFont="1" applyFill="1" applyBorder="1" applyAlignment="1">
      <alignment horizontal="left" vertical="center" wrapText="1"/>
      <protection/>
    </xf>
    <xf numFmtId="0" fontId="11" fillId="38" borderId="74" xfId="71" applyFont="1" applyFill="1" applyBorder="1" applyAlignment="1">
      <alignment horizontal="left" vertical="center" wrapText="1"/>
      <protection/>
    </xf>
    <xf numFmtId="0" fontId="11" fillId="38" borderId="78" xfId="71" applyFont="1" applyFill="1" applyBorder="1" applyAlignment="1">
      <alignment horizontal="left" vertical="center" wrapText="1"/>
      <protection/>
    </xf>
    <xf numFmtId="0" fontId="0" fillId="0" borderId="51" xfId="0" applyBorder="1" applyAlignment="1">
      <alignment horizontal="left" vertical="center" wrapText="1"/>
    </xf>
    <xf numFmtId="190" fontId="10" fillId="0" borderId="54" xfId="78" applyNumberFormat="1" applyFont="1" applyFill="1" applyBorder="1" applyAlignment="1" applyProtection="1">
      <alignment horizontal="center" vertical="center" wrapText="1"/>
      <protection/>
    </xf>
    <xf numFmtId="190" fontId="10" fillId="0" borderId="16" xfId="78" applyNumberFormat="1" applyFont="1" applyFill="1" applyBorder="1" applyAlignment="1" applyProtection="1">
      <alignment horizontal="center" vertical="center" wrapText="1"/>
      <protection/>
    </xf>
    <xf numFmtId="9" fontId="86" fillId="38" borderId="79" xfId="71" applyNumberFormat="1" applyFont="1" applyFill="1" applyBorder="1" applyAlignment="1">
      <alignment vertical="center" wrapText="1"/>
      <protection/>
    </xf>
    <xf numFmtId="9" fontId="86" fillId="38" borderId="41" xfId="71" applyNumberFormat="1" applyFont="1" applyFill="1" applyBorder="1" applyAlignment="1">
      <alignment vertical="center" wrapText="1"/>
      <protection/>
    </xf>
    <xf numFmtId="9" fontId="86" fillId="38" borderId="83" xfId="71" applyNumberFormat="1" applyFont="1" applyFill="1" applyBorder="1" applyAlignment="1">
      <alignment vertical="center" wrapText="1"/>
      <protection/>
    </xf>
    <xf numFmtId="9" fontId="86" fillId="38" borderId="85" xfId="71" applyNumberFormat="1" applyFont="1" applyFill="1" applyBorder="1" applyAlignment="1">
      <alignment vertical="center" wrapText="1"/>
      <protection/>
    </xf>
    <xf numFmtId="9" fontId="86" fillId="38" borderId="0" xfId="71" applyNumberFormat="1" applyFont="1" applyFill="1" applyAlignment="1">
      <alignment vertical="center" wrapText="1"/>
      <protection/>
    </xf>
    <xf numFmtId="9" fontId="86" fillId="38" borderId="29" xfId="71" applyNumberFormat="1" applyFont="1" applyFill="1" applyBorder="1" applyAlignment="1">
      <alignment vertical="center" wrapText="1"/>
      <protection/>
    </xf>
    <xf numFmtId="2" fontId="10" fillId="0" borderId="87" xfId="71" applyNumberFormat="1" applyFont="1" applyBorder="1" applyAlignment="1">
      <alignment horizontal="left" vertical="center" wrapText="1"/>
      <protection/>
    </xf>
    <xf numFmtId="0" fontId="0" fillId="0" borderId="81" xfId="0" applyBorder="1" applyAlignment="1">
      <alignment horizontal="left" vertical="center" wrapText="1"/>
    </xf>
    <xf numFmtId="190" fontId="10" fillId="0" borderId="22" xfId="78" applyNumberFormat="1" applyFont="1" applyFill="1" applyBorder="1" applyAlignment="1" applyProtection="1">
      <alignment horizontal="center" vertical="center" wrapText="1"/>
      <protection/>
    </xf>
    <xf numFmtId="190" fontId="10" fillId="0" borderId="57" xfId="78" applyNumberFormat="1" applyFont="1" applyFill="1" applyBorder="1" applyAlignment="1" applyProtection="1">
      <alignment horizontal="center" vertical="center" wrapText="1"/>
      <protection/>
    </xf>
    <xf numFmtId="9" fontId="86" fillId="38" borderId="58" xfId="71" applyNumberFormat="1" applyFont="1" applyFill="1" applyBorder="1" applyAlignment="1">
      <alignment vertical="center" wrapText="1"/>
      <protection/>
    </xf>
    <xf numFmtId="9" fontId="86" fillId="38" borderId="34" xfId="71" applyNumberFormat="1" applyFont="1" applyFill="1" applyBorder="1" applyAlignment="1">
      <alignment vertical="center" wrapText="1"/>
      <protection/>
    </xf>
    <xf numFmtId="9" fontId="86" fillId="38" borderId="35" xfId="71" applyNumberFormat="1" applyFont="1" applyFill="1" applyBorder="1" applyAlignment="1">
      <alignment vertical="center" wrapText="1"/>
      <protection/>
    </xf>
    <xf numFmtId="9" fontId="86" fillId="38" borderId="39" xfId="71" applyNumberFormat="1" applyFont="1" applyFill="1" applyBorder="1" applyAlignment="1">
      <alignment vertical="center" wrapText="1"/>
      <protection/>
    </xf>
    <xf numFmtId="9" fontId="86" fillId="38" borderId="15" xfId="71" applyNumberFormat="1" applyFont="1" applyFill="1" applyBorder="1" applyAlignment="1">
      <alignment vertical="center" wrapText="1"/>
      <protection/>
    </xf>
    <xf numFmtId="9" fontId="86" fillId="38" borderId="19" xfId="71" applyNumberFormat="1" applyFont="1" applyFill="1" applyBorder="1" applyAlignment="1">
      <alignment vertical="center" wrapText="1"/>
      <protection/>
    </xf>
    <xf numFmtId="0" fontId="86" fillId="38" borderId="79" xfId="0" applyFont="1" applyFill="1" applyBorder="1" applyAlignment="1">
      <alignment horizontal="center" vertical="center" wrapText="1"/>
    </xf>
    <xf numFmtId="0" fontId="86" fillId="38" borderId="41" xfId="0" applyFont="1" applyFill="1" applyBorder="1" applyAlignment="1">
      <alignment horizontal="center" vertical="center" wrapText="1"/>
    </xf>
    <xf numFmtId="0" fontId="86" fillId="38" borderId="90" xfId="0" applyFont="1" applyFill="1" applyBorder="1" applyAlignment="1">
      <alignment horizontal="center" vertical="center" wrapText="1"/>
    </xf>
    <xf numFmtId="0" fontId="86" fillId="38" borderId="91" xfId="0" applyFont="1" applyFill="1" applyBorder="1" applyAlignment="1">
      <alignment horizontal="center" vertical="center" wrapText="1"/>
    </xf>
    <xf numFmtId="0" fontId="86" fillId="38" borderId="92" xfId="0" applyFont="1" applyFill="1" applyBorder="1" applyAlignment="1">
      <alignment horizontal="center" vertical="center" wrapText="1"/>
    </xf>
    <xf numFmtId="0" fontId="86" fillId="38" borderId="93" xfId="0" applyFont="1" applyFill="1" applyBorder="1" applyAlignment="1">
      <alignment horizontal="center" vertical="center" wrapText="1"/>
    </xf>
    <xf numFmtId="0" fontId="86" fillId="38" borderId="94" xfId="0" applyFont="1" applyFill="1" applyBorder="1" applyAlignment="1">
      <alignment horizontal="center" vertical="center" wrapText="1"/>
    </xf>
    <xf numFmtId="0" fontId="86" fillId="38" borderId="83" xfId="0" applyFont="1" applyFill="1" applyBorder="1" applyAlignment="1">
      <alignment horizontal="center" vertical="center" wrapText="1"/>
    </xf>
    <xf numFmtId="0" fontId="86" fillId="38" borderId="95" xfId="0" applyFont="1" applyFill="1" applyBorder="1" applyAlignment="1">
      <alignment horizontal="center" vertical="center" wrapText="1"/>
    </xf>
    <xf numFmtId="0" fontId="86" fillId="38" borderId="34" xfId="0" applyFont="1" applyFill="1" applyBorder="1" applyAlignment="1">
      <alignment horizontal="center" vertical="center" wrapText="1"/>
    </xf>
    <xf numFmtId="0" fontId="86" fillId="38" borderId="35" xfId="0" applyFont="1" applyFill="1" applyBorder="1" applyAlignment="1">
      <alignment horizontal="center" vertical="center" wrapText="1"/>
    </xf>
    <xf numFmtId="0" fontId="86" fillId="38" borderId="42" xfId="0" applyFont="1" applyFill="1" applyBorder="1" applyAlignment="1">
      <alignment horizontal="center" vertical="center" wrapText="1"/>
    </xf>
    <xf numFmtId="0" fontId="86" fillId="38" borderId="58" xfId="0" applyFont="1" applyFill="1" applyBorder="1" applyAlignment="1">
      <alignment horizontal="center" vertical="center" wrapText="1"/>
    </xf>
    <xf numFmtId="0" fontId="86" fillId="38" borderId="82" xfId="0" applyFont="1" applyFill="1" applyBorder="1" applyAlignment="1">
      <alignment horizontal="center" vertical="center" wrapText="1"/>
    </xf>
    <xf numFmtId="0" fontId="11" fillId="0" borderId="61" xfId="0" applyFont="1" applyBorder="1" applyAlignment="1">
      <alignment horizontal="left" vertical="center" wrapText="1"/>
    </xf>
    <xf numFmtId="0" fontId="11" fillId="0" borderId="72" xfId="0" applyFont="1" applyBorder="1" applyAlignment="1">
      <alignment horizontal="left" vertical="center" wrapText="1"/>
    </xf>
    <xf numFmtId="0" fontId="11" fillId="0" borderId="73" xfId="0" applyFont="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21" xfId="0" applyFont="1" applyBorder="1" applyAlignment="1">
      <alignment horizontal="left" vertical="center" wrapText="1"/>
    </xf>
    <xf numFmtId="14" fontId="95" fillId="0" borderId="13" xfId="0" applyNumberFormat="1" applyFont="1" applyFill="1" applyBorder="1" applyAlignment="1">
      <alignment horizontal="center" vertical="center"/>
    </xf>
    <xf numFmtId="0" fontId="84" fillId="0" borderId="14" xfId="0" applyFont="1" applyBorder="1" applyAlignment="1">
      <alignment horizontal="left" vertical="center" wrapText="1"/>
    </xf>
    <xf numFmtId="0" fontId="84" fillId="0" borderId="17" xfId="0" applyFont="1" applyBorder="1" applyAlignment="1">
      <alignment horizontal="left" vertical="center" wrapText="1"/>
    </xf>
    <xf numFmtId="0" fontId="11" fillId="0" borderId="14" xfId="0" applyFont="1" applyBorder="1" applyAlignment="1">
      <alignment horizontal="left" vertical="center" wrapText="1"/>
    </xf>
    <xf numFmtId="0" fontId="84" fillId="0" borderId="14" xfId="0" applyFont="1" applyBorder="1" applyAlignment="1">
      <alignment horizontal="center" vertical="center"/>
    </xf>
    <xf numFmtId="0" fontId="84" fillId="0" borderId="80" xfId="0" applyFont="1" applyBorder="1" applyAlignment="1">
      <alignment horizontal="center" vertical="center"/>
    </xf>
    <xf numFmtId="0" fontId="84" fillId="0" borderId="17" xfId="0" applyFont="1" applyBorder="1" applyAlignment="1">
      <alignment horizontal="center" vertical="center"/>
    </xf>
    <xf numFmtId="0" fontId="84" fillId="41" borderId="79" xfId="71" applyFont="1" applyFill="1" applyBorder="1" applyAlignment="1">
      <alignment horizontal="center" vertical="center" wrapText="1"/>
      <protection/>
    </xf>
    <xf numFmtId="0" fontId="84" fillId="41" borderId="41" xfId="71" applyFont="1" applyFill="1" applyBorder="1" applyAlignment="1">
      <alignment horizontal="center" vertical="center" wrapText="1"/>
      <protection/>
    </xf>
    <xf numFmtId="0" fontId="84" fillId="41" borderId="42" xfId="71" applyFont="1" applyFill="1" applyBorder="1" applyAlignment="1">
      <alignment horizontal="center" vertical="center" wrapText="1"/>
      <protection/>
    </xf>
    <xf numFmtId="0" fontId="84" fillId="41" borderId="85" xfId="71" applyFont="1" applyFill="1" applyBorder="1" applyAlignment="1">
      <alignment horizontal="center" vertical="center" wrapText="1"/>
      <protection/>
    </xf>
    <xf numFmtId="0" fontId="84" fillId="41" borderId="0" xfId="71" applyFont="1" applyFill="1" applyBorder="1" applyAlignment="1">
      <alignment horizontal="center" vertical="center" wrapText="1"/>
      <protection/>
    </xf>
    <xf numFmtId="0" fontId="84" fillId="41" borderId="43" xfId="71" applyFont="1" applyFill="1" applyBorder="1" applyAlignment="1">
      <alignment horizontal="center" vertical="center" wrapText="1"/>
      <protection/>
    </xf>
    <xf numFmtId="0" fontId="84" fillId="41" borderId="39" xfId="71" applyFont="1" applyFill="1" applyBorder="1" applyAlignment="1">
      <alignment horizontal="center" vertical="center" wrapText="1"/>
      <protection/>
    </xf>
    <xf numFmtId="0" fontId="84" fillId="41" borderId="15" xfId="71" applyFont="1" applyFill="1" applyBorder="1" applyAlignment="1">
      <alignment horizontal="center" vertical="center" wrapText="1"/>
      <protection/>
    </xf>
    <xf numFmtId="0" fontId="84" fillId="41" borderId="44" xfId="71" applyFont="1" applyFill="1" applyBorder="1" applyAlignment="1">
      <alignment horizontal="center" vertical="center" wrapText="1"/>
      <protection/>
    </xf>
    <xf numFmtId="0" fontId="11" fillId="41" borderId="79" xfId="71" applyFont="1" applyFill="1" applyBorder="1" applyAlignment="1">
      <alignment horizontal="center" vertical="center" wrapText="1"/>
      <protection/>
    </xf>
    <xf numFmtId="0" fontId="11" fillId="41" borderId="41" xfId="71" applyFont="1" applyFill="1" applyBorder="1" applyAlignment="1">
      <alignment horizontal="center" vertical="center" wrapText="1"/>
      <protection/>
    </xf>
    <xf numFmtId="0" fontId="11" fillId="41" borderId="42" xfId="71" applyFont="1" applyFill="1" applyBorder="1" applyAlignment="1">
      <alignment horizontal="center" vertical="center" wrapText="1"/>
      <protection/>
    </xf>
    <xf numFmtId="0" fontId="11" fillId="41" borderId="85" xfId="71" applyFont="1" applyFill="1" applyBorder="1" applyAlignment="1">
      <alignment horizontal="center" vertical="center" wrapText="1"/>
      <protection/>
    </xf>
    <xf numFmtId="0" fontId="11" fillId="41" borderId="0" xfId="71" applyFont="1" applyFill="1" applyBorder="1" applyAlignment="1">
      <alignment horizontal="center" vertical="center" wrapText="1"/>
      <protection/>
    </xf>
    <xf numFmtId="0" fontId="11" fillId="41" borderId="43" xfId="71" applyFont="1" applyFill="1" applyBorder="1" applyAlignment="1">
      <alignment horizontal="center" vertical="center" wrapText="1"/>
      <protection/>
    </xf>
    <xf numFmtId="0" fontId="11" fillId="41" borderId="39" xfId="71" applyFont="1" applyFill="1" applyBorder="1" applyAlignment="1">
      <alignment horizontal="center" vertical="center" wrapText="1"/>
      <protection/>
    </xf>
    <xf numFmtId="0" fontId="11" fillId="41" borderId="15" xfId="71" applyFont="1" applyFill="1" applyBorder="1" applyAlignment="1">
      <alignment horizontal="center" vertical="center" wrapText="1"/>
      <protection/>
    </xf>
    <xf numFmtId="0" fontId="11" fillId="41" borderId="44" xfId="71" applyFont="1" applyFill="1" applyBorder="1" applyAlignment="1">
      <alignment horizontal="center" vertical="center" wrapText="1"/>
      <protection/>
    </xf>
    <xf numFmtId="0" fontId="84" fillId="0" borderId="14" xfId="0" applyFont="1" applyBorder="1" applyAlignment="1">
      <alignment horizontal="center" vertical="center" wrapText="1"/>
    </xf>
    <xf numFmtId="0" fontId="84" fillId="0" borderId="17" xfId="0" applyFont="1" applyBorder="1" applyAlignment="1">
      <alignment horizontal="center" vertical="center" wrapText="1"/>
    </xf>
    <xf numFmtId="0" fontId="84" fillId="11" borderId="0" xfId="0" applyFont="1" applyFill="1" applyAlignment="1">
      <alignment horizontal="center" vertical="center"/>
    </xf>
    <xf numFmtId="0" fontId="84" fillId="0" borderId="13" xfId="0" applyFont="1" applyBorder="1" applyAlignment="1">
      <alignment horizontal="center" vertical="center" wrapText="1"/>
    </xf>
    <xf numFmtId="0" fontId="84" fillId="11" borderId="13" xfId="0" applyFont="1" applyFill="1" applyBorder="1" applyAlignment="1">
      <alignment horizontal="center" vertical="center" wrapText="1"/>
    </xf>
    <xf numFmtId="0" fontId="11" fillId="0" borderId="13" xfId="0" applyFont="1" applyBorder="1" applyAlignment="1">
      <alignment horizontal="center" vertical="center" wrapText="1"/>
    </xf>
    <xf numFmtId="0" fontId="84" fillId="11" borderId="13" xfId="0" applyFont="1" applyFill="1" applyBorder="1" applyAlignment="1">
      <alignment horizontal="left" vertical="center"/>
    </xf>
    <xf numFmtId="0" fontId="82" fillId="0" borderId="13" xfId="0" applyFont="1" applyBorder="1" applyAlignment="1">
      <alignment horizontal="left" vertical="center"/>
    </xf>
    <xf numFmtId="0" fontId="82" fillId="0" borderId="13" xfId="0" applyFont="1" applyBorder="1" applyAlignment="1">
      <alignment horizontal="center" vertical="center"/>
    </xf>
    <xf numFmtId="0" fontId="82" fillId="0" borderId="13" xfId="0" applyFont="1" applyBorder="1" applyAlignment="1">
      <alignment horizontal="center" vertical="center" wrapText="1"/>
    </xf>
    <xf numFmtId="9" fontId="82" fillId="0" borderId="13" xfId="78" applyFont="1" applyBorder="1" applyAlignment="1">
      <alignment horizontal="center" vertical="center" wrapText="1"/>
    </xf>
    <xf numFmtId="9" fontId="82" fillId="0" borderId="13" xfId="0" applyNumberFormat="1" applyFont="1" applyBorder="1" applyAlignment="1">
      <alignment horizontal="center" vertical="center"/>
    </xf>
    <xf numFmtId="9" fontId="82" fillId="0" borderId="13" xfId="78" applyFont="1" applyBorder="1" applyAlignment="1">
      <alignment horizontal="center" vertical="center"/>
    </xf>
    <xf numFmtId="0" fontId="16" fillId="0" borderId="13" xfId="78" applyNumberFormat="1" applyFont="1" applyBorder="1" applyAlignment="1">
      <alignment horizontal="justify" vertical="top" wrapText="1"/>
    </xf>
    <xf numFmtId="0" fontId="0" fillId="0" borderId="43"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6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10" fontId="82" fillId="0" borderId="13" xfId="0" applyNumberFormat="1" applyFont="1" applyBorder="1" applyAlignment="1">
      <alignment vertical="center"/>
    </xf>
    <xf numFmtId="0" fontId="86" fillId="0" borderId="13" xfId="78" applyNumberFormat="1" applyFont="1" applyFill="1" applyBorder="1" applyAlignment="1">
      <alignment horizontal="left" vertical="center" wrapText="1"/>
    </xf>
    <xf numFmtId="0" fontId="86" fillId="44" borderId="13" xfId="78" applyNumberFormat="1" applyFont="1" applyFill="1" applyBorder="1" applyAlignment="1">
      <alignment horizontal="left" vertical="center" wrapText="1"/>
    </xf>
    <xf numFmtId="0" fontId="86" fillId="38" borderId="13" xfId="78" applyNumberFormat="1" applyFont="1" applyFill="1" applyBorder="1" applyAlignment="1">
      <alignment vertical="center" wrapText="1"/>
    </xf>
    <xf numFmtId="0" fontId="86" fillId="45" borderId="13" xfId="0" applyFont="1" applyFill="1" applyBorder="1" applyAlignment="1">
      <alignment vertical="center" wrapText="1"/>
    </xf>
    <xf numFmtId="0" fontId="86" fillId="44" borderId="13" xfId="78" applyNumberFormat="1" applyFont="1" applyFill="1" applyBorder="1" applyAlignment="1">
      <alignment vertical="center" wrapText="1"/>
    </xf>
    <xf numFmtId="189" fontId="82" fillId="0" borderId="13" xfId="58" applyNumberFormat="1" applyFont="1" applyBorder="1" applyAlignment="1">
      <alignment vertical="center"/>
    </xf>
    <xf numFmtId="0" fontId="86" fillId="38" borderId="13" xfId="78" applyNumberFormat="1" applyFont="1" applyFill="1" applyBorder="1" applyAlignment="1">
      <alignment horizontal="center" vertical="center"/>
    </xf>
    <xf numFmtId="0" fontId="86" fillId="0" borderId="13" xfId="78" applyNumberFormat="1" applyFont="1" applyBorder="1" applyAlignment="1">
      <alignment horizontal="center" vertical="center"/>
    </xf>
    <xf numFmtId="9" fontId="82" fillId="42" borderId="13" xfId="78" applyFont="1" applyFill="1" applyBorder="1" applyAlignment="1">
      <alignment vertical="center"/>
    </xf>
    <xf numFmtId="9" fontId="82" fillId="0" borderId="13" xfId="0" applyNumberFormat="1" applyFont="1" applyFill="1" applyBorder="1" applyAlignment="1">
      <alignment horizontal="center" vertical="center"/>
    </xf>
    <xf numFmtId="0" fontId="82" fillId="0" borderId="22" xfId="78" applyNumberFormat="1" applyFont="1" applyBorder="1" applyAlignment="1">
      <alignment horizontal="center" vertical="center" wrapText="1"/>
    </xf>
    <xf numFmtId="0" fontId="82" fillId="0" borderId="16" xfId="78" applyNumberFormat="1" applyFont="1" applyBorder="1" applyAlignment="1">
      <alignment horizontal="center" vertical="center" wrapText="1"/>
    </xf>
    <xf numFmtId="0" fontId="10" fillId="0" borderId="22" xfId="78" applyNumberFormat="1" applyFont="1" applyBorder="1" applyAlignment="1">
      <alignment horizontal="center" vertical="center"/>
    </xf>
    <xf numFmtId="0" fontId="10" fillId="0" borderId="16" xfId="78" applyNumberFormat="1" applyFont="1" applyBorder="1" applyAlignment="1">
      <alignment horizontal="center" vertical="center"/>
    </xf>
    <xf numFmtId="9" fontId="82" fillId="43" borderId="13" xfId="78" applyFont="1" applyFill="1" applyBorder="1" applyAlignment="1">
      <alignment vertic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16</xdr:row>
      <xdr:rowOff>2428875</xdr:rowOff>
    </xdr:from>
    <xdr:to>
      <xdr:col>7</xdr:col>
      <xdr:colOff>238125</xdr:colOff>
      <xdr:row>16</xdr:row>
      <xdr:rowOff>2428875</xdr:rowOff>
    </xdr:to>
    <xdr:pic>
      <xdr:nvPicPr>
        <xdr:cNvPr id="1" name="Entrada de lápiz 1"/>
        <xdr:cNvPicPr preferRelativeResize="1">
          <a:picLocks noChangeAspect="1"/>
        </xdr:cNvPicPr>
      </xdr:nvPicPr>
      <xdr:blipFill>
        <a:blip r:embed="rId1"/>
        <a:stretch>
          <a:fillRect/>
        </a:stretch>
      </xdr:blipFill>
      <xdr:spPr>
        <a:xfrm>
          <a:off x="5257800" y="18907125"/>
          <a:ext cx="0" cy="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152400</xdr:colOff>
      <xdr:row>11</xdr:row>
      <xdr:rowOff>542925</xdr:rowOff>
    </xdr:from>
    <xdr:to>
      <xdr:col>18</xdr:col>
      <xdr:colOff>152400</xdr:colOff>
      <xdr:row>12</xdr:row>
      <xdr:rowOff>542925</xdr:rowOff>
    </xdr:to>
    <xdr:pic>
      <xdr:nvPicPr>
        <xdr:cNvPr id="1" name="Entrada de lápiz 7"/>
        <xdr:cNvPicPr preferRelativeResize="1">
          <a:picLocks noChangeAspect="1"/>
        </xdr:cNvPicPr>
      </xdr:nvPicPr>
      <xdr:blipFill>
        <a:blip r:embed="rId1"/>
        <a:stretch>
          <a:fillRect/>
        </a:stretch>
      </xdr:blipFill>
      <xdr:spPr>
        <a:xfrm>
          <a:off x="17068800" y="2981325"/>
          <a:ext cx="0" cy="542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381625"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2" name="Entrada de lápiz 4"/>
        <xdr:cNvPicPr preferRelativeResize="1">
          <a:picLocks noChangeAspect="1"/>
        </xdr:cNvPicPr>
      </xdr:nvPicPr>
      <xdr:blipFill>
        <a:blip r:embed="rId1"/>
        <a:stretch>
          <a:fillRect/>
        </a:stretch>
      </xdr:blipFill>
      <xdr:spPr>
        <a:xfrm>
          <a:off x="5381625" y="2981325"/>
          <a:ext cx="0" cy="0"/>
        </a:xfrm>
        <a:prstGeom prst="rect">
          <a:avLst/>
        </a:prstGeom>
        <a:noFill/>
        <a:ln w="9525" cmpd="sng">
          <a:noFill/>
        </a:ln>
      </xdr:spPr>
    </xdr:pic>
    <xdr:clientData/>
  </xdr:twoCellAnchor>
  <xdr:twoCellAnchor editAs="oneCell">
    <xdr:from>
      <xdr:col>19</xdr:col>
      <xdr:colOff>152400</xdr:colOff>
      <xdr:row>12</xdr:row>
      <xdr:rowOff>0</xdr:rowOff>
    </xdr:from>
    <xdr:to>
      <xdr:col>19</xdr:col>
      <xdr:colOff>152400</xdr:colOff>
      <xdr:row>12</xdr:row>
      <xdr:rowOff>0</xdr:rowOff>
    </xdr:to>
    <xdr:pic>
      <xdr:nvPicPr>
        <xdr:cNvPr id="3" name="Entrada de lápiz 7"/>
        <xdr:cNvPicPr preferRelativeResize="1">
          <a:picLocks noChangeAspect="1"/>
        </xdr:cNvPicPr>
      </xdr:nvPicPr>
      <xdr:blipFill>
        <a:blip r:embed="rId1"/>
        <a:stretch>
          <a:fillRect/>
        </a:stretch>
      </xdr:blipFill>
      <xdr:spPr>
        <a:xfrm>
          <a:off x="17649825" y="2981325"/>
          <a:ext cx="0" cy="0"/>
        </a:xfrm>
        <a:prstGeom prst="rect">
          <a:avLst/>
        </a:prstGeom>
        <a:noFill/>
        <a:ln w="9525" cmpd="sng">
          <a:noFill/>
        </a:ln>
      </xdr:spPr>
    </xdr:pic>
    <xdr:clientData/>
  </xdr:twoCellAnchor>
  <xdr:twoCellAnchor editAs="oneCell">
    <xdr:from>
      <xdr:col>19</xdr:col>
      <xdr:colOff>152400</xdr:colOff>
      <xdr:row>12</xdr:row>
      <xdr:rowOff>0</xdr:rowOff>
    </xdr:from>
    <xdr:to>
      <xdr:col>19</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7649825" y="2981325"/>
          <a:ext cx="0" cy="0"/>
        </a:xfrm>
        <a:prstGeom prst="rect">
          <a:avLst/>
        </a:prstGeom>
        <a:noFill/>
        <a:ln w="9525" cmpd="sng">
          <a:noFill/>
        </a:ln>
      </xdr:spPr>
    </xdr:pic>
    <xdr:clientData/>
  </xdr:twoCellAnchor>
  <xdr:twoCellAnchor editAs="oneCell">
    <xdr:from>
      <xdr:col>7</xdr:col>
      <xdr:colOff>247650</xdr:colOff>
      <xdr:row>13</xdr:row>
      <xdr:rowOff>0</xdr:rowOff>
    </xdr:from>
    <xdr:to>
      <xdr:col>7</xdr:col>
      <xdr:colOff>247650</xdr:colOff>
      <xdr:row>13</xdr:row>
      <xdr:rowOff>0</xdr:rowOff>
    </xdr:to>
    <xdr:pic>
      <xdr:nvPicPr>
        <xdr:cNvPr id="5" name="Entrada de lápiz 4"/>
        <xdr:cNvPicPr preferRelativeResize="1">
          <a:picLocks noChangeAspect="1"/>
        </xdr:cNvPicPr>
      </xdr:nvPicPr>
      <xdr:blipFill>
        <a:blip r:embed="rId1"/>
        <a:stretch>
          <a:fillRect/>
        </a:stretch>
      </xdr:blipFill>
      <xdr:spPr>
        <a:xfrm>
          <a:off x="5381625" y="5457825"/>
          <a:ext cx="0" cy="0"/>
        </a:xfrm>
        <a:prstGeom prst="rect">
          <a:avLst/>
        </a:prstGeom>
        <a:noFill/>
        <a:ln w="9525" cmpd="sng">
          <a:noFill/>
        </a:ln>
      </xdr:spPr>
    </xdr:pic>
    <xdr:clientData/>
  </xdr:twoCellAnchor>
  <xdr:twoCellAnchor editAs="oneCell">
    <xdr:from>
      <xdr:col>7</xdr:col>
      <xdr:colOff>247650</xdr:colOff>
      <xdr:row>14</xdr:row>
      <xdr:rowOff>0</xdr:rowOff>
    </xdr:from>
    <xdr:to>
      <xdr:col>7</xdr:col>
      <xdr:colOff>247650</xdr:colOff>
      <xdr:row>14</xdr:row>
      <xdr:rowOff>0</xdr:rowOff>
    </xdr:to>
    <xdr:pic>
      <xdr:nvPicPr>
        <xdr:cNvPr id="6" name="Entrada de lápiz 4"/>
        <xdr:cNvPicPr preferRelativeResize="1">
          <a:picLocks noChangeAspect="1"/>
        </xdr:cNvPicPr>
      </xdr:nvPicPr>
      <xdr:blipFill>
        <a:blip r:embed="rId1"/>
        <a:stretch>
          <a:fillRect/>
        </a:stretch>
      </xdr:blipFill>
      <xdr:spPr>
        <a:xfrm>
          <a:off x="5381625" y="7934325"/>
          <a:ext cx="0" cy="0"/>
        </a:xfrm>
        <a:prstGeom prst="rect">
          <a:avLst/>
        </a:prstGeom>
        <a:noFill/>
        <a:ln w="9525" cmpd="sng">
          <a:noFill/>
        </a:ln>
      </xdr:spPr>
    </xdr:pic>
    <xdr:clientData/>
  </xdr:twoCellAnchor>
  <xdr:twoCellAnchor editAs="oneCell">
    <xdr:from>
      <xdr:col>7</xdr:col>
      <xdr:colOff>247650</xdr:colOff>
      <xdr:row>15</xdr:row>
      <xdr:rowOff>0</xdr:rowOff>
    </xdr:from>
    <xdr:to>
      <xdr:col>7</xdr:col>
      <xdr:colOff>247650</xdr:colOff>
      <xdr:row>15</xdr:row>
      <xdr:rowOff>0</xdr:rowOff>
    </xdr:to>
    <xdr:pic>
      <xdr:nvPicPr>
        <xdr:cNvPr id="7" name="Entrada de lápiz 4"/>
        <xdr:cNvPicPr preferRelativeResize="1">
          <a:picLocks noChangeAspect="1"/>
        </xdr:cNvPicPr>
      </xdr:nvPicPr>
      <xdr:blipFill>
        <a:blip r:embed="rId1"/>
        <a:stretch>
          <a:fillRect/>
        </a:stretch>
      </xdr:blipFill>
      <xdr:spPr>
        <a:xfrm>
          <a:off x="5381625" y="11553825"/>
          <a:ext cx="0" cy="0"/>
        </a:xfrm>
        <a:prstGeom prst="rect">
          <a:avLst/>
        </a:prstGeom>
        <a:noFill/>
        <a:ln w="9525" cmpd="sng">
          <a:noFill/>
        </a:ln>
      </xdr:spPr>
    </xdr:pic>
    <xdr:clientData/>
  </xdr:twoCellAnchor>
  <xdr:twoCellAnchor editAs="oneCell">
    <xdr:from>
      <xdr:col>7</xdr:col>
      <xdr:colOff>247650</xdr:colOff>
      <xdr:row>18</xdr:row>
      <xdr:rowOff>0</xdr:rowOff>
    </xdr:from>
    <xdr:to>
      <xdr:col>7</xdr:col>
      <xdr:colOff>247650</xdr:colOff>
      <xdr:row>18</xdr:row>
      <xdr:rowOff>0</xdr:rowOff>
    </xdr:to>
    <xdr:pic>
      <xdr:nvPicPr>
        <xdr:cNvPr id="8" name="Entrada de lápiz 4"/>
        <xdr:cNvPicPr preferRelativeResize="1">
          <a:picLocks noChangeAspect="1"/>
        </xdr:cNvPicPr>
      </xdr:nvPicPr>
      <xdr:blipFill>
        <a:blip r:embed="rId1"/>
        <a:stretch>
          <a:fillRect/>
        </a:stretch>
      </xdr:blipFill>
      <xdr:spPr>
        <a:xfrm>
          <a:off x="5381625" y="18240375"/>
          <a:ext cx="0" cy="0"/>
        </a:xfrm>
        <a:prstGeom prst="rect">
          <a:avLst/>
        </a:prstGeom>
        <a:noFill/>
        <a:ln w="9525" cmpd="sng">
          <a:noFill/>
        </a:ln>
      </xdr:spPr>
    </xdr:pic>
    <xdr:clientData/>
  </xdr:twoCellAnchor>
  <xdr:twoCellAnchor editAs="oneCell">
    <xdr:from>
      <xdr:col>7</xdr:col>
      <xdr:colOff>247650</xdr:colOff>
      <xdr:row>19</xdr:row>
      <xdr:rowOff>0</xdr:rowOff>
    </xdr:from>
    <xdr:to>
      <xdr:col>7</xdr:col>
      <xdr:colOff>247650</xdr:colOff>
      <xdr:row>19</xdr:row>
      <xdr:rowOff>0</xdr:rowOff>
    </xdr:to>
    <xdr:pic>
      <xdr:nvPicPr>
        <xdr:cNvPr id="9" name="Entrada de lápiz 4"/>
        <xdr:cNvPicPr preferRelativeResize="1">
          <a:picLocks noChangeAspect="1"/>
        </xdr:cNvPicPr>
      </xdr:nvPicPr>
      <xdr:blipFill>
        <a:blip r:embed="rId1"/>
        <a:stretch>
          <a:fillRect/>
        </a:stretch>
      </xdr:blipFill>
      <xdr:spPr>
        <a:xfrm>
          <a:off x="5381625" y="22621875"/>
          <a:ext cx="0" cy="0"/>
        </a:xfrm>
        <a:prstGeom prst="rect">
          <a:avLst/>
        </a:prstGeom>
        <a:noFill/>
        <a:ln w="9525" cmpd="sng">
          <a:noFill/>
        </a:ln>
      </xdr:spPr>
    </xdr:pic>
    <xdr:clientData/>
  </xdr:twoCellAnchor>
  <xdr:twoCellAnchor editAs="oneCell">
    <xdr:from>
      <xdr:col>7</xdr:col>
      <xdr:colOff>247650</xdr:colOff>
      <xdr:row>20</xdr:row>
      <xdr:rowOff>0</xdr:rowOff>
    </xdr:from>
    <xdr:to>
      <xdr:col>7</xdr:col>
      <xdr:colOff>247650</xdr:colOff>
      <xdr:row>20</xdr:row>
      <xdr:rowOff>0</xdr:rowOff>
    </xdr:to>
    <xdr:pic>
      <xdr:nvPicPr>
        <xdr:cNvPr id="10" name="Entrada de lápiz 4"/>
        <xdr:cNvPicPr preferRelativeResize="1">
          <a:picLocks noChangeAspect="1"/>
        </xdr:cNvPicPr>
      </xdr:nvPicPr>
      <xdr:blipFill>
        <a:blip r:embed="rId1"/>
        <a:stretch>
          <a:fillRect/>
        </a:stretch>
      </xdr:blipFill>
      <xdr:spPr>
        <a:xfrm>
          <a:off x="5381625" y="26031825"/>
          <a:ext cx="0" cy="0"/>
        </a:xfrm>
        <a:prstGeom prst="rect">
          <a:avLst/>
        </a:prstGeom>
        <a:noFill/>
        <a:ln w="9525" cmpd="sng">
          <a:noFill/>
        </a:ln>
      </xdr:spPr>
    </xdr:pic>
    <xdr:clientData/>
  </xdr:twoCellAnchor>
  <xdr:twoCellAnchor editAs="oneCell">
    <xdr:from>
      <xdr:col>7</xdr:col>
      <xdr:colOff>247650</xdr:colOff>
      <xdr:row>21</xdr:row>
      <xdr:rowOff>0</xdr:rowOff>
    </xdr:from>
    <xdr:to>
      <xdr:col>7</xdr:col>
      <xdr:colOff>247650</xdr:colOff>
      <xdr:row>21</xdr:row>
      <xdr:rowOff>0</xdr:rowOff>
    </xdr:to>
    <xdr:pic>
      <xdr:nvPicPr>
        <xdr:cNvPr id="11" name="Entrada de lápiz 4"/>
        <xdr:cNvPicPr preferRelativeResize="1">
          <a:picLocks noChangeAspect="1"/>
        </xdr:cNvPicPr>
      </xdr:nvPicPr>
      <xdr:blipFill>
        <a:blip r:embed="rId1"/>
        <a:stretch>
          <a:fillRect/>
        </a:stretch>
      </xdr:blipFill>
      <xdr:spPr>
        <a:xfrm>
          <a:off x="5381625" y="2823210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17</xdr:row>
      <xdr:rowOff>0</xdr:rowOff>
    </xdr:from>
    <xdr:to>
      <xdr:col>7</xdr:col>
      <xdr:colOff>238125</xdr:colOff>
      <xdr:row>17</xdr:row>
      <xdr:rowOff>0</xdr:rowOff>
    </xdr:to>
    <xdr:pic>
      <xdr:nvPicPr>
        <xdr:cNvPr id="1" name="Entrada de lápiz 4"/>
        <xdr:cNvPicPr preferRelativeResize="1">
          <a:picLocks noChangeAspect="1"/>
        </xdr:cNvPicPr>
      </xdr:nvPicPr>
      <xdr:blipFill>
        <a:blip r:embed="rId1"/>
        <a:stretch>
          <a:fillRect/>
        </a:stretch>
      </xdr:blipFill>
      <xdr:spPr>
        <a:xfrm>
          <a:off x="5372100" y="18030825"/>
          <a:ext cx="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152400</xdr:colOff>
      <xdr:row>20</xdr:row>
      <xdr:rowOff>0</xdr:rowOff>
    </xdr:from>
    <xdr:to>
      <xdr:col>19</xdr:col>
      <xdr:colOff>152400</xdr:colOff>
      <xdr:row>20</xdr:row>
      <xdr:rowOff>0</xdr:rowOff>
    </xdr:to>
    <xdr:pic>
      <xdr:nvPicPr>
        <xdr:cNvPr id="1" name="Entrada de lápiz 7"/>
        <xdr:cNvPicPr preferRelativeResize="1">
          <a:picLocks noChangeAspect="1"/>
        </xdr:cNvPicPr>
      </xdr:nvPicPr>
      <xdr:blipFill>
        <a:blip r:embed="rId1"/>
        <a:stretch>
          <a:fillRect/>
        </a:stretch>
      </xdr:blipFill>
      <xdr:spPr>
        <a:xfrm>
          <a:off x="18478500" y="21612225"/>
          <a:ext cx="0" cy="0"/>
        </a:xfrm>
        <a:prstGeom prst="rect">
          <a:avLst/>
        </a:prstGeom>
        <a:noFill/>
        <a:ln w="9525" cmpd="sng">
          <a:noFill/>
        </a:ln>
      </xdr:spPr>
    </xdr:pic>
    <xdr:clientData/>
  </xdr:twoCellAnchor>
  <xdr:twoCellAnchor editAs="oneCell">
    <xdr:from>
      <xdr:col>19</xdr:col>
      <xdr:colOff>152400</xdr:colOff>
      <xdr:row>20</xdr:row>
      <xdr:rowOff>0</xdr:rowOff>
    </xdr:from>
    <xdr:to>
      <xdr:col>19</xdr:col>
      <xdr:colOff>152400</xdr:colOff>
      <xdr:row>20</xdr:row>
      <xdr:rowOff>0</xdr:rowOff>
    </xdr:to>
    <xdr:pic>
      <xdr:nvPicPr>
        <xdr:cNvPr id="2" name="Entrada de lápiz 7"/>
        <xdr:cNvPicPr preferRelativeResize="1">
          <a:picLocks noChangeAspect="1"/>
        </xdr:cNvPicPr>
      </xdr:nvPicPr>
      <xdr:blipFill>
        <a:blip r:embed="rId1"/>
        <a:stretch>
          <a:fillRect/>
        </a:stretch>
      </xdr:blipFill>
      <xdr:spPr>
        <a:xfrm>
          <a:off x="18478500" y="21612225"/>
          <a:ext cx="0"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257175</xdr:colOff>
      <xdr:row>18</xdr:row>
      <xdr:rowOff>0</xdr:rowOff>
    </xdr:from>
    <xdr:to>
      <xdr:col>7</xdr:col>
      <xdr:colOff>257175</xdr:colOff>
      <xdr:row>18</xdr:row>
      <xdr:rowOff>0</xdr:rowOff>
    </xdr:to>
    <xdr:pic>
      <xdr:nvPicPr>
        <xdr:cNvPr id="1" name="Entrada de lápiz 4"/>
        <xdr:cNvPicPr preferRelativeResize="1">
          <a:picLocks noChangeAspect="1"/>
        </xdr:cNvPicPr>
      </xdr:nvPicPr>
      <xdr:blipFill>
        <a:blip r:embed="rId1"/>
        <a:stretch>
          <a:fillRect/>
        </a:stretch>
      </xdr:blipFill>
      <xdr:spPr>
        <a:xfrm>
          <a:off x="6457950" y="16916400"/>
          <a:ext cx="0" cy="0"/>
        </a:xfrm>
        <a:prstGeom prst="rect">
          <a:avLst/>
        </a:prstGeom>
        <a:noFill/>
        <a:ln w="9525" cmpd="sng">
          <a:noFill/>
        </a:ln>
      </xdr:spPr>
    </xdr:pic>
    <xdr:clientData/>
  </xdr:twoCellAnchor>
  <xdr:twoCellAnchor editAs="oneCell">
    <xdr:from>
      <xdr:col>7</xdr:col>
      <xdr:colOff>257175</xdr:colOff>
      <xdr:row>18</xdr:row>
      <xdr:rowOff>0</xdr:rowOff>
    </xdr:from>
    <xdr:to>
      <xdr:col>7</xdr:col>
      <xdr:colOff>257175</xdr:colOff>
      <xdr:row>18</xdr:row>
      <xdr:rowOff>0</xdr:rowOff>
    </xdr:to>
    <xdr:pic>
      <xdr:nvPicPr>
        <xdr:cNvPr id="2" name="Entrada de lápiz 4"/>
        <xdr:cNvPicPr preferRelativeResize="1">
          <a:picLocks noChangeAspect="1"/>
        </xdr:cNvPicPr>
      </xdr:nvPicPr>
      <xdr:blipFill>
        <a:blip r:embed="rId1"/>
        <a:stretch>
          <a:fillRect/>
        </a:stretch>
      </xdr:blipFill>
      <xdr:spPr>
        <a:xfrm>
          <a:off x="6457950" y="16916400"/>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ecretariadistritald-my.sharepoint.com/Users\zarethivanadoncelbaracaldo\Documents\SDM\2022\Plan%20de%20Accio&#769;n%202022\Formulacio&#769;n%20Plan%20de%20accio&#769;n%202022%20-%207662%20okk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 1"/>
      <sheetName val="Meta 2"/>
      <sheetName val="Meta 3"/>
      <sheetName val="Meta 4"/>
      <sheetName val="1. Ind. PA - Direc. Estrat."/>
      <sheetName val="2. Ind PA - Gestión Tec."/>
      <sheetName val="Metas 1 PA proyecto"/>
      <sheetName val="Meta 1..n"/>
      <sheetName val="Metas 4 PA proyecto"/>
      <sheetName val="Metas 5 PA proyecto"/>
      <sheetName val="3. Ind PA - Talento H."/>
      <sheetName val="4. Ind PA - Planeación y "/>
      <sheetName val="5. Ind PA - Seg Eval. y C."/>
      <sheetName val="6. Ind PA - Gestión Doc"/>
      <sheetName val="7. Ind PA - GAyF"/>
      <sheetName val="8. Ind PA - CDI"/>
      <sheetName val="9. Ind PA - Contratación"/>
      <sheetName val="10. Ind PA - Atención Ciuda"/>
      <sheetName val="11. Ind PA - G. Jurídica"/>
      <sheetName val="Territorialización PA"/>
      <sheetName val="Instructivo"/>
      <sheetName val="Generalidades"/>
      <sheetName val="Hoja13"/>
      <sheetName val="Hoja1"/>
    </sheetNames>
    <sheetDataSet>
      <sheetData sheetId="0">
        <row r="34">
          <cell r="D34">
            <v>0.0128</v>
          </cell>
          <cell r="E34">
            <v>0.0128</v>
          </cell>
          <cell r="F34">
            <v>0.0144</v>
          </cell>
          <cell r="G34">
            <v>0.0128</v>
          </cell>
          <cell r="H34">
            <v>0.0128</v>
          </cell>
          <cell r="I34">
            <v>0.0144</v>
          </cell>
          <cell r="J34">
            <v>0.0128</v>
          </cell>
          <cell r="K34">
            <v>0.0128</v>
          </cell>
          <cell r="L34">
            <v>0.0144</v>
          </cell>
          <cell r="M34">
            <v>0.0128</v>
          </cell>
          <cell r="N34">
            <v>0.0128</v>
          </cell>
          <cell r="O34">
            <v>0.0144</v>
          </cell>
          <cell r="P34">
            <v>0.16</v>
          </cell>
        </row>
      </sheetData>
      <sheetData sheetId="1">
        <row r="34">
          <cell r="D34">
            <v>0.162</v>
          </cell>
          <cell r="E34">
            <v>0.058</v>
          </cell>
          <cell r="F34">
            <v>0.07800000000000001</v>
          </cell>
          <cell r="G34">
            <v>0.082</v>
          </cell>
          <cell r="H34">
            <v>0.082</v>
          </cell>
          <cell r="I34">
            <v>0.07800000000000001</v>
          </cell>
          <cell r="J34">
            <v>0.07800000000000001</v>
          </cell>
          <cell r="K34">
            <v>0.07600000000000001</v>
          </cell>
          <cell r="L34">
            <v>0.07600000000000001</v>
          </cell>
          <cell r="M34">
            <v>0.082</v>
          </cell>
          <cell r="N34">
            <v>0.084</v>
          </cell>
          <cell r="O34">
            <v>0.064</v>
          </cell>
          <cell r="P34">
            <v>1.0000000000000002</v>
          </cell>
        </row>
      </sheetData>
      <sheetData sheetId="2">
        <row r="34">
          <cell r="D34">
            <v>0.05666666666666667</v>
          </cell>
          <cell r="E34">
            <v>0.1</v>
          </cell>
          <cell r="F34">
            <v>0.08</v>
          </cell>
          <cell r="G34">
            <v>0.09083333333333335</v>
          </cell>
          <cell r="H34">
            <v>0.07666666666666666</v>
          </cell>
          <cell r="I34">
            <v>0.07666666666666666</v>
          </cell>
          <cell r="J34">
            <v>0.08916666666666667</v>
          </cell>
          <cell r="K34">
            <v>0.09833333333333333</v>
          </cell>
          <cell r="L34">
            <v>0.08</v>
          </cell>
          <cell r="M34">
            <v>0.0875</v>
          </cell>
          <cell r="N34">
            <v>0.08</v>
          </cell>
          <cell r="O34">
            <v>0.08416666666666667</v>
          </cell>
          <cell r="P3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9.xml" /><Relationship Id="rId4"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0.xml" /><Relationship Id="rId4"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drawing" Target="../drawings/drawing11.xml" /><Relationship Id="rId4"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8.vml" /><Relationship Id="rId3" Type="http://schemas.openxmlformats.org/officeDocument/2006/relationships/drawing" Target="../drawings/drawing12.xml" /><Relationship Id="rId4"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9.vml" /><Relationship Id="rId3"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55" zoomScaleNormal="55" workbookViewId="0" topLeftCell="A5">
      <selection activeCell="C17" sqref="C17:Q17"/>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518"/>
      <c r="B1" s="521" t="s">
        <v>16</v>
      </c>
      <c r="C1" s="522"/>
      <c r="D1" s="522"/>
      <c r="E1" s="522"/>
      <c r="F1" s="522"/>
      <c r="G1" s="522"/>
      <c r="H1" s="522"/>
      <c r="I1" s="522"/>
      <c r="J1" s="522"/>
      <c r="K1" s="522"/>
      <c r="L1" s="522"/>
      <c r="M1" s="522"/>
      <c r="N1" s="522"/>
      <c r="O1" s="522"/>
      <c r="P1" s="522"/>
      <c r="Q1" s="522"/>
      <c r="R1" s="522"/>
      <c r="S1" s="522"/>
      <c r="T1" s="522"/>
      <c r="U1" s="522"/>
      <c r="V1" s="522"/>
      <c r="W1" s="522"/>
      <c r="X1" s="522"/>
      <c r="Y1" s="522"/>
      <c r="Z1" s="522"/>
      <c r="AA1" s="523"/>
      <c r="AB1" s="524" t="s">
        <v>423</v>
      </c>
      <c r="AC1" s="525"/>
      <c r="AD1" s="526"/>
    </row>
    <row r="2" spans="1:30" ht="30.75" customHeight="1" thickBot="1">
      <c r="A2" s="519"/>
      <c r="B2" s="521" t="s">
        <v>17</v>
      </c>
      <c r="C2" s="522"/>
      <c r="D2" s="522"/>
      <c r="E2" s="522"/>
      <c r="F2" s="522"/>
      <c r="G2" s="522"/>
      <c r="H2" s="522"/>
      <c r="I2" s="522"/>
      <c r="J2" s="522"/>
      <c r="K2" s="522"/>
      <c r="L2" s="522"/>
      <c r="M2" s="522"/>
      <c r="N2" s="522"/>
      <c r="O2" s="522"/>
      <c r="P2" s="522"/>
      <c r="Q2" s="522"/>
      <c r="R2" s="522"/>
      <c r="S2" s="522"/>
      <c r="T2" s="522"/>
      <c r="U2" s="522"/>
      <c r="V2" s="522"/>
      <c r="W2" s="522"/>
      <c r="X2" s="522"/>
      <c r="Y2" s="522"/>
      <c r="Z2" s="522"/>
      <c r="AA2" s="523"/>
      <c r="AB2" s="527" t="s">
        <v>418</v>
      </c>
      <c r="AC2" s="528"/>
      <c r="AD2" s="529"/>
    </row>
    <row r="3" spans="1:30" ht="24" customHeight="1">
      <c r="A3" s="519"/>
      <c r="B3" s="530" t="s">
        <v>295</v>
      </c>
      <c r="C3" s="531"/>
      <c r="D3" s="531"/>
      <c r="E3" s="531"/>
      <c r="F3" s="531"/>
      <c r="G3" s="531"/>
      <c r="H3" s="531"/>
      <c r="I3" s="531"/>
      <c r="J3" s="531"/>
      <c r="K3" s="531"/>
      <c r="L3" s="531"/>
      <c r="M3" s="531"/>
      <c r="N3" s="531"/>
      <c r="O3" s="531"/>
      <c r="P3" s="531"/>
      <c r="Q3" s="531"/>
      <c r="R3" s="531"/>
      <c r="S3" s="531"/>
      <c r="T3" s="531"/>
      <c r="U3" s="531"/>
      <c r="V3" s="531"/>
      <c r="W3" s="531"/>
      <c r="X3" s="531"/>
      <c r="Y3" s="531"/>
      <c r="Z3" s="531"/>
      <c r="AA3" s="532"/>
      <c r="AB3" s="527" t="s">
        <v>424</v>
      </c>
      <c r="AC3" s="528"/>
      <c r="AD3" s="529"/>
    </row>
    <row r="4" spans="1:30" ht="21.75" customHeight="1" thickBot="1">
      <c r="A4" s="520"/>
      <c r="B4" s="533"/>
      <c r="C4" s="534"/>
      <c r="D4" s="534"/>
      <c r="E4" s="534"/>
      <c r="F4" s="534"/>
      <c r="G4" s="534"/>
      <c r="H4" s="534"/>
      <c r="I4" s="534"/>
      <c r="J4" s="534"/>
      <c r="K4" s="534"/>
      <c r="L4" s="534"/>
      <c r="M4" s="534"/>
      <c r="N4" s="534"/>
      <c r="O4" s="534"/>
      <c r="P4" s="534"/>
      <c r="Q4" s="534"/>
      <c r="R4" s="534"/>
      <c r="S4" s="534"/>
      <c r="T4" s="534"/>
      <c r="U4" s="534"/>
      <c r="V4" s="534"/>
      <c r="W4" s="534"/>
      <c r="X4" s="534"/>
      <c r="Y4" s="534"/>
      <c r="Z4" s="534"/>
      <c r="AA4" s="535"/>
      <c r="AB4" s="536" t="s">
        <v>175</v>
      </c>
      <c r="AC4" s="537"/>
      <c r="AD4" s="538"/>
    </row>
    <row r="5" spans="1:30" ht="9" customHeight="1" thickBot="1">
      <c r="A5" s="53"/>
      <c r="B5" s="224"/>
      <c r="C5" s="22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97" t="s">
        <v>293</v>
      </c>
      <c r="B7" s="498"/>
      <c r="C7" s="503"/>
      <c r="D7" s="539" t="s">
        <v>71</v>
      </c>
      <c r="E7" s="545"/>
      <c r="F7" s="545"/>
      <c r="G7" s="545"/>
      <c r="H7" s="540"/>
      <c r="I7" s="548" t="s">
        <v>74</v>
      </c>
      <c r="J7" s="549"/>
      <c r="K7" s="539" t="s">
        <v>67</v>
      </c>
      <c r="L7" s="540"/>
      <c r="M7" s="564" t="s">
        <v>70</v>
      </c>
      <c r="N7" s="565"/>
      <c r="O7" s="554" t="s">
        <v>425</v>
      </c>
      <c r="P7" s="555"/>
      <c r="Q7" s="56"/>
      <c r="R7" s="56"/>
      <c r="S7" s="56"/>
      <c r="T7" s="56"/>
      <c r="U7" s="56"/>
      <c r="V7" s="56"/>
      <c r="W7" s="56"/>
      <c r="X7" s="56"/>
      <c r="Y7" s="56"/>
      <c r="Z7" s="57"/>
      <c r="AA7" s="56"/>
      <c r="AB7" s="56"/>
      <c r="AC7" s="62"/>
      <c r="AD7" s="63"/>
    </row>
    <row r="8" spans="1:30" ht="15">
      <c r="A8" s="499"/>
      <c r="B8" s="500"/>
      <c r="C8" s="504"/>
      <c r="D8" s="541"/>
      <c r="E8" s="546"/>
      <c r="F8" s="546"/>
      <c r="G8" s="546"/>
      <c r="H8" s="542"/>
      <c r="I8" s="550"/>
      <c r="J8" s="551"/>
      <c r="K8" s="541"/>
      <c r="L8" s="542"/>
      <c r="M8" s="556" t="s">
        <v>68</v>
      </c>
      <c r="N8" s="557"/>
      <c r="O8" s="558"/>
      <c r="P8" s="559"/>
      <c r="Q8" s="56"/>
      <c r="R8" s="56"/>
      <c r="S8" s="56"/>
      <c r="T8" s="56"/>
      <c r="U8" s="56"/>
      <c r="V8" s="56"/>
      <c r="W8" s="56"/>
      <c r="X8" s="56"/>
      <c r="Y8" s="56"/>
      <c r="Z8" s="57"/>
      <c r="AA8" s="56"/>
      <c r="AB8" s="56"/>
      <c r="AC8" s="62"/>
      <c r="AD8" s="63"/>
    </row>
    <row r="9" spans="1:30" ht="15.75" thickBot="1">
      <c r="A9" s="501"/>
      <c r="B9" s="502"/>
      <c r="C9" s="505"/>
      <c r="D9" s="543"/>
      <c r="E9" s="547"/>
      <c r="F9" s="547"/>
      <c r="G9" s="547"/>
      <c r="H9" s="544"/>
      <c r="I9" s="552"/>
      <c r="J9" s="553"/>
      <c r="K9" s="543"/>
      <c r="L9" s="544"/>
      <c r="M9" s="560" t="s">
        <v>69</v>
      </c>
      <c r="N9" s="561"/>
      <c r="O9" s="562"/>
      <c r="P9" s="563"/>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539" t="s">
        <v>0</v>
      </c>
      <c r="B11" s="540"/>
      <c r="C11" s="506"/>
      <c r="D11" s="507"/>
      <c r="E11" s="507"/>
      <c r="F11" s="507"/>
      <c r="G11" s="507"/>
      <c r="H11" s="507"/>
      <c r="I11" s="507"/>
      <c r="J11" s="507"/>
      <c r="K11" s="507"/>
      <c r="L11" s="507"/>
      <c r="M11" s="507"/>
      <c r="N11" s="507"/>
      <c r="O11" s="507"/>
      <c r="P11" s="507"/>
      <c r="Q11" s="507"/>
      <c r="R11" s="507"/>
      <c r="S11" s="507"/>
      <c r="T11" s="507"/>
      <c r="U11" s="507"/>
      <c r="V11" s="507"/>
      <c r="W11" s="507"/>
      <c r="X11" s="507"/>
      <c r="Y11" s="507"/>
      <c r="Z11" s="507"/>
      <c r="AA11" s="507"/>
      <c r="AB11" s="507"/>
      <c r="AC11" s="507"/>
      <c r="AD11" s="508"/>
    </row>
    <row r="12" spans="1:30" ht="15" customHeight="1">
      <c r="A12" s="541"/>
      <c r="B12" s="542"/>
      <c r="C12" s="509"/>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1"/>
    </row>
    <row r="13" spans="1:30" ht="15" customHeight="1" thickBot="1">
      <c r="A13" s="543"/>
      <c r="B13" s="544"/>
      <c r="C13" s="512"/>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4"/>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76" t="s">
        <v>77</v>
      </c>
      <c r="B15" s="577"/>
      <c r="C15" s="479" t="s">
        <v>426</v>
      </c>
      <c r="D15" s="480"/>
      <c r="E15" s="480"/>
      <c r="F15" s="480"/>
      <c r="G15" s="480"/>
      <c r="H15" s="480"/>
      <c r="I15" s="480"/>
      <c r="J15" s="480"/>
      <c r="K15" s="481"/>
      <c r="L15" s="515" t="s">
        <v>73</v>
      </c>
      <c r="M15" s="516"/>
      <c r="N15" s="516"/>
      <c r="O15" s="516"/>
      <c r="P15" s="516"/>
      <c r="Q15" s="517"/>
      <c r="R15" s="591"/>
      <c r="S15" s="592"/>
      <c r="T15" s="592"/>
      <c r="U15" s="592"/>
      <c r="V15" s="592"/>
      <c r="W15" s="592"/>
      <c r="X15" s="593"/>
      <c r="Y15" s="515" t="s">
        <v>72</v>
      </c>
      <c r="Z15" s="517"/>
      <c r="AA15" s="572"/>
      <c r="AB15" s="573"/>
      <c r="AC15" s="573"/>
      <c r="AD15" s="574"/>
    </row>
    <row r="16" spans="1:30" ht="9" customHeight="1" thickBot="1">
      <c r="A16" s="61"/>
      <c r="B16" s="56"/>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75"/>
      <c r="AD16" s="76"/>
    </row>
    <row r="17" spans="1:30" s="78" customFormat="1" ht="37.5" customHeight="1" thickBot="1">
      <c r="A17" s="576" t="s">
        <v>79</v>
      </c>
      <c r="B17" s="577"/>
      <c r="C17" s="578"/>
      <c r="D17" s="579"/>
      <c r="E17" s="579"/>
      <c r="F17" s="579"/>
      <c r="G17" s="579"/>
      <c r="H17" s="579"/>
      <c r="I17" s="579"/>
      <c r="J17" s="579"/>
      <c r="K17" s="579"/>
      <c r="L17" s="579"/>
      <c r="M17" s="579"/>
      <c r="N17" s="579"/>
      <c r="O17" s="579"/>
      <c r="P17" s="579"/>
      <c r="Q17" s="580"/>
      <c r="R17" s="484" t="s">
        <v>374</v>
      </c>
      <c r="S17" s="485"/>
      <c r="T17" s="485"/>
      <c r="U17" s="485"/>
      <c r="V17" s="486"/>
      <c r="W17" s="594"/>
      <c r="X17" s="595"/>
      <c r="Y17" s="485" t="s">
        <v>15</v>
      </c>
      <c r="Z17" s="485"/>
      <c r="AA17" s="485"/>
      <c r="AB17" s="486"/>
      <c r="AC17" s="495"/>
      <c r="AD17" s="496"/>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84" t="s">
        <v>1</v>
      </c>
      <c r="B19" s="485"/>
      <c r="C19" s="485"/>
      <c r="D19" s="485"/>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6"/>
      <c r="AE19" s="86"/>
      <c r="AF19" s="86"/>
    </row>
    <row r="20" spans="1:32" ht="31.5" customHeight="1" thickBot="1">
      <c r="A20" s="85"/>
      <c r="B20" s="62"/>
      <c r="C20" s="490" t="s">
        <v>376</v>
      </c>
      <c r="D20" s="491"/>
      <c r="E20" s="491"/>
      <c r="F20" s="491"/>
      <c r="G20" s="491"/>
      <c r="H20" s="491"/>
      <c r="I20" s="491"/>
      <c r="J20" s="491"/>
      <c r="K20" s="491"/>
      <c r="L20" s="491"/>
      <c r="M20" s="491"/>
      <c r="N20" s="491"/>
      <c r="O20" s="491"/>
      <c r="P20" s="492"/>
      <c r="Q20" s="487" t="s">
        <v>377</v>
      </c>
      <c r="R20" s="488"/>
      <c r="S20" s="488"/>
      <c r="T20" s="488"/>
      <c r="U20" s="488"/>
      <c r="V20" s="488"/>
      <c r="W20" s="488"/>
      <c r="X20" s="488"/>
      <c r="Y20" s="488"/>
      <c r="Z20" s="488"/>
      <c r="AA20" s="488"/>
      <c r="AB20" s="488"/>
      <c r="AC20" s="488"/>
      <c r="AD20" s="489"/>
      <c r="AE20" s="86"/>
      <c r="AF20" s="86"/>
    </row>
    <row r="21" spans="1:32" ht="31.5" customHeight="1" thickBot="1">
      <c r="A21" s="61"/>
      <c r="B21" s="56"/>
      <c r="C21" s="174" t="s">
        <v>39</v>
      </c>
      <c r="D21" s="175" t="s">
        <v>40</v>
      </c>
      <c r="E21" s="175" t="s">
        <v>41</v>
      </c>
      <c r="F21" s="175" t="s">
        <v>42</v>
      </c>
      <c r="G21" s="175" t="s">
        <v>43</v>
      </c>
      <c r="H21" s="175" t="s">
        <v>44</v>
      </c>
      <c r="I21" s="175" t="s">
        <v>45</v>
      </c>
      <c r="J21" s="175" t="s">
        <v>46</v>
      </c>
      <c r="K21" s="175" t="s">
        <v>47</v>
      </c>
      <c r="L21" s="175" t="s">
        <v>48</v>
      </c>
      <c r="M21" s="175" t="s">
        <v>49</v>
      </c>
      <c r="N21" s="175" t="s">
        <v>50</v>
      </c>
      <c r="O21" s="175" t="s">
        <v>8</v>
      </c>
      <c r="P21" s="176" t="s">
        <v>382</v>
      </c>
      <c r="Q21" s="174" t="s">
        <v>39</v>
      </c>
      <c r="R21" s="175" t="s">
        <v>40</v>
      </c>
      <c r="S21" s="175" t="s">
        <v>41</v>
      </c>
      <c r="T21" s="175" t="s">
        <v>42</v>
      </c>
      <c r="U21" s="175" t="s">
        <v>43</v>
      </c>
      <c r="V21" s="175" t="s">
        <v>44</v>
      </c>
      <c r="W21" s="175" t="s">
        <v>45</v>
      </c>
      <c r="X21" s="175" t="s">
        <v>46</v>
      </c>
      <c r="Y21" s="175" t="s">
        <v>47</v>
      </c>
      <c r="Z21" s="175" t="s">
        <v>48</v>
      </c>
      <c r="AA21" s="175" t="s">
        <v>49</v>
      </c>
      <c r="AB21" s="175" t="s">
        <v>50</v>
      </c>
      <c r="AC21" s="175" t="s">
        <v>8</v>
      </c>
      <c r="AD21" s="176" t="s">
        <v>382</v>
      </c>
      <c r="AE21" s="4"/>
      <c r="AF21" s="4"/>
    </row>
    <row r="22" spans="1:32" ht="31.5" customHeight="1">
      <c r="A22" s="493" t="s">
        <v>378</v>
      </c>
      <c r="B22" s="494"/>
      <c r="C22" s="197"/>
      <c r="D22" s="195"/>
      <c r="E22" s="195"/>
      <c r="F22" s="195"/>
      <c r="G22" s="195"/>
      <c r="H22" s="195"/>
      <c r="I22" s="195"/>
      <c r="J22" s="195"/>
      <c r="K22" s="195"/>
      <c r="L22" s="195"/>
      <c r="M22" s="195"/>
      <c r="N22" s="195"/>
      <c r="O22" s="195">
        <f>SUM(C22:N22)</f>
        <v>0</v>
      </c>
      <c r="P22" s="198"/>
      <c r="Q22" s="197"/>
      <c r="R22" s="195"/>
      <c r="S22" s="195"/>
      <c r="T22" s="195"/>
      <c r="U22" s="195"/>
      <c r="V22" s="195"/>
      <c r="W22" s="195"/>
      <c r="X22" s="195"/>
      <c r="Y22" s="195"/>
      <c r="Z22" s="195"/>
      <c r="AA22" s="195"/>
      <c r="AB22" s="195"/>
      <c r="AC22" s="195">
        <f>SUM(Q22:AB22)</f>
        <v>0</v>
      </c>
      <c r="AD22" s="202"/>
      <c r="AE22" s="4"/>
      <c r="AF22" s="4"/>
    </row>
    <row r="23" spans="1:32" ht="31.5" customHeight="1">
      <c r="A23" s="482" t="s">
        <v>379</v>
      </c>
      <c r="B23" s="483"/>
      <c r="C23" s="192"/>
      <c r="D23" s="191"/>
      <c r="E23" s="191"/>
      <c r="F23" s="191"/>
      <c r="G23" s="191"/>
      <c r="H23" s="191"/>
      <c r="I23" s="191"/>
      <c r="J23" s="191"/>
      <c r="K23" s="191"/>
      <c r="L23" s="191"/>
      <c r="M23" s="191"/>
      <c r="N23" s="191"/>
      <c r="O23" s="191">
        <f>SUM(C23:N23)</f>
        <v>0</v>
      </c>
      <c r="P23" s="211"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482" t="s">
        <v>380</v>
      </c>
      <c r="B24" s="483"/>
      <c r="C24" s="192"/>
      <c r="D24" s="191"/>
      <c r="E24" s="191"/>
      <c r="F24" s="191"/>
      <c r="G24" s="191"/>
      <c r="H24" s="191"/>
      <c r="I24" s="191"/>
      <c r="J24" s="191"/>
      <c r="K24" s="191"/>
      <c r="L24" s="191"/>
      <c r="M24" s="191"/>
      <c r="N24" s="191"/>
      <c r="O24" s="191">
        <f>SUM(C24:N24)</f>
        <v>0</v>
      </c>
      <c r="P24" s="196"/>
      <c r="Q24" s="192"/>
      <c r="R24" s="191"/>
      <c r="S24" s="191"/>
      <c r="T24" s="191"/>
      <c r="U24" s="191"/>
      <c r="V24" s="191"/>
      <c r="W24" s="191"/>
      <c r="X24" s="191"/>
      <c r="Y24" s="191"/>
      <c r="Z24" s="191"/>
      <c r="AA24" s="191"/>
      <c r="AB24" s="191"/>
      <c r="AC24" s="191">
        <f>SUM(Q24:AB24)</f>
        <v>0</v>
      </c>
      <c r="AD24" s="200"/>
      <c r="AE24" s="4"/>
      <c r="AF24" s="4"/>
    </row>
    <row r="25" spans="1:32" ht="31.5" customHeight="1" thickBot="1">
      <c r="A25" s="570" t="s">
        <v>381</v>
      </c>
      <c r="B25" s="571"/>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66" t="s">
        <v>76</v>
      </c>
      <c r="B27" s="567"/>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9"/>
    </row>
    <row r="28" spans="1:30" ht="15" customHeight="1">
      <c r="A28" s="581" t="s">
        <v>189</v>
      </c>
      <c r="B28" s="583" t="s">
        <v>6</v>
      </c>
      <c r="C28" s="584"/>
      <c r="D28" s="483" t="s">
        <v>398</v>
      </c>
      <c r="E28" s="587"/>
      <c r="F28" s="587"/>
      <c r="G28" s="587"/>
      <c r="H28" s="587"/>
      <c r="I28" s="587"/>
      <c r="J28" s="587"/>
      <c r="K28" s="587"/>
      <c r="L28" s="587"/>
      <c r="M28" s="587"/>
      <c r="N28" s="587"/>
      <c r="O28" s="588"/>
      <c r="P28" s="589" t="s">
        <v>8</v>
      </c>
      <c r="Q28" s="589" t="s">
        <v>84</v>
      </c>
      <c r="R28" s="589"/>
      <c r="S28" s="589"/>
      <c r="T28" s="589"/>
      <c r="U28" s="589"/>
      <c r="V28" s="589"/>
      <c r="W28" s="589"/>
      <c r="X28" s="589"/>
      <c r="Y28" s="589"/>
      <c r="Z28" s="589"/>
      <c r="AA28" s="589"/>
      <c r="AB28" s="589"/>
      <c r="AC28" s="589"/>
      <c r="AD28" s="590"/>
    </row>
    <row r="29" spans="1:30" ht="27" customHeight="1">
      <c r="A29" s="582"/>
      <c r="B29" s="585"/>
      <c r="C29" s="586"/>
      <c r="D29" s="173" t="s">
        <v>39</v>
      </c>
      <c r="E29" s="173" t="s">
        <v>40</v>
      </c>
      <c r="F29" s="173" t="s">
        <v>41</v>
      </c>
      <c r="G29" s="173" t="s">
        <v>42</v>
      </c>
      <c r="H29" s="173" t="s">
        <v>43</v>
      </c>
      <c r="I29" s="173" t="s">
        <v>44</v>
      </c>
      <c r="J29" s="173" t="s">
        <v>45</v>
      </c>
      <c r="K29" s="173" t="s">
        <v>46</v>
      </c>
      <c r="L29" s="173" t="s">
        <v>47</v>
      </c>
      <c r="M29" s="173" t="s">
        <v>48</v>
      </c>
      <c r="N29" s="173" t="s">
        <v>49</v>
      </c>
      <c r="O29" s="173" t="s">
        <v>50</v>
      </c>
      <c r="P29" s="588"/>
      <c r="Q29" s="589"/>
      <c r="R29" s="589"/>
      <c r="S29" s="589"/>
      <c r="T29" s="589"/>
      <c r="U29" s="589"/>
      <c r="V29" s="589"/>
      <c r="W29" s="589"/>
      <c r="X29" s="589"/>
      <c r="Y29" s="589"/>
      <c r="Z29" s="589"/>
      <c r="AA29" s="589"/>
      <c r="AB29" s="589"/>
      <c r="AC29" s="589"/>
      <c r="AD29" s="590"/>
    </row>
    <row r="30" spans="1:30" ht="42" customHeight="1" thickBot="1">
      <c r="A30" s="88"/>
      <c r="B30" s="596"/>
      <c r="C30" s="597"/>
      <c r="D30" s="92"/>
      <c r="E30" s="92"/>
      <c r="F30" s="92"/>
      <c r="G30" s="92"/>
      <c r="H30" s="92"/>
      <c r="I30" s="92"/>
      <c r="J30" s="92"/>
      <c r="K30" s="92"/>
      <c r="L30" s="92"/>
      <c r="M30" s="92"/>
      <c r="N30" s="92"/>
      <c r="O30" s="92"/>
      <c r="P30" s="89">
        <f>SUM(D30:O30)</f>
        <v>0</v>
      </c>
      <c r="Q30" s="598" t="s">
        <v>296</v>
      </c>
      <c r="R30" s="598"/>
      <c r="S30" s="598"/>
      <c r="T30" s="598"/>
      <c r="U30" s="598"/>
      <c r="V30" s="598"/>
      <c r="W30" s="598"/>
      <c r="X30" s="598"/>
      <c r="Y30" s="598"/>
      <c r="Z30" s="598"/>
      <c r="AA30" s="598"/>
      <c r="AB30" s="598"/>
      <c r="AC30" s="598"/>
      <c r="AD30" s="599"/>
    </row>
    <row r="31" spans="1:30" ht="45" customHeight="1">
      <c r="A31" s="530" t="s">
        <v>292</v>
      </c>
      <c r="B31" s="531"/>
      <c r="C31" s="531"/>
      <c r="D31" s="531"/>
      <c r="E31" s="531"/>
      <c r="F31" s="531"/>
      <c r="G31" s="531"/>
      <c r="H31" s="531"/>
      <c r="I31" s="531"/>
      <c r="J31" s="531"/>
      <c r="K31" s="531"/>
      <c r="L31" s="531"/>
      <c r="M31" s="531"/>
      <c r="N31" s="531"/>
      <c r="O31" s="531"/>
      <c r="P31" s="531"/>
      <c r="Q31" s="531"/>
      <c r="R31" s="531"/>
      <c r="S31" s="531"/>
      <c r="T31" s="531"/>
      <c r="U31" s="531"/>
      <c r="V31" s="531"/>
      <c r="W31" s="531"/>
      <c r="X31" s="531"/>
      <c r="Y31" s="531"/>
      <c r="Z31" s="531"/>
      <c r="AA31" s="531"/>
      <c r="AB31" s="531"/>
      <c r="AC31" s="531"/>
      <c r="AD31" s="532"/>
    </row>
    <row r="32" spans="1:41" ht="22.5" customHeight="1">
      <c r="A32" s="482" t="s">
        <v>190</v>
      </c>
      <c r="B32" s="589" t="s">
        <v>62</v>
      </c>
      <c r="C32" s="589" t="s">
        <v>6</v>
      </c>
      <c r="D32" s="589" t="s">
        <v>60</v>
      </c>
      <c r="E32" s="589"/>
      <c r="F32" s="589"/>
      <c r="G32" s="589"/>
      <c r="H32" s="589"/>
      <c r="I32" s="589"/>
      <c r="J32" s="589"/>
      <c r="K32" s="589"/>
      <c r="L32" s="589"/>
      <c r="M32" s="589"/>
      <c r="N32" s="589"/>
      <c r="O32" s="589"/>
      <c r="P32" s="589"/>
      <c r="Q32" s="589" t="s">
        <v>85</v>
      </c>
      <c r="R32" s="589"/>
      <c r="S32" s="589"/>
      <c r="T32" s="589"/>
      <c r="U32" s="589"/>
      <c r="V32" s="589"/>
      <c r="W32" s="589"/>
      <c r="X32" s="589"/>
      <c r="Y32" s="589"/>
      <c r="Z32" s="589"/>
      <c r="AA32" s="589"/>
      <c r="AB32" s="589"/>
      <c r="AC32" s="589"/>
      <c r="AD32" s="590"/>
      <c r="AG32" s="90"/>
      <c r="AH32" s="90"/>
      <c r="AI32" s="90"/>
      <c r="AJ32" s="90"/>
      <c r="AK32" s="90"/>
      <c r="AL32" s="90"/>
      <c r="AM32" s="90"/>
      <c r="AN32" s="90"/>
      <c r="AO32" s="90"/>
    </row>
    <row r="33" spans="1:41" ht="27" customHeight="1">
      <c r="A33" s="482"/>
      <c r="B33" s="589"/>
      <c r="C33" s="600"/>
      <c r="D33" s="173" t="s">
        <v>39</v>
      </c>
      <c r="E33" s="173" t="s">
        <v>40</v>
      </c>
      <c r="F33" s="173" t="s">
        <v>41</v>
      </c>
      <c r="G33" s="173" t="s">
        <v>42</v>
      </c>
      <c r="H33" s="173" t="s">
        <v>43</v>
      </c>
      <c r="I33" s="173" t="s">
        <v>44</v>
      </c>
      <c r="J33" s="173" t="s">
        <v>45</v>
      </c>
      <c r="K33" s="173" t="s">
        <v>46</v>
      </c>
      <c r="L33" s="173" t="s">
        <v>47</v>
      </c>
      <c r="M33" s="173" t="s">
        <v>48</v>
      </c>
      <c r="N33" s="173" t="s">
        <v>49</v>
      </c>
      <c r="O33" s="173" t="s">
        <v>50</v>
      </c>
      <c r="P33" s="173" t="s">
        <v>8</v>
      </c>
      <c r="Q33" s="589" t="s">
        <v>403</v>
      </c>
      <c r="R33" s="589"/>
      <c r="S33" s="589"/>
      <c r="T33" s="589" t="s">
        <v>406</v>
      </c>
      <c r="U33" s="589"/>
      <c r="V33" s="589"/>
      <c r="W33" s="585" t="s">
        <v>81</v>
      </c>
      <c r="X33" s="601"/>
      <c r="Y33" s="601"/>
      <c r="Z33" s="586"/>
      <c r="AA33" s="585" t="s">
        <v>82</v>
      </c>
      <c r="AB33" s="601"/>
      <c r="AC33" s="601"/>
      <c r="AD33" s="602"/>
      <c r="AG33" s="90"/>
      <c r="AH33" s="90"/>
      <c r="AI33" s="90"/>
      <c r="AJ33" s="90"/>
      <c r="AK33" s="90"/>
      <c r="AL33" s="90"/>
      <c r="AM33" s="90"/>
      <c r="AN33" s="90"/>
      <c r="AO33" s="90"/>
    </row>
    <row r="34" spans="1:41" ht="45" customHeight="1">
      <c r="A34" s="603"/>
      <c r="B34" s="605"/>
      <c r="C34" s="93" t="s">
        <v>9</v>
      </c>
      <c r="D34" s="92"/>
      <c r="E34" s="92"/>
      <c r="F34" s="92"/>
      <c r="G34" s="92"/>
      <c r="H34" s="92"/>
      <c r="I34" s="92"/>
      <c r="J34" s="92"/>
      <c r="K34" s="92"/>
      <c r="L34" s="92"/>
      <c r="M34" s="92"/>
      <c r="N34" s="92"/>
      <c r="O34" s="92"/>
      <c r="P34" s="212">
        <f>SUM(D34:O34)</f>
        <v>0</v>
      </c>
      <c r="Q34" s="607" t="s">
        <v>404</v>
      </c>
      <c r="R34" s="608"/>
      <c r="S34" s="609"/>
      <c r="T34" s="608" t="s">
        <v>405</v>
      </c>
      <c r="U34" s="608"/>
      <c r="V34" s="609"/>
      <c r="W34" s="607" t="s">
        <v>402</v>
      </c>
      <c r="X34" s="608"/>
      <c r="Y34" s="608"/>
      <c r="Z34" s="609"/>
      <c r="AA34" s="607" t="s">
        <v>407</v>
      </c>
      <c r="AB34" s="608"/>
      <c r="AC34" s="608"/>
      <c r="AD34" s="613"/>
      <c r="AG34" s="90"/>
      <c r="AH34" s="90"/>
      <c r="AI34" s="90"/>
      <c r="AJ34" s="90"/>
      <c r="AK34" s="90"/>
      <c r="AL34" s="90"/>
      <c r="AM34" s="90"/>
      <c r="AN34" s="90"/>
      <c r="AO34" s="90"/>
    </row>
    <row r="35" spans="1:41" ht="45" customHeight="1" thickBot="1">
      <c r="A35" s="604"/>
      <c r="B35" s="606"/>
      <c r="C35" s="94" t="s">
        <v>10</v>
      </c>
      <c r="D35" s="95"/>
      <c r="E35" s="95"/>
      <c r="F35" s="95"/>
      <c r="G35" s="96"/>
      <c r="H35" s="96"/>
      <c r="I35" s="96"/>
      <c r="J35" s="96"/>
      <c r="K35" s="96"/>
      <c r="L35" s="96"/>
      <c r="M35" s="96"/>
      <c r="N35" s="96"/>
      <c r="O35" s="96"/>
      <c r="P35" s="178">
        <f>SUM(D35:O35)</f>
        <v>0</v>
      </c>
      <c r="Q35" s="610"/>
      <c r="R35" s="611"/>
      <c r="S35" s="612"/>
      <c r="T35" s="611"/>
      <c r="U35" s="611"/>
      <c r="V35" s="612"/>
      <c r="W35" s="610"/>
      <c r="X35" s="611"/>
      <c r="Y35" s="611"/>
      <c r="Z35" s="612"/>
      <c r="AA35" s="610"/>
      <c r="AB35" s="611"/>
      <c r="AC35" s="611"/>
      <c r="AD35" s="614"/>
      <c r="AE35" s="50"/>
      <c r="AF35" s="97"/>
      <c r="AG35" s="90"/>
      <c r="AH35" s="90"/>
      <c r="AI35" s="90"/>
      <c r="AJ35" s="90"/>
      <c r="AK35" s="90"/>
      <c r="AL35" s="90"/>
      <c r="AM35" s="90"/>
      <c r="AN35" s="90"/>
      <c r="AO35" s="90"/>
    </row>
    <row r="36" spans="1:41" ht="25.5" customHeight="1">
      <c r="A36" s="493" t="s">
        <v>191</v>
      </c>
      <c r="B36" s="615" t="s">
        <v>61</v>
      </c>
      <c r="C36" s="617" t="s">
        <v>11</v>
      </c>
      <c r="D36" s="617"/>
      <c r="E36" s="617"/>
      <c r="F36" s="617"/>
      <c r="G36" s="617"/>
      <c r="H36" s="617"/>
      <c r="I36" s="617"/>
      <c r="J36" s="617"/>
      <c r="K36" s="617"/>
      <c r="L36" s="617"/>
      <c r="M36" s="617"/>
      <c r="N36" s="617"/>
      <c r="O36" s="617"/>
      <c r="P36" s="617"/>
      <c r="Q36" s="494" t="s">
        <v>78</v>
      </c>
      <c r="R36" s="618"/>
      <c r="S36" s="618"/>
      <c r="T36" s="618"/>
      <c r="U36" s="618"/>
      <c r="V36" s="618"/>
      <c r="W36" s="618"/>
      <c r="X36" s="618"/>
      <c r="Y36" s="618"/>
      <c r="Z36" s="618"/>
      <c r="AA36" s="618"/>
      <c r="AB36" s="618"/>
      <c r="AC36" s="618"/>
      <c r="AD36" s="619"/>
      <c r="AG36" s="90"/>
      <c r="AH36" s="90"/>
      <c r="AI36" s="90"/>
      <c r="AJ36" s="90"/>
      <c r="AK36" s="90"/>
      <c r="AL36" s="90"/>
      <c r="AM36" s="90"/>
      <c r="AN36" s="90"/>
      <c r="AO36" s="90"/>
    </row>
    <row r="37" spans="1:41" ht="25.5" customHeight="1">
      <c r="A37" s="482"/>
      <c r="B37" s="616"/>
      <c r="C37" s="173" t="s">
        <v>12</v>
      </c>
      <c r="D37" s="173" t="s">
        <v>36</v>
      </c>
      <c r="E37" s="173" t="s">
        <v>37</v>
      </c>
      <c r="F37" s="173" t="s">
        <v>38</v>
      </c>
      <c r="G37" s="173" t="s">
        <v>51</v>
      </c>
      <c r="H37" s="173" t="s">
        <v>52</v>
      </c>
      <c r="I37" s="173" t="s">
        <v>53</v>
      </c>
      <c r="J37" s="173" t="s">
        <v>54</v>
      </c>
      <c r="K37" s="173" t="s">
        <v>55</v>
      </c>
      <c r="L37" s="173" t="s">
        <v>56</v>
      </c>
      <c r="M37" s="173" t="s">
        <v>57</v>
      </c>
      <c r="N37" s="173" t="s">
        <v>58</v>
      </c>
      <c r="O37" s="173" t="s">
        <v>59</v>
      </c>
      <c r="P37" s="173" t="s">
        <v>63</v>
      </c>
      <c r="Q37" s="483" t="s">
        <v>83</v>
      </c>
      <c r="R37" s="587"/>
      <c r="S37" s="587"/>
      <c r="T37" s="587"/>
      <c r="U37" s="587"/>
      <c r="V37" s="587"/>
      <c r="W37" s="587"/>
      <c r="X37" s="587"/>
      <c r="Y37" s="587"/>
      <c r="Z37" s="587"/>
      <c r="AA37" s="587"/>
      <c r="AB37" s="587"/>
      <c r="AC37" s="587"/>
      <c r="AD37" s="620"/>
      <c r="AG37" s="98"/>
      <c r="AH37" s="98"/>
      <c r="AI37" s="98"/>
      <c r="AJ37" s="98"/>
      <c r="AK37" s="98"/>
      <c r="AL37" s="98"/>
      <c r="AM37" s="98"/>
      <c r="AN37" s="98"/>
      <c r="AO37" s="98"/>
    </row>
    <row r="38" spans="1:41" ht="28.5" customHeight="1">
      <c r="A38" s="621"/>
      <c r="B38" s="623"/>
      <c r="C38" s="93" t="s">
        <v>9</v>
      </c>
      <c r="D38" s="99"/>
      <c r="E38" s="99"/>
      <c r="F38" s="99"/>
      <c r="G38" s="99"/>
      <c r="H38" s="99"/>
      <c r="I38" s="99"/>
      <c r="J38" s="99"/>
      <c r="K38" s="99"/>
      <c r="L38" s="99"/>
      <c r="M38" s="99"/>
      <c r="N38" s="99"/>
      <c r="O38" s="99"/>
      <c r="P38" s="100">
        <f aca="true" t="shared" si="0" ref="P38:P45">SUM(D38:O38)</f>
        <v>0</v>
      </c>
      <c r="Q38" s="625" t="s">
        <v>408</v>
      </c>
      <c r="R38" s="626"/>
      <c r="S38" s="626"/>
      <c r="T38" s="626"/>
      <c r="U38" s="626"/>
      <c r="V38" s="626"/>
      <c r="W38" s="626"/>
      <c r="X38" s="626"/>
      <c r="Y38" s="626"/>
      <c r="Z38" s="626"/>
      <c r="AA38" s="626"/>
      <c r="AB38" s="626"/>
      <c r="AC38" s="626"/>
      <c r="AD38" s="627"/>
      <c r="AE38" s="101"/>
      <c r="AG38" s="102"/>
      <c r="AH38" s="102"/>
      <c r="AI38" s="102"/>
      <c r="AJ38" s="102"/>
      <c r="AK38" s="102"/>
      <c r="AL38" s="102"/>
      <c r="AM38" s="102"/>
      <c r="AN38" s="102"/>
      <c r="AO38" s="102"/>
    </row>
    <row r="39" spans="1:31" ht="28.5" customHeight="1">
      <c r="A39" s="622"/>
      <c r="B39" s="624"/>
      <c r="C39" s="103" t="s">
        <v>10</v>
      </c>
      <c r="D39" s="104"/>
      <c r="E39" s="104"/>
      <c r="F39" s="104"/>
      <c r="G39" s="104"/>
      <c r="H39" s="104"/>
      <c r="I39" s="104"/>
      <c r="J39" s="104"/>
      <c r="K39" s="104"/>
      <c r="L39" s="104"/>
      <c r="M39" s="104"/>
      <c r="N39" s="104"/>
      <c r="O39" s="104"/>
      <c r="P39" s="105">
        <f t="shared" si="0"/>
        <v>0</v>
      </c>
      <c r="Q39" s="628"/>
      <c r="R39" s="629"/>
      <c r="S39" s="629"/>
      <c r="T39" s="629"/>
      <c r="U39" s="629"/>
      <c r="V39" s="629"/>
      <c r="W39" s="629"/>
      <c r="X39" s="629"/>
      <c r="Y39" s="629"/>
      <c r="Z39" s="629"/>
      <c r="AA39" s="629"/>
      <c r="AB39" s="629"/>
      <c r="AC39" s="629"/>
      <c r="AD39" s="630"/>
      <c r="AE39" s="101"/>
    </row>
    <row r="40" spans="1:31" ht="28.5" customHeight="1">
      <c r="A40" s="622"/>
      <c r="B40" s="633"/>
      <c r="C40" s="106" t="s">
        <v>9</v>
      </c>
      <c r="D40" s="107"/>
      <c r="E40" s="107"/>
      <c r="F40" s="107"/>
      <c r="G40" s="107"/>
      <c r="H40" s="107"/>
      <c r="I40" s="107"/>
      <c r="J40" s="107"/>
      <c r="K40" s="107"/>
      <c r="L40" s="107"/>
      <c r="M40" s="107"/>
      <c r="N40" s="107"/>
      <c r="O40" s="107"/>
      <c r="P40" s="105">
        <f t="shared" si="0"/>
        <v>0</v>
      </c>
      <c r="Q40" s="635"/>
      <c r="R40" s="636"/>
      <c r="S40" s="636"/>
      <c r="T40" s="636"/>
      <c r="U40" s="636"/>
      <c r="V40" s="636"/>
      <c r="W40" s="636"/>
      <c r="X40" s="636"/>
      <c r="Y40" s="636"/>
      <c r="Z40" s="636"/>
      <c r="AA40" s="636"/>
      <c r="AB40" s="636"/>
      <c r="AC40" s="636"/>
      <c r="AD40" s="637"/>
      <c r="AE40" s="101"/>
    </row>
    <row r="41" spans="1:31" ht="28.5" customHeight="1">
      <c r="A41" s="622"/>
      <c r="B41" s="624"/>
      <c r="C41" s="103" t="s">
        <v>10</v>
      </c>
      <c r="D41" s="104"/>
      <c r="E41" s="104"/>
      <c r="F41" s="104"/>
      <c r="G41" s="104"/>
      <c r="H41" s="104"/>
      <c r="I41" s="104"/>
      <c r="J41" s="104"/>
      <c r="K41" s="104"/>
      <c r="L41" s="108"/>
      <c r="M41" s="108"/>
      <c r="N41" s="108"/>
      <c r="O41" s="108"/>
      <c r="P41" s="105">
        <f t="shared" si="0"/>
        <v>0</v>
      </c>
      <c r="Q41" s="641"/>
      <c r="R41" s="642"/>
      <c r="S41" s="642"/>
      <c r="T41" s="642"/>
      <c r="U41" s="642"/>
      <c r="V41" s="642"/>
      <c r="W41" s="642"/>
      <c r="X41" s="642"/>
      <c r="Y41" s="642"/>
      <c r="Z41" s="642"/>
      <c r="AA41" s="642"/>
      <c r="AB41" s="642"/>
      <c r="AC41" s="642"/>
      <c r="AD41" s="643"/>
      <c r="AE41" s="101"/>
    </row>
    <row r="42" spans="1:31" ht="28.5" customHeight="1">
      <c r="A42" s="644"/>
      <c r="B42" s="633"/>
      <c r="C42" s="106" t="s">
        <v>9</v>
      </c>
      <c r="D42" s="107"/>
      <c r="E42" s="107"/>
      <c r="F42" s="107"/>
      <c r="G42" s="107"/>
      <c r="H42" s="107"/>
      <c r="I42" s="107"/>
      <c r="J42" s="107"/>
      <c r="K42" s="107"/>
      <c r="L42" s="107"/>
      <c r="M42" s="107"/>
      <c r="N42" s="107"/>
      <c r="O42" s="107"/>
      <c r="P42" s="105">
        <f t="shared" si="0"/>
        <v>0</v>
      </c>
      <c r="Q42" s="635"/>
      <c r="R42" s="636"/>
      <c r="S42" s="636"/>
      <c r="T42" s="636"/>
      <c r="U42" s="636"/>
      <c r="V42" s="636"/>
      <c r="W42" s="636"/>
      <c r="X42" s="636"/>
      <c r="Y42" s="636"/>
      <c r="Z42" s="636"/>
      <c r="AA42" s="636"/>
      <c r="AB42" s="636"/>
      <c r="AC42" s="636"/>
      <c r="AD42" s="637"/>
      <c r="AE42" s="101"/>
    </row>
    <row r="43" spans="1:31" ht="28.5" customHeight="1">
      <c r="A43" s="645"/>
      <c r="B43" s="624"/>
      <c r="C43" s="103" t="s">
        <v>10</v>
      </c>
      <c r="D43" s="104"/>
      <c r="E43" s="104"/>
      <c r="F43" s="104"/>
      <c r="G43" s="109"/>
      <c r="H43" s="104"/>
      <c r="I43" s="104"/>
      <c r="J43" s="104"/>
      <c r="K43" s="104"/>
      <c r="L43" s="108"/>
      <c r="M43" s="108"/>
      <c r="N43" s="108"/>
      <c r="O43" s="108"/>
      <c r="P43" s="105">
        <f t="shared" si="0"/>
        <v>0</v>
      </c>
      <c r="Q43" s="641"/>
      <c r="R43" s="642"/>
      <c r="S43" s="642"/>
      <c r="T43" s="642"/>
      <c r="U43" s="642"/>
      <c r="V43" s="642"/>
      <c r="W43" s="642"/>
      <c r="X43" s="642"/>
      <c r="Y43" s="642"/>
      <c r="Z43" s="642"/>
      <c r="AA43" s="642"/>
      <c r="AB43" s="642"/>
      <c r="AC43" s="642"/>
      <c r="AD43" s="643"/>
      <c r="AE43" s="101"/>
    </row>
    <row r="44" spans="1:31" ht="28.5" customHeight="1">
      <c r="A44" s="631"/>
      <c r="B44" s="633"/>
      <c r="C44" s="106" t="s">
        <v>9</v>
      </c>
      <c r="D44" s="107"/>
      <c r="E44" s="107"/>
      <c r="F44" s="107"/>
      <c r="G44" s="107"/>
      <c r="H44" s="107"/>
      <c r="I44" s="107"/>
      <c r="J44" s="107"/>
      <c r="K44" s="107"/>
      <c r="L44" s="107"/>
      <c r="M44" s="107"/>
      <c r="N44" s="107"/>
      <c r="O44" s="107"/>
      <c r="P44" s="105">
        <f t="shared" si="0"/>
        <v>0</v>
      </c>
      <c r="Q44" s="635"/>
      <c r="R44" s="636"/>
      <c r="S44" s="636"/>
      <c r="T44" s="636"/>
      <c r="U44" s="636"/>
      <c r="V44" s="636"/>
      <c r="W44" s="636"/>
      <c r="X44" s="636"/>
      <c r="Y44" s="636"/>
      <c r="Z44" s="636"/>
      <c r="AA44" s="636"/>
      <c r="AB44" s="636"/>
      <c r="AC44" s="636"/>
      <c r="AD44" s="637"/>
      <c r="AE44" s="101"/>
    </row>
    <row r="45" spans="1:31" ht="28.5" customHeight="1" thickBot="1">
      <c r="A45" s="632"/>
      <c r="B45" s="634"/>
      <c r="C45" s="94" t="s">
        <v>10</v>
      </c>
      <c r="D45" s="110"/>
      <c r="E45" s="110"/>
      <c r="F45" s="110"/>
      <c r="G45" s="110"/>
      <c r="H45" s="110"/>
      <c r="I45" s="110"/>
      <c r="J45" s="110"/>
      <c r="K45" s="110"/>
      <c r="L45" s="111"/>
      <c r="M45" s="111"/>
      <c r="N45" s="111"/>
      <c r="O45" s="111"/>
      <c r="P45" s="112">
        <f t="shared" si="0"/>
        <v>0</v>
      </c>
      <c r="Q45" s="638"/>
      <c r="R45" s="639"/>
      <c r="S45" s="639"/>
      <c r="T45" s="639"/>
      <c r="U45" s="639"/>
      <c r="V45" s="639"/>
      <c r="W45" s="639"/>
      <c r="X45" s="639"/>
      <c r="Y45" s="639"/>
      <c r="Z45" s="639"/>
      <c r="AA45" s="639"/>
      <c r="AB45" s="639"/>
      <c r="AC45" s="639"/>
      <c r="AD45" s="640"/>
      <c r="AE45" s="101"/>
    </row>
    <row r="46" ht="15">
      <c r="A46" s="52" t="s">
        <v>294</v>
      </c>
    </row>
  </sheetData>
  <sheetProtection/>
  <mergeCells count="82">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34:A35"/>
    <mergeCell ref="B34:B35"/>
    <mergeCell ref="W34:Z35"/>
    <mergeCell ref="AA34:AD35"/>
    <mergeCell ref="Q33:S33"/>
    <mergeCell ref="T33:V33"/>
    <mergeCell ref="Q34:S35"/>
    <mergeCell ref="T34:V35"/>
    <mergeCell ref="B30:C30"/>
    <mergeCell ref="Q30:AD30"/>
    <mergeCell ref="A31:AD31"/>
    <mergeCell ref="A32:A33"/>
    <mergeCell ref="B32:B33"/>
    <mergeCell ref="C32:C33"/>
    <mergeCell ref="D32:P32"/>
    <mergeCell ref="Q32:AD32"/>
    <mergeCell ref="W33:Z33"/>
    <mergeCell ref="AA33:AD33"/>
    <mergeCell ref="A28:A29"/>
    <mergeCell ref="B28:C29"/>
    <mergeCell ref="D28:O28"/>
    <mergeCell ref="P28:P29"/>
    <mergeCell ref="Q28:AD29"/>
    <mergeCell ref="R15:X15"/>
    <mergeCell ref="Y15:Z15"/>
    <mergeCell ref="W17:X17"/>
    <mergeCell ref="Y17:AB17"/>
    <mergeCell ref="A15:B15"/>
    <mergeCell ref="M9:N9"/>
    <mergeCell ref="O9:P9"/>
    <mergeCell ref="M7:N7"/>
    <mergeCell ref="A27:AD27"/>
    <mergeCell ref="A23:B23"/>
    <mergeCell ref="A25:B25"/>
    <mergeCell ref="AA15:AD15"/>
    <mergeCell ref="C16:AB16"/>
    <mergeCell ref="A17:B17"/>
    <mergeCell ref="C17:Q17"/>
    <mergeCell ref="B3:AA4"/>
    <mergeCell ref="AB3:AD3"/>
    <mergeCell ref="AB4:AD4"/>
    <mergeCell ref="A11:B13"/>
    <mergeCell ref="D7:H9"/>
    <mergeCell ref="I7:J9"/>
    <mergeCell ref="K7:L9"/>
    <mergeCell ref="O7:P7"/>
    <mergeCell ref="M8:N8"/>
    <mergeCell ref="O8:P8"/>
    <mergeCell ref="A7:B9"/>
    <mergeCell ref="C7:C9"/>
    <mergeCell ref="R17:V17"/>
    <mergeCell ref="C11:AD13"/>
    <mergeCell ref="L15:Q15"/>
    <mergeCell ref="A1:A4"/>
    <mergeCell ref="B1:AA1"/>
    <mergeCell ref="AB1:AD1"/>
    <mergeCell ref="B2:AA2"/>
    <mergeCell ref="AB2:AD2"/>
    <mergeCell ref="C15:K15"/>
    <mergeCell ref="A24:B24"/>
    <mergeCell ref="A19:AD19"/>
    <mergeCell ref="Q20:AD20"/>
    <mergeCell ref="C20:P20"/>
    <mergeCell ref="A22:B22"/>
    <mergeCell ref="AC17:AD17"/>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AO49"/>
  <sheetViews>
    <sheetView showGridLines="0" zoomScale="50" zoomScaleNormal="50" workbookViewId="0" topLeftCell="A1">
      <selection activeCell="A1" sqref="A1:AD49"/>
    </sheetView>
  </sheetViews>
  <sheetFormatPr defaultColWidth="10.8515625" defaultRowHeight="15"/>
  <cols>
    <col min="1" max="1" width="39.8515625" style="246" customWidth="1"/>
    <col min="2" max="2" width="15.421875" style="246" customWidth="1"/>
    <col min="3" max="14" width="20.7109375" style="246" customWidth="1"/>
    <col min="15" max="15" width="16.710937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thickBot="1">
      <c r="A1" s="915"/>
      <c r="B1" s="918" t="s">
        <v>16</v>
      </c>
      <c r="C1" s="919"/>
      <c r="D1" s="919"/>
      <c r="E1" s="919"/>
      <c r="F1" s="919"/>
      <c r="G1" s="919"/>
      <c r="H1" s="919"/>
      <c r="I1" s="919"/>
      <c r="J1" s="919"/>
      <c r="K1" s="919"/>
      <c r="L1" s="919"/>
      <c r="M1" s="919"/>
      <c r="N1" s="919"/>
      <c r="O1" s="919"/>
      <c r="P1" s="919"/>
      <c r="Q1" s="919"/>
      <c r="R1" s="919"/>
      <c r="S1" s="919"/>
      <c r="T1" s="919"/>
      <c r="U1" s="919"/>
      <c r="V1" s="919"/>
      <c r="W1" s="919"/>
      <c r="X1" s="919"/>
      <c r="Y1" s="919"/>
      <c r="Z1" s="919"/>
      <c r="AA1" s="920"/>
      <c r="AB1" s="921" t="s">
        <v>423</v>
      </c>
      <c r="AC1" s="922"/>
      <c r="AD1" s="923"/>
    </row>
    <row r="2" spans="1:30" ht="30.75" customHeight="1" thickBot="1">
      <c r="A2" s="916"/>
      <c r="B2" s="918" t="s">
        <v>17</v>
      </c>
      <c r="C2" s="919"/>
      <c r="D2" s="919"/>
      <c r="E2" s="919"/>
      <c r="F2" s="919"/>
      <c r="G2" s="919"/>
      <c r="H2" s="919"/>
      <c r="I2" s="919"/>
      <c r="J2" s="919"/>
      <c r="K2" s="919"/>
      <c r="L2" s="919"/>
      <c r="M2" s="919"/>
      <c r="N2" s="919"/>
      <c r="O2" s="919"/>
      <c r="P2" s="919"/>
      <c r="Q2" s="919"/>
      <c r="R2" s="919"/>
      <c r="S2" s="919"/>
      <c r="T2" s="919"/>
      <c r="U2" s="919"/>
      <c r="V2" s="919"/>
      <c r="W2" s="919"/>
      <c r="X2" s="919"/>
      <c r="Y2" s="919"/>
      <c r="Z2" s="919"/>
      <c r="AA2" s="920"/>
      <c r="AB2" s="924" t="s">
        <v>418</v>
      </c>
      <c r="AC2" s="925"/>
      <c r="AD2" s="926"/>
    </row>
    <row r="3" spans="1:30" ht="24" customHeight="1">
      <c r="A3" s="916"/>
      <c r="B3" s="854" t="s">
        <v>295</v>
      </c>
      <c r="C3" s="855"/>
      <c r="D3" s="855"/>
      <c r="E3" s="855"/>
      <c r="F3" s="855"/>
      <c r="G3" s="855"/>
      <c r="H3" s="855"/>
      <c r="I3" s="855"/>
      <c r="J3" s="855"/>
      <c r="K3" s="855"/>
      <c r="L3" s="855"/>
      <c r="M3" s="855"/>
      <c r="N3" s="855"/>
      <c r="O3" s="855"/>
      <c r="P3" s="855"/>
      <c r="Q3" s="855"/>
      <c r="R3" s="855"/>
      <c r="S3" s="855"/>
      <c r="T3" s="855"/>
      <c r="U3" s="855"/>
      <c r="V3" s="855"/>
      <c r="W3" s="855"/>
      <c r="X3" s="855"/>
      <c r="Y3" s="855"/>
      <c r="Z3" s="855"/>
      <c r="AA3" s="856"/>
      <c r="AB3" s="924" t="s">
        <v>424</v>
      </c>
      <c r="AC3" s="925"/>
      <c r="AD3" s="926"/>
    </row>
    <row r="4" spans="1:30" ht="21.75" customHeight="1" thickBot="1">
      <c r="A4" s="917"/>
      <c r="B4" s="927"/>
      <c r="C4" s="928"/>
      <c r="D4" s="928"/>
      <c r="E4" s="928"/>
      <c r="F4" s="928"/>
      <c r="G4" s="928"/>
      <c r="H4" s="928"/>
      <c r="I4" s="928"/>
      <c r="J4" s="928"/>
      <c r="K4" s="928"/>
      <c r="L4" s="928"/>
      <c r="M4" s="928"/>
      <c r="N4" s="928"/>
      <c r="O4" s="928"/>
      <c r="P4" s="928"/>
      <c r="Q4" s="928"/>
      <c r="R4" s="928"/>
      <c r="S4" s="928"/>
      <c r="T4" s="928"/>
      <c r="U4" s="928"/>
      <c r="V4" s="928"/>
      <c r="W4" s="928"/>
      <c r="X4" s="928"/>
      <c r="Y4" s="928"/>
      <c r="Z4" s="928"/>
      <c r="AA4" s="929"/>
      <c r="AB4" s="536" t="s">
        <v>778</v>
      </c>
      <c r="AC4" s="537"/>
      <c r="AD4" s="538"/>
    </row>
    <row r="5" spans="1:30" ht="9" customHeight="1" thickBot="1">
      <c r="A5" s="249"/>
      <c r="B5" s="311"/>
      <c r="C5" s="312"/>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539" t="s">
        <v>293</v>
      </c>
      <c r="B7" s="540"/>
      <c r="C7" s="890" t="s">
        <v>42</v>
      </c>
      <c r="D7" s="539" t="s">
        <v>71</v>
      </c>
      <c r="E7" s="545"/>
      <c r="F7" s="545"/>
      <c r="G7" s="545"/>
      <c r="H7" s="540"/>
      <c r="I7" s="907">
        <v>45054</v>
      </c>
      <c r="J7" s="908"/>
      <c r="K7" s="539" t="s">
        <v>67</v>
      </c>
      <c r="L7" s="540"/>
      <c r="M7" s="913" t="s">
        <v>70</v>
      </c>
      <c r="N7" s="914"/>
      <c r="O7" s="897"/>
      <c r="P7" s="898"/>
      <c r="Q7" s="252"/>
      <c r="R7" s="252"/>
      <c r="S7" s="252"/>
      <c r="T7" s="252"/>
      <c r="U7" s="252"/>
      <c r="V7" s="252"/>
      <c r="W7" s="252"/>
      <c r="X7" s="252"/>
      <c r="Y7" s="252"/>
      <c r="Z7" s="253"/>
      <c r="AA7" s="252"/>
      <c r="AB7" s="252"/>
      <c r="AC7" s="258"/>
      <c r="AD7" s="259"/>
    </row>
    <row r="8" spans="1:30" ht="15" customHeight="1">
      <c r="A8" s="541"/>
      <c r="B8" s="542"/>
      <c r="C8" s="891"/>
      <c r="D8" s="541"/>
      <c r="E8" s="893"/>
      <c r="F8" s="893"/>
      <c r="G8" s="893"/>
      <c r="H8" s="542"/>
      <c r="I8" s="909"/>
      <c r="J8" s="910"/>
      <c r="K8" s="541"/>
      <c r="L8" s="542"/>
      <c r="M8" s="899" t="s">
        <v>68</v>
      </c>
      <c r="N8" s="900"/>
      <c r="O8" s="901"/>
      <c r="P8" s="902"/>
      <c r="Q8" s="252"/>
      <c r="R8" s="252"/>
      <c r="S8" s="252"/>
      <c r="T8" s="252"/>
      <c r="U8" s="252"/>
      <c r="V8" s="252"/>
      <c r="W8" s="252"/>
      <c r="X8" s="252"/>
      <c r="Y8" s="252"/>
      <c r="Z8" s="253"/>
      <c r="AA8" s="252"/>
      <c r="AB8" s="252"/>
      <c r="AC8" s="258"/>
      <c r="AD8" s="259"/>
    </row>
    <row r="9" spans="1:30" ht="15.75" customHeight="1" thickBot="1">
      <c r="A9" s="543"/>
      <c r="B9" s="544"/>
      <c r="C9" s="892"/>
      <c r="D9" s="543"/>
      <c r="E9" s="547"/>
      <c r="F9" s="547"/>
      <c r="G9" s="547"/>
      <c r="H9" s="544"/>
      <c r="I9" s="911"/>
      <c r="J9" s="912"/>
      <c r="K9" s="543"/>
      <c r="L9" s="544"/>
      <c r="M9" s="903" t="s">
        <v>69</v>
      </c>
      <c r="N9" s="904"/>
      <c r="O9" s="905" t="s">
        <v>425</v>
      </c>
      <c r="P9" s="906"/>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539" t="s">
        <v>0</v>
      </c>
      <c r="B11" s="540"/>
      <c r="C11" s="506" t="s">
        <v>497</v>
      </c>
      <c r="D11" s="507"/>
      <c r="E11" s="507"/>
      <c r="F11" s="507"/>
      <c r="G11" s="507"/>
      <c r="H11" s="507"/>
      <c r="I11" s="507"/>
      <c r="J11" s="507"/>
      <c r="K11" s="507"/>
      <c r="L11" s="507"/>
      <c r="M11" s="507"/>
      <c r="N11" s="507"/>
      <c r="O11" s="507"/>
      <c r="P11" s="507"/>
      <c r="Q11" s="507"/>
      <c r="R11" s="507"/>
      <c r="S11" s="507"/>
      <c r="T11" s="507"/>
      <c r="U11" s="507"/>
      <c r="V11" s="507"/>
      <c r="W11" s="507"/>
      <c r="X11" s="507"/>
      <c r="Y11" s="507"/>
      <c r="Z11" s="507"/>
      <c r="AA11" s="507"/>
      <c r="AB11" s="507"/>
      <c r="AC11" s="507"/>
      <c r="AD11" s="508"/>
    </row>
    <row r="12" spans="1:30" ht="15" customHeight="1">
      <c r="A12" s="541"/>
      <c r="B12" s="542"/>
      <c r="C12" s="509"/>
      <c r="D12" s="930"/>
      <c r="E12" s="930"/>
      <c r="F12" s="930"/>
      <c r="G12" s="930"/>
      <c r="H12" s="930"/>
      <c r="I12" s="930"/>
      <c r="J12" s="930"/>
      <c r="K12" s="930"/>
      <c r="L12" s="930"/>
      <c r="M12" s="930"/>
      <c r="N12" s="930"/>
      <c r="O12" s="930"/>
      <c r="P12" s="930"/>
      <c r="Q12" s="930"/>
      <c r="R12" s="930"/>
      <c r="S12" s="930"/>
      <c r="T12" s="930"/>
      <c r="U12" s="930"/>
      <c r="V12" s="930"/>
      <c r="W12" s="930"/>
      <c r="X12" s="930"/>
      <c r="Y12" s="930"/>
      <c r="Z12" s="930"/>
      <c r="AA12" s="930"/>
      <c r="AB12" s="930"/>
      <c r="AC12" s="930"/>
      <c r="AD12" s="511"/>
    </row>
    <row r="13" spans="1:30" ht="15" customHeight="1" thickBot="1">
      <c r="A13" s="543"/>
      <c r="B13" s="544"/>
      <c r="C13" s="512"/>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4"/>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576" t="s">
        <v>77</v>
      </c>
      <c r="B15" s="577"/>
      <c r="C15" s="872" t="s">
        <v>426</v>
      </c>
      <c r="D15" s="873"/>
      <c r="E15" s="873"/>
      <c r="F15" s="873"/>
      <c r="G15" s="873"/>
      <c r="H15" s="873"/>
      <c r="I15" s="873"/>
      <c r="J15" s="873"/>
      <c r="K15" s="874"/>
      <c r="L15" s="515" t="s">
        <v>73</v>
      </c>
      <c r="M15" s="516"/>
      <c r="N15" s="516"/>
      <c r="O15" s="516"/>
      <c r="P15" s="516"/>
      <c r="Q15" s="517"/>
      <c r="R15" s="894" t="s">
        <v>622</v>
      </c>
      <c r="S15" s="895"/>
      <c r="T15" s="895"/>
      <c r="U15" s="895"/>
      <c r="V15" s="895"/>
      <c r="W15" s="895"/>
      <c r="X15" s="896"/>
      <c r="Y15" s="515" t="s">
        <v>72</v>
      </c>
      <c r="Z15" s="517"/>
      <c r="AA15" s="872" t="s">
        <v>623</v>
      </c>
      <c r="AB15" s="873"/>
      <c r="AC15" s="873"/>
      <c r="AD15" s="874"/>
    </row>
    <row r="16" spans="1:30" ht="9" customHeight="1" thickBot="1">
      <c r="A16" s="257"/>
      <c r="B16" s="252"/>
      <c r="C16" s="875"/>
      <c r="D16" s="875"/>
      <c r="E16" s="875"/>
      <c r="F16" s="875"/>
      <c r="G16" s="875"/>
      <c r="H16" s="875"/>
      <c r="I16" s="875"/>
      <c r="J16" s="875"/>
      <c r="K16" s="875"/>
      <c r="L16" s="875"/>
      <c r="M16" s="875"/>
      <c r="N16" s="875"/>
      <c r="O16" s="875"/>
      <c r="P16" s="875"/>
      <c r="Q16" s="875"/>
      <c r="R16" s="875"/>
      <c r="S16" s="875"/>
      <c r="T16" s="875"/>
      <c r="U16" s="875"/>
      <c r="V16" s="875"/>
      <c r="W16" s="875"/>
      <c r="X16" s="875"/>
      <c r="Y16" s="875"/>
      <c r="Z16" s="875"/>
      <c r="AA16" s="875"/>
      <c r="AB16" s="875"/>
      <c r="AC16" s="271"/>
      <c r="AD16" s="272"/>
    </row>
    <row r="17" spans="1:30" s="273" customFormat="1" ht="37.5" customHeight="1" thickBot="1">
      <c r="A17" s="576" t="s">
        <v>79</v>
      </c>
      <c r="B17" s="577"/>
      <c r="C17" s="479" t="s">
        <v>579</v>
      </c>
      <c r="D17" s="480"/>
      <c r="E17" s="480"/>
      <c r="F17" s="480"/>
      <c r="G17" s="480"/>
      <c r="H17" s="480"/>
      <c r="I17" s="480"/>
      <c r="J17" s="480"/>
      <c r="K17" s="480"/>
      <c r="L17" s="480"/>
      <c r="M17" s="480"/>
      <c r="N17" s="480"/>
      <c r="O17" s="480"/>
      <c r="P17" s="480"/>
      <c r="Q17" s="481"/>
      <c r="R17" s="515" t="s">
        <v>374</v>
      </c>
      <c r="S17" s="516"/>
      <c r="T17" s="516"/>
      <c r="U17" s="516"/>
      <c r="V17" s="517"/>
      <c r="W17" s="594"/>
      <c r="X17" s="595"/>
      <c r="Y17" s="516" t="s">
        <v>15</v>
      </c>
      <c r="Z17" s="516"/>
      <c r="AA17" s="516"/>
      <c r="AB17" s="517"/>
      <c r="AC17" s="879">
        <f>+VIGENCIA!D7</f>
        <v>0.5779259291341293</v>
      </c>
      <c r="AD17" s="880"/>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15" t="s">
        <v>1</v>
      </c>
      <c r="B19" s="516"/>
      <c r="C19" s="516"/>
      <c r="D19" s="516"/>
      <c r="E19" s="516"/>
      <c r="F19" s="516"/>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7"/>
      <c r="AE19" s="275"/>
      <c r="AF19" s="275"/>
    </row>
    <row r="20" spans="1:32" ht="31.5" customHeight="1" thickBot="1">
      <c r="A20" s="276"/>
      <c r="B20" s="258"/>
      <c r="C20" s="676" t="s">
        <v>376</v>
      </c>
      <c r="D20" s="677"/>
      <c r="E20" s="677"/>
      <c r="F20" s="677"/>
      <c r="G20" s="677"/>
      <c r="H20" s="677"/>
      <c r="I20" s="677"/>
      <c r="J20" s="677"/>
      <c r="K20" s="677"/>
      <c r="L20" s="677"/>
      <c r="M20" s="677"/>
      <c r="N20" s="677"/>
      <c r="O20" s="677"/>
      <c r="P20" s="678"/>
      <c r="Q20" s="673" t="s">
        <v>377</v>
      </c>
      <c r="R20" s="871"/>
      <c r="S20" s="871"/>
      <c r="T20" s="871"/>
      <c r="U20" s="871"/>
      <c r="V20" s="871"/>
      <c r="W20" s="871"/>
      <c r="X20" s="871"/>
      <c r="Y20" s="871"/>
      <c r="Z20" s="871"/>
      <c r="AA20" s="871"/>
      <c r="AB20" s="871"/>
      <c r="AC20" s="871"/>
      <c r="AD20" s="675"/>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809" t="s">
        <v>378</v>
      </c>
      <c r="B22" s="814"/>
      <c r="C22" s="197">
        <f>+RESERVA!C14</f>
        <v>148248728</v>
      </c>
      <c r="D22" s="195"/>
      <c r="E22" s="195"/>
      <c r="F22" s="195"/>
      <c r="G22" s="195"/>
      <c r="H22" s="195"/>
      <c r="I22" s="195"/>
      <c r="J22" s="195"/>
      <c r="K22" s="195"/>
      <c r="L22" s="195"/>
      <c r="M22" s="195"/>
      <c r="N22" s="195"/>
      <c r="O22" s="195"/>
      <c r="P22" s="198"/>
      <c r="Q22" s="197">
        <v>6661541216</v>
      </c>
      <c r="R22" s="195">
        <v>0</v>
      </c>
      <c r="S22" s="195">
        <v>30000000</v>
      </c>
      <c r="T22" s="195">
        <v>7000000</v>
      </c>
      <c r="U22" s="195">
        <v>0</v>
      </c>
      <c r="V22" s="195">
        <v>0</v>
      </c>
      <c r="W22" s="195">
        <v>0</v>
      </c>
      <c r="X22" s="195">
        <v>0</v>
      </c>
      <c r="Y22" s="195">
        <v>0</v>
      </c>
      <c r="Z22" s="195">
        <v>0</v>
      </c>
      <c r="AA22" s="195">
        <v>0</v>
      </c>
      <c r="AB22" s="195">
        <v>0</v>
      </c>
      <c r="AC22" s="195">
        <f>SUM(Q22:AB22)</f>
        <v>6698541216</v>
      </c>
      <c r="AD22" s="202"/>
      <c r="AE22" s="4"/>
      <c r="AF22" s="4"/>
    </row>
    <row r="23" spans="1:32" ht="31.5" customHeight="1">
      <c r="A23" s="810" t="s">
        <v>379</v>
      </c>
      <c r="B23" s="817"/>
      <c r="C23" s="192"/>
      <c r="D23" s="191"/>
      <c r="E23" s="191"/>
      <c r="F23" s="191"/>
      <c r="G23" s="191"/>
      <c r="H23" s="191"/>
      <c r="I23" s="191"/>
      <c r="J23" s="191"/>
      <c r="K23" s="191"/>
      <c r="L23" s="191"/>
      <c r="M23" s="191"/>
      <c r="N23" s="191"/>
      <c r="O23" s="191"/>
      <c r="P23" s="211"/>
      <c r="Q23" s="192">
        <f>+VIGENCIA!D16</f>
        <v>6153982761</v>
      </c>
      <c r="R23" s="191">
        <f>+VIGENCIA!F16</f>
        <v>187249867</v>
      </c>
      <c r="S23" s="191">
        <f>+VIGENCIA!H16</f>
        <v>12391320</v>
      </c>
      <c r="T23" s="191">
        <f>+VIGENCIA!J16</f>
        <v>76446900</v>
      </c>
      <c r="U23" s="191"/>
      <c r="V23" s="191"/>
      <c r="W23" s="191"/>
      <c r="X23" s="191"/>
      <c r="Y23" s="191"/>
      <c r="Z23" s="191"/>
      <c r="AA23" s="191"/>
      <c r="AB23" s="191"/>
      <c r="AC23" s="191">
        <f>SUM(Q23:AB23)</f>
        <v>6430070848</v>
      </c>
      <c r="AD23" s="474">
        <f>+AC23/AC22</f>
        <v>0.9599210694772263</v>
      </c>
      <c r="AE23" s="4"/>
      <c r="AF23" s="4"/>
    </row>
    <row r="24" spans="1:32" ht="31.5" customHeight="1">
      <c r="A24" s="810" t="s">
        <v>380</v>
      </c>
      <c r="B24" s="817"/>
      <c r="C24" s="192">
        <f>13360000-12360000</f>
        <v>1000000</v>
      </c>
      <c r="D24" s="191">
        <v>1136000</v>
      </c>
      <c r="E24" s="191">
        <v>3553334</v>
      </c>
      <c r="F24" s="191">
        <v>57122894</v>
      </c>
      <c r="G24" s="191">
        <v>1000000</v>
      </c>
      <c r="H24" s="191">
        <v>1000000</v>
      </c>
      <c r="I24" s="191">
        <f>516500+70560000</f>
        <v>71076500</v>
      </c>
      <c r="J24" s="191"/>
      <c r="K24" s="191"/>
      <c r="L24" s="191"/>
      <c r="M24" s="191"/>
      <c r="N24" s="191"/>
      <c r="O24" s="191">
        <f>SUM(C24:N24)</f>
        <v>135888728</v>
      </c>
      <c r="P24" s="196"/>
      <c r="Q24" s="192"/>
      <c r="R24" s="191">
        <v>446693886</v>
      </c>
      <c r="S24" s="191">
        <v>565233651</v>
      </c>
      <c r="T24" s="191">
        <v>569983651</v>
      </c>
      <c r="U24" s="191">
        <v>568233651</v>
      </c>
      <c r="V24" s="191">
        <v>569983651</v>
      </c>
      <c r="W24" s="191">
        <v>568233651</v>
      </c>
      <c r="X24" s="191">
        <v>569983651</v>
      </c>
      <c r="Y24" s="191">
        <v>568233651</v>
      </c>
      <c r="Z24" s="191">
        <v>569983651</v>
      </c>
      <c r="AA24" s="191">
        <v>568233651</v>
      </c>
      <c r="AB24" s="191">
        <v>1133744471</v>
      </c>
      <c r="AC24" s="191">
        <f>SUM(Q24:AB24)</f>
        <v>6698541216</v>
      </c>
      <c r="AD24" s="474"/>
      <c r="AE24" s="4"/>
      <c r="AF24" s="4"/>
    </row>
    <row r="25" spans="1:32" ht="31.5" customHeight="1" thickBot="1">
      <c r="A25" s="860" t="s">
        <v>381</v>
      </c>
      <c r="B25" s="861"/>
      <c r="C25" s="193">
        <f>+RESERVA!E14</f>
        <v>613145</v>
      </c>
      <c r="D25" s="194">
        <f>+RESERVA!G14</f>
        <v>450994</v>
      </c>
      <c r="E25" s="194">
        <f>+RESERVA!I14</f>
        <v>634080</v>
      </c>
      <c r="F25" s="194">
        <f>+RESERVA!K14</f>
        <v>515228</v>
      </c>
      <c r="G25" s="194"/>
      <c r="H25" s="194"/>
      <c r="I25" s="194"/>
      <c r="J25" s="194"/>
      <c r="K25" s="194"/>
      <c r="L25" s="194"/>
      <c r="M25" s="194"/>
      <c r="N25" s="194"/>
      <c r="O25" s="194">
        <f>SUM(C25:N25)</f>
        <v>2213447</v>
      </c>
      <c r="P25" s="473">
        <f>+O25/O24</f>
        <v>0.016288672596891186</v>
      </c>
      <c r="Q25" s="193">
        <f>+VIGENCIA!E16</f>
        <v>7763070</v>
      </c>
      <c r="R25" s="194">
        <f>+VIGENCIA!G16</f>
        <v>354001805</v>
      </c>
      <c r="S25" s="194">
        <f>+VIGENCIA!I16</f>
        <v>525548557</v>
      </c>
      <c r="T25" s="194">
        <f>+VIGENCIA!K16</f>
        <v>547224383</v>
      </c>
      <c r="U25" s="194"/>
      <c r="V25" s="194"/>
      <c r="W25" s="194"/>
      <c r="X25" s="194"/>
      <c r="Y25" s="194"/>
      <c r="Z25" s="194"/>
      <c r="AA25" s="194"/>
      <c r="AB25" s="194"/>
      <c r="AC25" s="194">
        <f>SUM(Q25:AB25)</f>
        <v>1434537815</v>
      </c>
      <c r="AD25" s="475">
        <f>+AC25/AC24</f>
        <v>0.214156749767172</v>
      </c>
      <c r="AE25" s="4"/>
      <c r="AF25" s="4"/>
    </row>
    <row r="26" spans="1:30" ht="31.5" customHeight="1" thickBot="1">
      <c r="A26" s="257"/>
      <c r="B26" s="252"/>
      <c r="C26" s="280"/>
      <c r="D26" s="280"/>
      <c r="E26" s="405"/>
      <c r="F26" s="280"/>
      <c r="G26" s="280"/>
      <c r="H26" s="280"/>
      <c r="I26" s="280"/>
      <c r="J26" s="280"/>
      <c r="K26" s="280"/>
      <c r="L26" s="280"/>
      <c r="M26" s="280"/>
      <c r="N26" s="406"/>
      <c r="O26" s="405"/>
      <c r="P26" s="280"/>
      <c r="Q26" s="280"/>
      <c r="R26" s="280"/>
      <c r="S26" s="280"/>
      <c r="T26" s="280"/>
      <c r="U26" s="280"/>
      <c r="V26" s="280"/>
      <c r="W26" s="280"/>
      <c r="X26" s="280"/>
      <c r="Y26" s="280"/>
      <c r="Z26" s="280"/>
      <c r="AA26" s="280"/>
      <c r="AB26" s="280"/>
      <c r="AC26" s="258"/>
      <c r="AD26" s="267"/>
    </row>
    <row r="27" spans="1:30" ht="33.75" customHeight="1">
      <c r="A27" s="862" t="s">
        <v>76</v>
      </c>
      <c r="B27" s="863"/>
      <c r="C27" s="864"/>
      <c r="D27" s="864"/>
      <c r="E27" s="864"/>
      <c r="F27" s="864"/>
      <c r="G27" s="864"/>
      <c r="H27" s="864"/>
      <c r="I27" s="864"/>
      <c r="J27" s="864"/>
      <c r="K27" s="864"/>
      <c r="L27" s="864"/>
      <c r="M27" s="864"/>
      <c r="N27" s="864"/>
      <c r="O27" s="864"/>
      <c r="P27" s="864"/>
      <c r="Q27" s="864"/>
      <c r="R27" s="864"/>
      <c r="S27" s="864"/>
      <c r="T27" s="864"/>
      <c r="U27" s="864"/>
      <c r="V27" s="864"/>
      <c r="W27" s="864"/>
      <c r="X27" s="864"/>
      <c r="Y27" s="864"/>
      <c r="Z27" s="864"/>
      <c r="AA27" s="864"/>
      <c r="AB27" s="864"/>
      <c r="AC27" s="864"/>
      <c r="AD27" s="865"/>
    </row>
    <row r="28" spans="1:30" ht="15" customHeight="1">
      <c r="A28" s="866" t="s">
        <v>189</v>
      </c>
      <c r="B28" s="868" t="s">
        <v>6</v>
      </c>
      <c r="C28" s="869"/>
      <c r="D28" s="817" t="s">
        <v>398</v>
      </c>
      <c r="E28" s="818"/>
      <c r="F28" s="818"/>
      <c r="G28" s="818"/>
      <c r="H28" s="818"/>
      <c r="I28" s="818"/>
      <c r="J28" s="818"/>
      <c r="K28" s="818"/>
      <c r="L28" s="818"/>
      <c r="M28" s="818"/>
      <c r="N28" s="818"/>
      <c r="O28" s="870"/>
      <c r="P28" s="857" t="s">
        <v>8</v>
      </c>
      <c r="Q28" s="857" t="s">
        <v>84</v>
      </c>
      <c r="R28" s="857"/>
      <c r="S28" s="857"/>
      <c r="T28" s="857"/>
      <c r="U28" s="857"/>
      <c r="V28" s="857"/>
      <c r="W28" s="857"/>
      <c r="X28" s="857"/>
      <c r="Y28" s="857"/>
      <c r="Z28" s="857"/>
      <c r="AA28" s="857"/>
      <c r="AB28" s="857"/>
      <c r="AC28" s="857"/>
      <c r="AD28" s="859"/>
    </row>
    <row r="29" spans="1:30" ht="27" customHeight="1">
      <c r="A29" s="867"/>
      <c r="B29" s="822"/>
      <c r="C29" s="824"/>
      <c r="D29" s="281" t="s">
        <v>39</v>
      </c>
      <c r="E29" s="281" t="s">
        <v>40</v>
      </c>
      <c r="F29" s="281" t="s">
        <v>41</v>
      </c>
      <c r="G29" s="281" t="s">
        <v>42</v>
      </c>
      <c r="H29" s="281" t="s">
        <v>43</v>
      </c>
      <c r="I29" s="281" t="s">
        <v>44</v>
      </c>
      <c r="J29" s="281" t="s">
        <v>45</v>
      </c>
      <c r="K29" s="281" t="s">
        <v>46</v>
      </c>
      <c r="L29" s="281" t="s">
        <v>47</v>
      </c>
      <c r="M29" s="281" t="s">
        <v>48</v>
      </c>
      <c r="N29" s="281" t="s">
        <v>49</v>
      </c>
      <c r="O29" s="281" t="s">
        <v>50</v>
      </c>
      <c r="P29" s="870"/>
      <c r="Q29" s="857"/>
      <c r="R29" s="857"/>
      <c r="S29" s="857"/>
      <c r="T29" s="857"/>
      <c r="U29" s="857"/>
      <c r="V29" s="857"/>
      <c r="W29" s="857"/>
      <c r="X29" s="857"/>
      <c r="Y29" s="857"/>
      <c r="Z29" s="857"/>
      <c r="AA29" s="857"/>
      <c r="AB29" s="857"/>
      <c r="AC29" s="857"/>
      <c r="AD29" s="859"/>
    </row>
    <row r="30" spans="1:30" ht="70.5" customHeight="1" thickBot="1">
      <c r="A30" s="394" t="str">
        <f>C17</f>
        <v>Ejecutar el 100%  las actividades programadas para una correcta gestión administrativa y organizacional</v>
      </c>
      <c r="B30" s="931" t="s">
        <v>450</v>
      </c>
      <c r="C30" s="932"/>
      <c r="D30" s="390" t="s">
        <v>450</v>
      </c>
      <c r="E30" s="390" t="s">
        <v>450</v>
      </c>
      <c r="F30" s="390" t="s">
        <v>450</v>
      </c>
      <c r="G30" s="390" t="s">
        <v>450</v>
      </c>
      <c r="H30" s="390" t="s">
        <v>450</v>
      </c>
      <c r="I30" s="390" t="s">
        <v>450</v>
      </c>
      <c r="J30" s="390" t="s">
        <v>450</v>
      </c>
      <c r="K30" s="390" t="s">
        <v>450</v>
      </c>
      <c r="L30" s="390" t="s">
        <v>450</v>
      </c>
      <c r="M30" s="390" t="s">
        <v>450</v>
      </c>
      <c r="N30" s="390" t="s">
        <v>450</v>
      </c>
      <c r="O30" s="390" t="s">
        <v>450</v>
      </c>
      <c r="P30" s="391">
        <f>SUM(D30:O30)</f>
        <v>0</v>
      </c>
      <c r="Q30" s="852"/>
      <c r="R30" s="852"/>
      <c r="S30" s="852"/>
      <c r="T30" s="852"/>
      <c r="U30" s="852"/>
      <c r="V30" s="852"/>
      <c r="W30" s="852"/>
      <c r="X30" s="852"/>
      <c r="Y30" s="852"/>
      <c r="Z30" s="852"/>
      <c r="AA30" s="852"/>
      <c r="AB30" s="852"/>
      <c r="AC30" s="852"/>
      <c r="AD30" s="853"/>
    </row>
    <row r="31" spans="1:30" ht="45" customHeight="1">
      <c r="A31" s="854" t="s">
        <v>292</v>
      </c>
      <c r="B31" s="855"/>
      <c r="C31" s="855"/>
      <c r="D31" s="855"/>
      <c r="E31" s="855"/>
      <c r="F31" s="855"/>
      <c r="G31" s="855"/>
      <c r="H31" s="855"/>
      <c r="I31" s="855"/>
      <c r="J31" s="855"/>
      <c r="K31" s="855"/>
      <c r="L31" s="855"/>
      <c r="M31" s="855"/>
      <c r="N31" s="855"/>
      <c r="O31" s="855"/>
      <c r="P31" s="855"/>
      <c r="Q31" s="855"/>
      <c r="R31" s="855"/>
      <c r="S31" s="855"/>
      <c r="T31" s="855"/>
      <c r="U31" s="855"/>
      <c r="V31" s="855"/>
      <c r="W31" s="855"/>
      <c r="X31" s="855"/>
      <c r="Y31" s="855"/>
      <c r="Z31" s="855"/>
      <c r="AA31" s="855"/>
      <c r="AB31" s="855"/>
      <c r="AC31" s="855"/>
      <c r="AD31" s="856"/>
    </row>
    <row r="32" spans="1:41" ht="22.5" customHeight="1">
      <c r="A32" s="810" t="s">
        <v>190</v>
      </c>
      <c r="B32" s="857" t="s">
        <v>62</v>
      </c>
      <c r="C32" s="857" t="s">
        <v>6</v>
      </c>
      <c r="D32" s="857" t="s">
        <v>60</v>
      </c>
      <c r="E32" s="857"/>
      <c r="F32" s="857"/>
      <c r="G32" s="857"/>
      <c r="H32" s="857"/>
      <c r="I32" s="857"/>
      <c r="J32" s="857"/>
      <c r="K32" s="857"/>
      <c r="L32" s="857"/>
      <c r="M32" s="857"/>
      <c r="N32" s="857"/>
      <c r="O32" s="857"/>
      <c r="P32" s="857"/>
      <c r="Q32" s="857" t="s">
        <v>85</v>
      </c>
      <c r="R32" s="857"/>
      <c r="S32" s="857"/>
      <c r="T32" s="857"/>
      <c r="U32" s="857"/>
      <c r="V32" s="857"/>
      <c r="W32" s="857"/>
      <c r="X32" s="857"/>
      <c r="Y32" s="857"/>
      <c r="Z32" s="857"/>
      <c r="AA32" s="857"/>
      <c r="AB32" s="857"/>
      <c r="AC32" s="857"/>
      <c r="AD32" s="859"/>
      <c r="AG32" s="90"/>
      <c r="AH32" s="90"/>
      <c r="AI32" s="90"/>
      <c r="AJ32" s="90"/>
      <c r="AK32" s="90"/>
      <c r="AL32" s="90"/>
      <c r="AM32" s="90"/>
      <c r="AN32" s="90"/>
      <c r="AO32" s="90"/>
    </row>
    <row r="33" spans="1:41" ht="27" customHeight="1">
      <c r="A33" s="810"/>
      <c r="B33" s="857"/>
      <c r="C33" s="858"/>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857" t="s">
        <v>403</v>
      </c>
      <c r="R33" s="857"/>
      <c r="S33" s="857"/>
      <c r="T33" s="857" t="s">
        <v>406</v>
      </c>
      <c r="U33" s="857"/>
      <c r="V33" s="857"/>
      <c r="W33" s="822" t="s">
        <v>81</v>
      </c>
      <c r="X33" s="823"/>
      <c r="Y33" s="823"/>
      <c r="Z33" s="824"/>
      <c r="AA33" s="822" t="s">
        <v>82</v>
      </c>
      <c r="AB33" s="823"/>
      <c r="AC33" s="823"/>
      <c r="AD33" s="825"/>
      <c r="AG33" s="90"/>
      <c r="AH33" s="90"/>
      <c r="AI33" s="90"/>
      <c r="AJ33" s="90"/>
      <c r="AK33" s="90"/>
      <c r="AL33" s="90"/>
      <c r="AM33" s="90"/>
      <c r="AN33" s="90"/>
      <c r="AO33" s="90"/>
    </row>
    <row r="34" spans="1:41" ht="182.25" customHeight="1">
      <c r="A34" s="933" t="str">
        <f>A30</f>
        <v>Ejecutar el 100%  las actividades programadas para una correcta gestión administrativa y organizacional</v>
      </c>
      <c r="B34" s="935">
        <f>+AC17</f>
        <v>0.5779259291341293</v>
      </c>
      <c r="C34" s="284" t="s">
        <v>9</v>
      </c>
      <c r="D34" s="395">
        <f>((D38*($B$38/$B$34))+(D40*($B$40/$B$34))+(D42*($B$42/$B$34))+(D44*($B$44/$B$34))+(D46*($B$46/$B$34))+(D48*($B$48/$B$34))*$P$34)</f>
        <v>0.0788888888888889</v>
      </c>
      <c r="E34" s="395">
        <f aca="true" t="shared" si="0" ref="E34:O34">((E38*($B$38/$B$34))+(E40*($B$40/$B$34))+(E42*($B$42/$B$34))+(E44*($B$44/$B$34))+(E46*($B$46/$B$34))+(E48*($B$48/$B$34))*$P$34)</f>
        <v>0.11388888888888891</v>
      </c>
      <c r="F34" s="395">
        <f t="shared" si="0"/>
        <v>0.09222222222222223</v>
      </c>
      <c r="G34" s="395">
        <f t="shared" si="0"/>
        <v>0.07722222222222223</v>
      </c>
      <c r="H34" s="395">
        <f t="shared" si="0"/>
        <v>0.0788888888888889</v>
      </c>
      <c r="I34" s="395">
        <f t="shared" si="0"/>
        <v>0.08222222222222222</v>
      </c>
      <c r="J34" s="395">
        <f t="shared" si="0"/>
        <v>0.0838888888888889</v>
      </c>
      <c r="K34" s="395">
        <f t="shared" si="0"/>
        <v>0.0788888888888889</v>
      </c>
      <c r="L34" s="395">
        <f t="shared" si="0"/>
        <v>0.0788888888888889</v>
      </c>
      <c r="M34" s="395">
        <f t="shared" si="0"/>
        <v>0.07388888888888889</v>
      </c>
      <c r="N34" s="395">
        <f t="shared" si="0"/>
        <v>0.0738888888888889</v>
      </c>
      <c r="O34" s="395">
        <f t="shared" si="0"/>
        <v>0.08722222222222223</v>
      </c>
      <c r="P34" s="177">
        <v>1</v>
      </c>
      <c r="Q34" s="937" t="s">
        <v>852</v>
      </c>
      <c r="R34" s="938"/>
      <c r="S34" s="939"/>
      <c r="T34" s="937" t="s">
        <v>853</v>
      </c>
      <c r="U34" s="938"/>
      <c r="V34" s="939"/>
      <c r="W34" s="943" t="s">
        <v>854</v>
      </c>
      <c r="X34" s="944"/>
      <c r="Y34" s="944"/>
      <c r="Z34" s="945"/>
      <c r="AA34" s="937" t="s">
        <v>855</v>
      </c>
      <c r="AB34" s="938"/>
      <c r="AC34" s="938"/>
      <c r="AD34" s="949"/>
      <c r="AG34" s="90"/>
      <c r="AH34" s="90"/>
      <c r="AI34" s="90"/>
      <c r="AJ34" s="90"/>
      <c r="AK34" s="90"/>
      <c r="AL34" s="90"/>
      <c r="AM34" s="90"/>
      <c r="AN34" s="90"/>
      <c r="AO34" s="90"/>
    </row>
    <row r="35" spans="1:41" ht="182.25" customHeight="1" thickBot="1">
      <c r="A35" s="934"/>
      <c r="B35" s="936"/>
      <c r="C35" s="285" t="s">
        <v>10</v>
      </c>
      <c r="D35" s="419">
        <f>((D39*($B$38/$B$34))+(D41*($B$40/$B$34))+(D43*($B$42/$B$34))+(D45*($B$44/$B$34))+(D47*($B$46/$B$34))+(D49*($B$48/$B$34))*$P$34)</f>
        <v>0.07888333333333336</v>
      </c>
      <c r="E35" s="419">
        <f>((E39*($B$38/$B$34))+(E41*($B$40/$B$34))+(E43*($B$42/$B$34))+(E45*($B$44/$B$34))+(E47*($B$46/$B$34))+(E49*($B$48/$B$34))*$P$34)</f>
        <v>0.11388333333333335</v>
      </c>
      <c r="F35" s="419">
        <f>((F39*($B$38/$B$34))+(F41*($B$40/$B$34))+(F43*($B$42/$B$34))+(F45*($B$44/$B$34))+(F47*($B$46/$B$34))+(F49*($B$48/$B$34))*$P$34)</f>
        <v>0.09221666666666667</v>
      </c>
      <c r="G35" s="419">
        <f>((G39*($B$38/$B$34))+(G41*($B$40/$B$34))+(G43*($B$42/$B$34))+(G45*($B$44/$B$34))+(G47*($B$46/$B$34))+(G49*($B$48/$B$34))*$P$34)</f>
        <v>0.07721666666666667</v>
      </c>
      <c r="H35" s="96"/>
      <c r="I35" s="96"/>
      <c r="J35" s="96"/>
      <c r="K35" s="96"/>
      <c r="L35" s="96"/>
      <c r="M35" s="96"/>
      <c r="N35" s="96"/>
      <c r="O35" s="96"/>
      <c r="P35" s="178">
        <f>SUM(D35:O35)</f>
        <v>0.3622</v>
      </c>
      <c r="Q35" s="940"/>
      <c r="R35" s="941"/>
      <c r="S35" s="942"/>
      <c r="T35" s="940"/>
      <c r="U35" s="941"/>
      <c r="V35" s="942"/>
      <c r="W35" s="946"/>
      <c r="X35" s="947"/>
      <c r="Y35" s="947"/>
      <c r="Z35" s="948"/>
      <c r="AA35" s="940"/>
      <c r="AB35" s="941"/>
      <c r="AC35" s="941"/>
      <c r="AD35" s="950"/>
      <c r="AE35" s="50"/>
      <c r="AG35" s="90"/>
      <c r="AH35" s="90"/>
      <c r="AI35" s="90"/>
      <c r="AJ35" s="90"/>
      <c r="AK35" s="90"/>
      <c r="AL35" s="90"/>
      <c r="AM35" s="90"/>
      <c r="AN35" s="90"/>
      <c r="AO35" s="90"/>
    </row>
    <row r="36" spans="1:41" ht="25.5" customHeight="1">
      <c r="A36" s="809" t="s">
        <v>191</v>
      </c>
      <c r="B36" s="811" t="s">
        <v>61</v>
      </c>
      <c r="C36" s="813" t="s">
        <v>11</v>
      </c>
      <c r="D36" s="813"/>
      <c r="E36" s="813"/>
      <c r="F36" s="813"/>
      <c r="G36" s="813"/>
      <c r="H36" s="813"/>
      <c r="I36" s="813"/>
      <c r="J36" s="813"/>
      <c r="K36" s="813"/>
      <c r="L36" s="813"/>
      <c r="M36" s="813"/>
      <c r="N36" s="813"/>
      <c r="O36" s="813"/>
      <c r="P36" s="813"/>
      <c r="Q36" s="814" t="s">
        <v>78</v>
      </c>
      <c r="R36" s="815"/>
      <c r="S36" s="815"/>
      <c r="T36" s="815"/>
      <c r="U36" s="815"/>
      <c r="V36" s="815"/>
      <c r="W36" s="815"/>
      <c r="X36" s="815"/>
      <c r="Y36" s="815"/>
      <c r="Z36" s="815"/>
      <c r="AA36" s="815"/>
      <c r="AB36" s="815"/>
      <c r="AC36" s="815"/>
      <c r="AD36" s="816"/>
      <c r="AG36" s="90"/>
      <c r="AH36" s="90"/>
      <c r="AI36" s="90"/>
      <c r="AJ36" s="90"/>
      <c r="AK36" s="90"/>
      <c r="AL36" s="90"/>
      <c r="AM36" s="90"/>
      <c r="AN36" s="90"/>
      <c r="AO36" s="90"/>
    </row>
    <row r="37" spans="1:41" ht="25.5" customHeight="1">
      <c r="A37" s="810"/>
      <c r="B37" s="812"/>
      <c r="C37" s="438" t="s">
        <v>12</v>
      </c>
      <c r="D37" s="438" t="s">
        <v>36</v>
      </c>
      <c r="E37" s="438" t="s">
        <v>37</v>
      </c>
      <c r="F37" s="438" t="s">
        <v>38</v>
      </c>
      <c r="G37" s="438" t="s">
        <v>51</v>
      </c>
      <c r="H37" s="438" t="s">
        <v>52</v>
      </c>
      <c r="I37" s="438" t="s">
        <v>53</v>
      </c>
      <c r="J37" s="438" t="s">
        <v>54</v>
      </c>
      <c r="K37" s="438" t="s">
        <v>55</v>
      </c>
      <c r="L37" s="438" t="s">
        <v>56</v>
      </c>
      <c r="M37" s="438" t="s">
        <v>57</v>
      </c>
      <c r="N37" s="438" t="s">
        <v>58</v>
      </c>
      <c r="O37" s="438" t="s">
        <v>59</v>
      </c>
      <c r="P37" s="438" t="s">
        <v>63</v>
      </c>
      <c r="Q37" s="817" t="s">
        <v>83</v>
      </c>
      <c r="R37" s="818"/>
      <c r="S37" s="818"/>
      <c r="T37" s="818"/>
      <c r="U37" s="818"/>
      <c r="V37" s="818"/>
      <c r="W37" s="818"/>
      <c r="X37" s="818"/>
      <c r="Y37" s="818"/>
      <c r="Z37" s="818"/>
      <c r="AA37" s="818"/>
      <c r="AB37" s="818"/>
      <c r="AC37" s="818"/>
      <c r="AD37" s="819"/>
      <c r="AG37" s="98"/>
      <c r="AH37" s="98"/>
      <c r="AI37" s="98"/>
      <c r="AJ37" s="98"/>
      <c r="AK37" s="98"/>
      <c r="AL37" s="98"/>
      <c r="AM37" s="98"/>
      <c r="AN37" s="98"/>
      <c r="AO37" s="98"/>
    </row>
    <row r="38" spans="1:41" ht="110.25" customHeight="1">
      <c r="A38" s="951" t="s">
        <v>580</v>
      </c>
      <c r="B38" s="953">
        <f>+$B$34/6</f>
        <v>0.09632098818902156</v>
      </c>
      <c r="C38" s="284" t="s">
        <v>9</v>
      </c>
      <c r="D38" s="99">
        <v>0.1</v>
      </c>
      <c r="E38" s="99">
        <v>0.1</v>
      </c>
      <c r="F38" s="99">
        <v>0.08</v>
      </c>
      <c r="G38" s="99">
        <v>0.08</v>
      </c>
      <c r="H38" s="99">
        <v>0.08</v>
      </c>
      <c r="I38" s="99">
        <v>0.08</v>
      </c>
      <c r="J38" s="99">
        <v>0.08</v>
      </c>
      <c r="K38" s="99">
        <v>0.08</v>
      </c>
      <c r="L38" s="99">
        <v>0.08</v>
      </c>
      <c r="M38" s="99">
        <v>0.08</v>
      </c>
      <c r="N38" s="99">
        <v>0.08</v>
      </c>
      <c r="O38" s="99">
        <v>0.08</v>
      </c>
      <c r="P38" s="286">
        <f>SUM(D38:O38)</f>
        <v>0.9999999999999998</v>
      </c>
      <c r="Q38" s="797" t="s">
        <v>849</v>
      </c>
      <c r="R38" s="798"/>
      <c r="S38" s="798"/>
      <c r="T38" s="798"/>
      <c r="U38" s="798"/>
      <c r="V38" s="798"/>
      <c r="W38" s="798"/>
      <c r="X38" s="798"/>
      <c r="Y38" s="798"/>
      <c r="Z38" s="798"/>
      <c r="AA38" s="798"/>
      <c r="AB38" s="798"/>
      <c r="AC38" s="798"/>
      <c r="AD38" s="799"/>
      <c r="AE38" s="287"/>
      <c r="AG38" s="102"/>
      <c r="AH38" s="102"/>
      <c r="AI38" s="102"/>
      <c r="AJ38" s="102"/>
      <c r="AK38" s="102"/>
      <c r="AL38" s="102"/>
      <c r="AM38" s="102"/>
      <c r="AN38" s="102"/>
      <c r="AO38" s="102"/>
    </row>
    <row r="39" spans="1:31" ht="110.25" customHeight="1">
      <c r="A39" s="952"/>
      <c r="B39" s="954"/>
      <c r="C39" s="288" t="s">
        <v>10</v>
      </c>
      <c r="D39" s="104">
        <v>0.1</v>
      </c>
      <c r="E39" s="104">
        <v>0.1</v>
      </c>
      <c r="F39" s="104">
        <v>0.08</v>
      </c>
      <c r="G39" s="104">
        <v>0.08</v>
      </c>
      <c r="H39" s="104"/>
      <c r="I39" s="104"/>
      <c r="J39" s="104"/>
      <c r="K39" s="104"/>
      <c r="L39" s="104"/>
      <c r="M39" s="104"/>
      <c r="N39" s="104"/>
      <c r="O39" s="104"/>
      <c r="P39" s="289">
        <f aca="true" t="shared" si="1" ref="P39:P45">SUM(D39:O39)</f>
        <v>0.36000000000000004</v>
      </c>
      <c r="Q39" s="800"/>
      <c r="R39" s="801"/>
      <c r="S39" s="801"/>
      <c r="T39" s="801"/>
      <c r="U39" s="801"/>
      <c r="V39" s="801"/>
      <c r="W39" s="801"/>
      <c r="X39" s="801"/>
      <c r="Y39" s="801"/>
      <c r="Z39" s="801"/>
      <c r="AA39" s="801"/>
      <c r="AB39" s="801"/>
      <c r="AC39" s="801"/>
      <c r="AD39" s="802"/>
      <c r="AE39" s="287"/>
    </row>
    <row r="40" spans="1:31" ht="93.75" customHeight="1">
      <c r="A40" s="955" t="s">
        <v>581</v>
      </c>
      <c r="B40" s="956">
        <f>+$B$34/6</f>
        <v>0.09632098818902156</v>
      </c>
      <c r="C40" s="290" t="s">
        <v>9</v>
      </c>
      <c r="D40" s="99">
        <v>0.2</v>
      </c>
      <c r="E40" s="99">
        <v>0.3</v>
      </c>
      <c r="F40" s="99">
        <v>0.15</v>
      </c>
      <c r="G40" s="99">
        <v>0.03</v>
      </c>
      <c r="H40" s="99">
        <v>0.03</v>
      </c>
      <c r="I40" s="99">
        <v>0.03</v>
      </c>
      <c r="J40" s="99">
        <v>0.04</v>
      </c>
      <c r="K40" s="99">
        <v>0.03</v>
      </c>
      <c r="L40" s="99">
        <v>0.04</v>
      </c>
      <c r="M40" s="99">
        <v>0.02</v>
      </c>
      <c r="N40" s="99">
        <v>0.05</v>
      </c>
      <c r="O40" s="99">
        <v>0.08</v>
      </c>
      <c r="P40" s="289">
        <f>SUM(D40:O40)</f>
        <v>1.0000000000000002</v>
      </c>
      <c r="Q40" s="797" t="s">
        <v>850</v>
      </c>
      <c r="R40" s="798"/>
      <c r="S40" s="798"/>
      <c r="T40" s="798"/>
      <c r="U40" s="798"/>
      <c r="V40" s="798"/>
      <c r="W40" s="798"/>
      <c r="X40" s="798"/>
      <c r="Y40" s="798"/>
      <c r="Z40" s="798"/>
      <c r="AA40" s="798"/>
      <c r="AB40" s="798"/>
      <c r="AC40" s="798"/>
      <c r="AD40" s="799"/>
      <c r="AE40" s="287"/>
    </row>
    <row r="41" spans="1:31" ht="93.75" customHeight="1">
      <c r="A41" s="952"/>
      <c r="B41" s="954"/>
      <c r="C41" s="288" t="s">
        <v>10</v>
      </c>
      <c r="D41" s="104">
        <v>0.2</v>
      </c>
      <c r="E41" s="104">
        <v>0.3</v>
      </c>
      <c r="F41" s="104">
        <v>0.15</v>
      </c>
      <c r="G41" s="104">
        <v>0.03</v>
      </c>
      <c r="H41" s="104"/>
      <c r="I41" s="104"/>
      <c r="J41" s="104"/>
      <c r="K41" s="104"/>
      <c r="L41" s="104"/>
      <c r="M41" s="104"/>
      <c r="N41" s="104"/>
      <c r="O41" s="104"/>
      <c r="P41" s="289">
        <f t="shared" si="1"/>
        <v>0.68</v>
      </c>
      <c r="Q41" s="800"/>
      <c r="R41" s="801"/>
      <c r="S41" s="801"/>
      <c r="T41" s="801"/>
      <c r="U41" s="801"/>
      <c r="V41" s="801"/>
      <c r="W41" s="801"/>
      <c r="X41" s="801"/>
      <c r="Y41" s="801"/>
      <c r="Z41" s="801"/>
      <c r="AA41" s="801"/>
      <c r="AB41" s="801"/>
      <c r="AC41" s="801"/>
      <c r="AD41" s="802"/>
      <c r="AE41" s="287"/>
    </row>
    <row r="42" spans="1:31" ht="124.5" customHeight="1">
      <c r="A42" s="951" t="s">
        <v>582</v>
      </c>
      <c r="B42" s="956">
        <f>+$B$34/6</f>
        <v>0.09632098818902156</v>
      </c>
      <c r="C42" s="290" t="s">
        <v>9</v>
      </c>
      <c r="D42" s="99">
        <v>0.05</v>
      </c>
      <c r="E42" s="99">
        <v>0.05</v>
      </c>
      <c r="F42" s="99">
        <v>0.07</v>
      </c>
      <c r="G42" s="99">
        <v>0.09</v>
      </c>
      <c r="H42" s="99">
        <v>0.1</v>
      </c>
      <c r="I42" s="99">
        <v>0.12</v>
      </c>
      <c r="J42" s="99">
        <v>0.12</v>
      </c>
      <c r="K42" s="99">
        <v>0.1</v>
      </c>
      <c r="L42" s="99">
        <v>0.09</v>
      </c>
      <c r="M42" s="99">
        <v>0.09</v>
      </c>
      <c r="N42" s="99">
        <v>0.07</v>
      </c>
      <c r="O42" s="99">
        <v>0.05</v>
      </c>
      <c r="P42" s="289">
        <f>SUM(D42:O42)</f>
        <v>1</v>
      </c>
      <c r="Q42" s="957" t="s">
        <v>851</v>
      </c>
      <c r="R42" s="958"/>
      <c r="S42" s="958"/>
      <c r="T42" s="958"/>
      <c r="U42" s="958"/>
      <c r="V42" s="958"/>
      <c r="W42" s="958"/>
      <c r="X42" s="958"/>
      <c r="Y42" s="958"/>
      <c r="Z42" s="958"/>
      <c r="AA42" s="958"/>
      <c r="AB42" s="958"/>
      <c r="AC42" s="958"/>
      <c r="AD42" s="959"/>
      <c r="AE42" s="287"/>
    </row>
    <row r="43" spans="1:31" ht="124.5" customHeight="1">
      <c r="A43" s="952"/>
      <c r="B43" s="954"/>
      <c r="C43" s="288" t="s">
        <v>10</v>
      </c>
      <c r="D43" s="104">
        <v>0.05</v>
      </c>
      <c r="E43" s="104">
        <v>0.05</v>
      </c>
      <c r="F43" s="104">
        <v>0.07</v>
      </c>
      <c r="G43" s="104">
        <v>0.09</v>
      </c>
      <c r="H43" s="104"/>
      <c r="I43" s="104"/>
      <c r="J43" s="104"/>
      <c r="K43" s="104"/>
      <c r="L43" s="104"/>
      <c r="M43" s="104"/>
      <c r="N43" s="104"/>
      <c r="O43" s="104"/>
      <c r="P43" s="289">
        <f t="shared" si="1"/>
        <v>0.26</v>
      </c>
      <c r="Q43" s="960"/>
      <c r="R43" s="961"/>
      <c r="S43" s="961"/>
      <c r="T43" s="961"/>
      <c r="U43" s="961"/>
      <c r="V43" s="961"/>
      <c r="W43" s="961"/>
      <c r="X43" s="961"/>
      <c r="Y43" s="961"/>
      <c r="Z43" s="961"/>
      <c r="AA43" s="961"/>
      <c r="AB43" s="961"/>
      <c r="AC43" s="961"/>
      <c r="AD43" s="962"/>
      <c r="AE43" s="287"/>
    </row>
    <row r="44" spans="1:31" ht="93.75" customHeight="1">
      <c r="A44" s="955" t="s">
        <v>793</v>
      </c>
      <c r="B44" s="956">
        <f>+$B$34/6</f>
        <v>0.09632098818902156</v>
      </c>
      <c r="C44" s="290" t="s">
        <v>9</v>
      </c>
      <c r="D44" s="329">
        <v>0.02</v>
      </c>
      <c r="E44" s="329">
        <v>0.07</v>
      </c>
      <c r="F44" s="329">
        <v>0.08</v>
      </c>
      <c r="G44" s="329">
        <v>0.09</v>
      </c>
      <c r="H44" s="329">
        <v>0.09</v>
      </c>
      <c r="I44" s="329">
        <v>0.09</v>
      </c>
      <c r="J44" s="329">
        <v>0.09</v>
      </c>
      <c r="K44" s="329">
        <v>0.09</v>
      </c>
      <c r="L44" s="329">
        <v>0.09</v>
      </c>
      <c r="M44" s="329">
        <v>0.08</v>
      </c>
      <c r="N44" s="329">
        <v>0.07</v>
      </c>
      <c r="O44" s="329">
        <v>0.14</v>
      </c>
      <c r="P44" s="333">
        <f>SUM(D44:O44)</f>
        <v>0.9999999999999999</v>
      </c>
      <c r="Q44" s="797" t="s">
        <v>848</v>
      </c>
      <c r="R44" s="798"/>
      <c r="S44" s="798"/>
      <c r="T44" s="798"/>
      <c r="U44" s="798"/>
      <c r="V44" s="798"/>
      <c r="W44" s="798"/>
      <c r="X44" s="798"/>
      <c r="Y44" s="798"/>
      <c r="Z44" s="798"/>
      <c r="AA44" s="798"/>
      <c r="AB44" s="798"/>
      <c r="AC44" s="798"/>
      <c r="AD44" s="799"/>
      <c r="AE44" s="287"/>
    </row>
    <row r="45" spans="1:31" ht="93.75" customHeight="1">
      <c r="A45" s="952"/>
      <c r="B45" s="954"/>
      <c r="C45" s="288" t="s">
        <v>10</v>
      </c>
      <c r="D45" s="104">
        <v>0.02</v>
      </c>
      <c r="E45" s="104">
        <v>0.07</v>
      </c>
      <c r="F45" s="104">
        <v>0.08</v>
      </c>
      <c r="G45" s="104">
        <v>0.09</v>
      </c>
      <c r="H45" s="104"/>
      <c r="I45" s="104"/>
      <c r="J45" s="104"/>
      <c r="K45" s="104"/>
      <c r="L45" s="104"/>
      <c r="M45" s="104"/>
      <c r="N45" s="104"/>
      <c r="O45" s="104"/>
      <c r="P45" s="333">
        <f t="shared" si="1"/>
        <v>0.26</v>
      </c>
      <c r="Q45" s="800"/>
      <c r="R45" s="801"/>
      <c r="S45" s="801"/>
      <c r="T45" s="801"/>
      <c r="U45" s="801"/>
      <c r="V45" s="801"/>
      <c r="W45" s="801"/>
      <c r="X45" s="801"/>
      <c r="Y45" s="801"/>
      <c r="Z45" s="801"/>
      <c r="AA45" s="801"/>
      <c r="AB45" s="801"/>
      <c r="AC45" s="801"/>
      <c r="AD45" s="802"/>
      <c r="AE45" s="287"/>
    </row>
    <row r="46" spans="1:31" ht="93.75" customHeight="1">
      <c r="A46" s="955" t="s">
        <v>794</v>
      </c>
      <c r="B46" s="956">
        <f>+$B$34/6</f>
        <v>0.09632098818902156</v>
      </c>
      <c r="C46" s="290" t="s">
        <v>9</v>
      </c>
      <c r="D46" s="407">
        <v>0.08333333333333334</v>
      </c>
      <c r="E46" s="407">
        <v>0.08333333333333334</v>
      </c>
      <c r="F46" s="407">
        <v>0.08333333333333334</v>
      </c>
      <c r="G46" s="407">
        <v>0.08333333333333334</v>
      </c>
      <c r="H46" s="407">
        <v>0.08333333333333334</v>
      </c>
      <c r="I46" s="407">
        <v>0.08333333333333334</v>
      </c>
      <c r="J46" s="407">
        <v>0.08333333333333334</v>
      </c>
      <c r="K46" s="407">
        <v>0.08333333333333334</v>
      </c>
      <c r="L46" s="407">
        <v>0.08333333333333334</v>
      </c>
      <c r="M46" s="407">
        <v>0.08333333333333334</v>
      </c>
      <c r="N46" s="407">
        <v>0.08333333333333334</v>
      </c>
      <c r="O46" s="407">
        <v>0.08333333333333334</v>
      </c>
      <c r="P46" s="333">
        <f>SUM(D46:O46)</f>
        <v>1.0000000000000002</v>
      </c>
      <c r="Q46" s="797" t="s">
        <v>866</v>
      </c>
      <c r="R46" s="798"/>
      <c r="S46" s="798"/>
      <c r="T46" s="798"/>
      <c r="U46" s="798"/>
      <c r="V46" s="798"/>
      <c r="W46" s="798"/>
      <c r="X46" s="798"/>
      <c r="Y46" s="798"/>
      <c r="Z46" s="798"/>
      <c r="AA46" s="798"/>
      <c r="AB46" s="798"/>
      <c r="AC46" s="798"/>
      <c r="AD46" s="799"/>
      <c r="AE46" s="287"/>
    </row>
    <row r="47" spans="1:31" ht="93.75" customHeight="1">
      <c r="A47" s="952"/>
      <c r="B47" s="954"/>
      <c r="C47" s="288" t="s">
        <v>10</v>
      </c>
      <c r="D47" s="410">
        <v>0.0833</v>
      </c>
      <c r="E47" s="410">
        <v>0.0833</v>
      </c>
      <c r="F47" s="410">
        <v>0.0833</v>
      </c>
      <c r="G47" s="410">
        <v>0.0833</v>
      </c>
      <c r="H47" s="104"/>
      <c r="I47" s="104"/>
      <c r="J47" s="104"/>
      <c r="K47" s="104"/>
      <c r="L47" s="104"/>
      <c r="M47" s="104"/>
      <c r="N47" s="104"/>
      <c r="O47" s="104"/>
      <c r="P47" s="333">
        <f>SUM(D47:O47)</f>
        <v>0.3332</v>
      </c>
      <c r="Q47" s="800"/>
      <c r="R47" s="801"/>
      <c r="S47" s="801"/>
      <c r="T47" s="801"/>
      <c r="U47" s="801"/>
      <c r="V47" s="801"/>
      <c r="W47" s="801"/>
      <c r="X47" s="801"/>
      <c r="Y47" s="801"/>
      <c r="Z47" s="801"/>
      <c r="AA47" s="801"/>
      <c r="AB47" s="801"/>
      <c r="AC47" s="801"/>
      <c r="AD47" s="802"/>
      <c r="AE47" s="287"/>
    </row>
    <row r="48" spans="1:41" ht="93.75" customHeight="1">
      <c r="A48" s="963" t="s">
        <v>628</v>
      </c>
      <c r="B48" s="956">
        <f>+$B$34/6</f>
        <v>0.09632098818902156</v>
      </c>
      <c r="C48" s="290" t="s">
        <v>9</v>
      </c>
      <c r="D48" s="329">
        <v>0.02</v>
      </c>
      <c r="E48" s="329">
        <v>0.08</v>
      </c>
      <c r="F48" s="329">
        <v>0.09</v>
      </c>
      <c r="G48" s="329">
        <v>0.09</v>
      </c>
      <c r="H48" s="329">
        <v>0.09</v>
      </c>
      <c r="I48" s="329">
        <v>0.09</v>
      </c>
      <c r="J48" s="329">
        <v>0.09</v>
      </c>
      <c r="K48" s="329">
        <v>0.09</v>
      </c>
      <c r="L48" s="329">
        <v>0.09</v>
      </c>
      <c r="M48" s="329">
        <v>0.09</v>
      </c>
      <c r="N48" s="329">
        <v>0.09</v>
      </c>
      <c r="O48" s="329">
        <v>0.09</v>
      </c>
      <c r="P48" s="333">
        <f>SUM(D48:O48)</f>
        <v>0.9999999999999998</v>
      </c>
      <c r="Q48" s="966" t="s">
        <v>861</v>
      </c>
      <c r="R48" s="967"/>
      <c r="S48" s="967"/>
      <c r="T48" s="967"/>
      <c r="U48" s="967"/>
      <c r="V48" s="967"/>
      <c r="W48" s="967"/>
      <c r="X48" s="967"/>
      <c r="Y48" s="967"/>
      <c r="Z48" s="967"/>
      <c r="AA48" s="967"/>
      <c r="AB48" s="967"/>
      <c r="AC48" s="967"/>
      <c r="AD48" s="968"/>
      <c r="AE48" s="287"/>
      <c r="AG48" s="102"/>
      <c r="AH48" s="102"/>
      <c r="AI48" s="102"/>
      <c r="AJ48" s="102"/>
      <c r="AK48" s="102"/>
      <c r="AL48" s="102"/>
      <c r="AM48" s="102"/>
      <c r="AN48" s="102"/>
      <c r="AO48" s="102"/>
    </row>
    <row r="49" spans="1:31" ht="93.75" customHeight="1" thickBot="1">
      <c r="A49" s="964"/>
      <c r="B49" s="965"/>
      <c r="C49" s="285" t="s">
        <v>10</v>
      </c>
      <c r="D49" s="110">
        <v>0.02</v>
      </c>
      <c r="E49" s="110">
        <v>0.08</v>
      </c>
      <c r="F49" s="110">
        <v>0.09</v>
      </c>
      <c r="G49" s="110">
        <v>0.09</v>
      </c>
      <c r="H49" s="110"/>
      <c r="I49" s="110"/>
      <c r="J49" s="110"/>
      <c r="K49" s="110"/>
      <c r="L49" s="110"/>
      <c r="M49" s="110"/>
      <c r="N49" s="110"/>
      <c r="O49" s="110"/>
      <c r="P49" s="439">
        <f>SUM(D49:O49)</f>
        <v>0.28</v>
      </c>
      <c r="Q49" s="969"/>
      <c r="R49" s="970"/>
      <c r="S49" s="970"/>
      <c r="T49" s="970"/>
      <c r="U49" s="970"/>
      <c r="V49" s="970"/>
      <c r="W49" s="970"/>
      <c r="X49" s="970"/>
      <c r="Y49" s="970"/>
      <c r="Z49" s="970"/>
      <c r="AA49" s="970"/>
      <c r="AB49" s="970"/>
      <c r="AC49" s="970"/>
      <c r="AD49" s="971"/>
      <c r="AE49" s="287"/>
    </row>
  </sheetData>
  <sheetProtection/>
  <mergeCells count="88">
    <mergeCell ref="A48:A49"/>
    <mergeCell ref="B48:B49"/>
    <mergeCell ref="Q48:AD49"/>
    <mergeCell ref="A44:A45"/>
    <mergeCell ref="B44:B45"/>
    <mergeCell ref="Q44:AD45"/>
    <mergeCell ref="A46:A47"/>
    <mergeCell ref="B46:B47"/>
    <mergeCell ref="Q46:AD47"/>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47 Q48 W34 T34 Q34 AA34">
      <formula1>2000</formula1>
    </dataValidation>
  </dataValidations>
  <printOptions/>
  <pageMargins left="0.25" right="0.25" top="0.75" bottom="0.75" header="0.3" footer="0.3"/>
  <pageSetup fitToHeight="1" fitToWidth="1" horizontalDpi="600" verticalDpi="600" orientation="landscape" scale="20" r:id="rId4"/>
  <drawing r:id="rId3"/>
  <legacyDrawing r:id="rId2"/>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AO43"/>
  <sheetViews>
    <sheetView showGridLines="0" zoomScale="50" zoomScaleNormal="50" workbookViewId="0" topLeftCell="A1">
      <selection activeCell="A1" sqref="A1:AD43"/>
    </sheetView>
  </sheetViews>
  <sheetFormatPr defaultColWidth="10.8515625" defaultRowHeight="15"/>
  <cols>
    <col min="1" max="1" width="38.421875" style="246" customWidth="1"/>
    <col min="2" max="2" width="15.421875" style="246" customWidth="1"/>
    <col min="3" max="14" width="20.7109375" style="246" customWidth="1"/>
    <col min="15" max="15" width="16.14062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c r="A1" s="972"/>
      <c r="B1" s="975" t="s">
        <v>16</v>
      </c>
      <c r="C1" s="976"/>
      <c r="D1" s="976"/>
      <c r="E1" s="976"/>
      <c r="F1" s="976"/>
      <c r="G1" s="976"/>
      <c r="H1" s="976"/>
      <c r="I1" s="976"/>
      <c r="J1" s="976"/>
      <c r="K1" s="976"/>
      <c r="L1" s="976"/>
      <c r="M1" s="976"/>
      <c r="N1" s="976"/>
      <c r="O1" s="976"/>
      <c r="P1" s="976"/>
      <c r="Q1" s="976"/>
      <c r="R1" s="976"/>
      <c r="S1" s="976"/>
      <c r="T1" s="976"/>
      <c r="U1" s="976"/>
      <c r="V1" s="976"/>
      <c r="W1" s="976"/>
      <c r="X1" s="976"/>
      <c r="Y1" s="976"/>
      <c r="Z1" s="976"/>
      <c r="AA1" s="977"/>
      <c r="AB1" s="921" t="s">
        <v>18</v>
      </c>
      <c r="AC1" s="922"/>
      <c r="AD1" s="923"/>
    </row>
    <row r="2" spans="1:30" ht="30.75" customHeight="1">
      <c r="A2" s="973"/>
      <c r="B2" s="988" t="s">
        <v>17</v>
      </c>
      <c r="C2" s="989"/>
      <c r="D2" s="989"/>
      <c r="E2" s="989"/>
      <c r="F2" s="989"/>
      <c r="G2" s="989"/>
      <c r="H2" s="989"/>
      <c r="I2" s="989"/>
      <c r="J2" s="989"/>
      <c r="K2" s="989"/>
      <c r="L2" s="989"/>
      <c r="M2" s="989"/>
      <c r="N2" s="989"/>
      <c r="O2" s="989"/>
      <c r="P2" s="989"/>
      <c r="Q2" s="989"/>
      <c r="R2" s="989"/>
      <c r="S2" s="989"/>
      <c r="T2" s="989"/>
      <c r="U2" s="989"/>
      <c r="V2" s="989"/>
      <c r="W2" s="989"/>
      <c r="X2" s="989"/>
      <c r="Y2" s="989"/>
      <c r="Z2" s="989"/>
      <c r="AA2" s="990"/>
      <c r="AB2" s="924" t="s">
        <v>418</v>
      </c>
      <c r="AC2" s="925"/>
      <c r="AD2" s="926"/>
    </row>
    <row r="3" spans="1:30" ht="24" customHeight="1">
      <c r="A3" s="973"/>
      <c r="B3" s="884" t="s">
        <v>295</v>
      </c>
      <c r="C3" s="885"/>
      <c r="D3" s="885"/>
      <c r="E3" s="885"/>
      <c r="F3" s="885"/>
      <c r="G3" s="885"/>
      <c r="H3" s="885"/>
      <c r="I3" s="885"/>
      <c r="J3" s="885"/>
      <c r="K3" s="885"/>
      <c r="L3" s="885"/>
      <c r="M3" s="885"/>
      <c r="N3" s="885"/>
      <c r="O3" s="885"/>
      <c r="P3" s="885"/>
      <c r="Q3" s="885"/>
      <c r="R3" s="885"/>
      <c r="S3" s="885"/>
      <c r="T3" s="885"/>
      <c r="U3" s="885"/>
      <c r="V3" s="885"/>
      <c r="W3" s="885"/>
      <c r="X3" s="885"/>
      <c r="Y3" s="885"/>
      <c r="Z3" s="885"/>
      <c r="AA3" s="886"/>
      <c r="AB3" s="924" t="s">
        <v>478</v>
      </c>
      <c r="AC3" s="925"/>
      <c r="AD3" s="926"/>
    </row>
    <row r="4" spans="1:30" ht="21.75" customHeight="1" thickBot="1">
      <c r="A4" s="974"/>
      <c r="B4" s="887"/>
      <c r="C4" s="888"/>
      <c r="D4" s="888"/>
      <c r="E4" s="888"/>
      <c r="F4" s="888"/>
      <c r="G4" s="888"/>
      <c r="H4" s="888"/>
      <c r="I4" s="888"/>
      <c r="J4" s="888"/>
      <c r="K4" s="888"/>
      <c r="L4" s="888"/>
      <c r="M4" s="888"/>
      <c r="N4" s="888"/>
      <c r="O4" s="888"/>
      <c r="P4" s="888"/>
      <c r="Q4" s="888"/>
      <c r="R4" s="888"/>
      <c r="S4" s="888"/>
      <c r="T4" s="888"/>
      <c r="U4" s="888"/>
      <c r="V4" s="888"/>
      <c r="W4" s="888"/>
      <c r="X4" s="888"/>
      <c r="Y4" s="888"/>
      <c r="Z4" s="888"/>
      <c r="AA4" s="889"/>
      <c r="AB4" s="536" t="s">
        <v>779</v>
      </c>
      <c r="AC4" s="537"/>
      <c r="AD4" s="538"/>
    </row>
    <row r="5" spans="1:30" ht="9" customHeight="1" thickBot="1">
      <c r="A5" s="249"/>
      <c r="B5" s="250"/>
      <c r="C5" s="251"/>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539" t="s">
        <v>293</v>
      </c>
      <c r="B7" s="540"/>
      <c r="C7" s="890" t="s">
        <v>42</v>
      </c>
      <c r="D7" s="539" t="s">
        <v>71</v>
      </c>
      <c r="E7" s="545"/>
      <c r="F7" s="545"/>
      <c r="G7" s="545"/>
      <c r="H7" s="540"/>
      <c r="I7" s="907">
        <v>45054</v>
      </c>
      <c r="J7" s="908"/>
      <c r="K7" s="539" t="s">
        <v>67</v>
      </c>
      <c r="L7" s="540"/>
      <c r="M7" s="913" t="s">
        <v>70</v>
      </c>
      <c r="N7" s="914"/>
      <c r="O7" s="897"/>
      <c r="P7" s="898"/>
      <c r="Q7" s="252"/>
      <c r="R7" s="252"/>
      <c r="S7" s="252"/>
      <c r="T7" s="252"/>
      <c r="U7" s="252"/>
      <c r="V7" s="252"/>
      <c r="W7" s="252"/>
      <c r="X7" s="252"/>
      <c r="Y7" s="252"/>
      <c r="Z7" s="253"/>
      <c r="AA7" s="252"/>
      <c r="AB7" s="252"/>
      <c r="AC7" s="258"/>
      <c r="AD7" s="259"/>
    </row>
    <row r="8" spans="1:30" ht="15" customHeight="1">
      <c r="A8" s="541"/>
      <c r="B8" s="542"/>
      <c r="C8" s="891"/>
      <c r="D8" s="541"/>
      <c r="E8" s="893"/>
      <c r="F8" s="893"/>
      <c r="G8" s="893"/>
      <c r="H8" s="542"/>
      <c r="I8" s="909"/>
      <c r="J8" s="910"/>
      <c r="K8" s="541"/>
      <c r="L8" s="542"/>
      <c r="M8" s="899" t="s">
        <v>68</v>
      </c>
      <c r="N8" s="900"/>
      <c r="O8" s="901"/>
      <c r="P8" s="902"/>
      <c r="Q8" s="252"/>
      <c r="R8" s="252"/>
      <c r="S8" s="252"/>
      <c r="T8" s="252"/>
      <c r="U8" s="252"/>
      <c r="V8" s="252"/>
      <c r="W8" s="252"/>
      <c r="X8" s="252"/>
      <c r="Y8" s="252"/>
      <c r="Z8" s="253"/>
      <c r="AA8" s="252"/>
      <c r="AB8" s="252"/>
      <c r="AC8" s="258"/>
      <c r="AD8" s="259"/>
    </row>
    <row r="9" spans="1:30" ht="15.75" customHeight="1" thickBot="1">
      <c r="A9" s="543"/>
      <c r="B9" s="544"/>
      <c r="C9" s="892"/>
      <c r="D9" s="543"/>
      <c r="E9" s="547"/>
      <c r="F9" s="547"/>
      <c r="G9" s="547"/>
      <c r="H9" s="544"/>
      <c r="I9" s="911"/>
      <c r="J9" s="912"/>
      <c r="K9" s="543"/>
      <c r="L9" s="544"/>
      <c r="M9" s="903" t="s">
        <v>69</v>
      </c>
      <c r="N9" s="904"/>
      <c r="O9" s="905" t="s">
        <v>425</v>
      </c>
      <c r="P9" s="906"/>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539" t="s">
        <v>0</v>
      </c>
      <c r="B11" s="540"/>
      <c r="C11" s="881" t="s">
        <v>497</v>
      </c>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3"/>
    </row>
    <row r="12" spans="1:30" ht="15" customHeight="1">
      <c r="A12" s="541"/>
      <c r="B12" s="542"/>
      <c r="C12" s="884"/>
      <c r="D12" s="885"/>
      <c r="E12" s="885"/>
      <c r="F12" s="885"/>
      <c r="G12" s="885"/>
      <c r="H12" s="885"/>
      <c r="I12" s="885"/>
      <c r="J12" s="885"/>
      <c r="K12" s="885"/>
      <c r="L12" s="885"/>
      <c r="M12" s="885"/>
      <c r="N12" s="885"/>
      <c r="O12" s="885"/>
      <c r="P12" s="885"/>
      <c r="Q12" s="885"/>
      <c r="R12" s="885"/>
      <c r="S12" s="885"/>
      <c r="T12" s="885"/>
      <c r="U12" s="885"/>
      <c r="V12" s="885"/>
      <c r="W12" s="885"/>
      <c r="X12" s="885"/>
      <c r="Y12" s="885"/>
      <c r="Z12" s="885"/>
      <c r="AA12" s="885"/>
      <c r="AB12" s="885"/>
      <c r="AC12" s="885"/>
      <c r="AD12" s="886"/>
    </row>
    <row r="13" spans="1:30" ht="15" customHeight="1" thickBot="1">
      <c r="A13" s="543"/>
      <c r="B13" s="544"/>
      <c r="C13" s="887"/>
      <c r="D13" s="888"/>
      <c r="E13" s="888"/>
      <c r="F13" s="888"/>
      <c r="G13" s="888"/>
      <c r="H13" s="888"/>
      <c r="I13" s="888"/>
      <c r="J13" s="888"/>
      <c r="K13" s="888"/>
      <c r="L13" s="888"/>
      <c r="M13" s="888"/>
      <c r="N13" s="888"/>
      <c r="O13" s="888"/>
      <c r="P13" s="888"/>
      <c r="Q13" s="888"/>
      <c r="R13" s="888"/>
      <c r="S13" s="888"/>
      <c r="T13" s="888"/>
      <c r="U13" s="888"/>
      <c r="V13" s="888"/>
      <c r="W13" s="888"/>
      <c r="X13" s="888"/>
      <c r="Y13" s="888"/>
      <c r="Z13" s="888"/>
      <c r="AA13" s="888"/>
      <c r="AB13" s="888"/>
      <c r="AC13" s="888"/>
      <c r="AD13" s="889"/>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576" t="s">
        <v>77</v>
      </c>
      <c r="B15" s="577"/>
      <c r="C15" s="872" t="s">
        <v>426</v>
      </c>
      <c r="D15" s="873"/>
      <c r="E15" s="873"/>
      <c r="F15" s="873"/>
      <c r="G15" s="873"/>
      <c r="H15" s="873"/>
      <c r="I15" s="873"/>
      <c r="J15" s="873"/>
      <c r="K15" s="874"/>
      <c r="L15" s="515" t="s">
        <v>73</v>
      </c>
      <c r="M15" s="516"/>
      <c r="N15" s="516"/>
      <c r="O15" s="516"/>
      <c r="P15" s="516"/>
      <c r="Q15" s="517"/>
      <c r="R15" s="894" t="s">
        <v>622</v>
      </c>
      <c r="S15" s="895"/>
      <c r="T15" s="895"/>
      <c r="U15" s="895"/>
      <c r="V15" s="895"/>
      <c r="W15" s="895"/>
      <c r="X15" s="896"/>
      <c r="Y15" s="515" t="s">
        <v>72</v>
      </c>
      <c r="Z15" s="517"/>
      <c r="AA15" s="872" t="s">
        <v>623</v>
      </c>
      <c r="AB15" s="873"/>
      <c r="AC15" s="873"/>
      <c r="AD15" s="874"/>
    </row>
    <row r="16" spans="1:30" ht="9" customHeight="1" thickBot="1">
      <c r="A16" s="257"/>
      <c r="B16" s="252"/>
      <c r="C16" s="875"/>
      <c r="D16" s="875"/>
      <c r="E16" s="875"/>
      <c r="F16" s="875"/>
      <c r="G16" s="875"/>
      <c r="H16" s="875"/>
      <c r="I16" s="875"/>
      <c r="J16" s="875"/>
      <c r="K16" s="875"/>
      <c r="L16" s="875"/>
      <c r="M16" s="875"/>
      <c r="N16" s="875"/>
      <c r="O16" s="875"/>
      <c r="P16" s="875"/>
      <c r="Q16" s="875"/>
      <c r="R16" s="875"/>
      <c r="S16" s="875"/>
      <c r="T16" s="875"/>
      <c r="U16" s="875"/>
      <c r="V16" s="875"/>
      <c r="W16" s="875"/>
      <c r="X16" s="875"/>
      <c r="Y16" s="875"/>
      <c r="Z16" s="875"/>
      <c r="AA16" s="875"/>
      <c r="AB16" s="875"/>
      <c r="AC16" s="271"/>
      <c r="AD16" s="272"/>
    </row>
    <row r="17" spans="1:30" s="273" customFormat="1" ht="37.5" customHeight="1" thickBot="1">
      <c r="A17" s="576" t="s">
        <v>79</v>
      </c>
      <c r="B17" s="577"/>
      <c r="C17" s="872" t="s">
        <v>498</v>
      </c>
      <c r="D17" s="873"/>
      <c r="E17" s="873"/>
      <c r="F17" s="873"/>
      <c r="G17" s="873"/>
      <c r="H17" s="873"/>
      <c r="I17" s="873"/>
      <c r="J17" s="873"/>
      <c r="K17" s="873"/>
      <c r="L17" s="873"/>
      <c r="M17" s="873"/>
      <c r="N17" s="873"/>
      <c r="O17" s="873"/>
      <c r="P17" s="873"/>
      <c r="Q17" s="874"/>
      <c r="R17" s="515" t="s">
        <v>374</v>
      </c>
      <c r="S17" s="516"/>
      <c r="T17" s="516"/>
      <c r="U17" s="516"/>
      <c r="V17" s="517"/>
      <c r="W17" s="594"/>
      <c r="X17" s="595"/>
      <c r="Y17" s="516" t="s">
        <v>15</v>
      </c>
      <c r="Z17" s="516"/>
      <c r="AA17" s="516"/>
      <c r="AB17" s="517"/>
      <c r="AC17" s="879">
        <f>+VIGENCIA!D8</f>
        <v>0.1314687069939176</v>
      </c>
      <c r="AD17" s="880"/>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15" t="s">
        <v>1</v>
      </c>
      <c r="B19" s="516"/>
      <c r="C19" s="516"/>
      <c r="D19" s="516"/>
      <c r="E19" s="516"/>
      <c r="F19" s="516"/>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7"/>
      <c r="AE19" s="275"/>
      <c r="AF19" s="275"/>
    </row>
    <row r="20" spans="1:32" ht="31.5" customHeight="1" thickBot="1">
      <c r="A20" s="276"/>
      <c r="B20" s="258"/>
      <c r="C20" s="676" t="s">
        <v>376</v>
      </c>
      <c r="D20" s="677"/>
      <c r="E20" s="677"/>
      <c r="F20" s="677"/>
      <c r="G20" s="677"/>
      <c r="H20" s="677"/>
      <c r="I20" s="677"/>
      <c r="J20" s="677"/>
      <c r="K20" s="677"/>
      <c r="L20" s="677"/>
      <c r="M20" s="677"/>
      <c r="N20" s="677"/>
      <c r="O20" s="677"/>
      <c r="P20" s="678"/>
      <c r="Q20" s="673" t="s">
        <v>377</v>
      </c>
      <c r="R20" s="871"/>
      <c r="S20" s="871"/>
      <c r="T20" s="871"/>
      <c r="U20" s="871"/>
      <c r="V20" s="871"/>
      <c r="W20" s="871"/>
      <c r="X20" s="871"/>
      <c r="Y20" s="871"/>
      <c r="Z20" s="871"/>
      <c r="AA20" s="871"/>
      <c r="AB20" s="871"/>
      <c r="AC20" s="871"/>
      <c r="AD20" s="675"/>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809" t="s">
        <v>378</v>
      </c>
      <c r="B22" s="814"/>
      <c r="C22" s="197">
        <f>+RESERVA!C15</f>
        <v>49583934</v>
      </c>
      <c r="D22" s="195"/>
      <c r="E22" s="191"/>
      <c r="F22" s="191"/>
      <c r="G22" s="195"/>
      <c r="H22" s="195"/>
      <c r="I22" s="195"/>
      <c r="J22" s="195"/>
      <c r="K22" s="195"/>
      <c r="L22" s="195"/>
      <c r="M22" s="195"/>
      <c r="N22" s="195"/>
      <c r="O22" s="195"/>
      <c r="P22" s="198"/>
      <c r="Q22" s="197">
        <v>1523808689</v>
      </c>
      <c r="R22" s="195">
        <v>0</v>
      </c>
      <c r="S22" s="195">
        <v>0</v>
      </c>
      <c r="T22" s="195">
        <v>0</v>
      </c>
      <c r="U22" s="195">
        <v>0</v>
      </c>
      <c r="V22" s="195">
        <v>0</v>
      </c>
      <c r="W22" s="195">
        <v>0</v>
      </c>
      <c r="X22" s="195">
        <v>0</v>
      </c>
      <c r="Y22" s="195">
        <v>0</v>
      </c>
      <c r="Z22" s="195">
        <v>0</v>
      </c>
      <c r="AA22" s="195">
        <v>0</v>
      </c>
      <c r="AB22" s="195">
        <v>0</v>
      </c>
      <c r="AC22" s="195">
        <f>SUM(Q22:AB22)</f>
        <v>1523808689</v>
      </c>
      <c r="AD22" s="202"/>
      <c r="AE22" s="4"/>
      <c r="AF22" s="4"/>
    </row>
    <row r="23" spans="1:32" ht="31.5" customHeight="1">
      <c r="A23" s="810" t="s">
        <v>379</v>
      </c>
      <c r="B23" s="817"/>
      <c r="C23" s="192"/>
      <c r="D23" s="191"/>
      <c r="E23" s="191"/>
      <c r="F23" s="191"/>
      <c r="G23" s="191"/>
      <c r="H23" s="191"/>
      <c r="I23" s="191"/>
      <c r="J23" s="191"/>
      <c r="K23" s="191"/>
      <c r="L23" s="191"/>
      <c r="M23" s="191"/>
      <c r="N23" s="191"/>
      <c r="O23" s="191"/>
      <c r="P23" s="211"/>
      <c r="Q23" s="192">
        <f>+VIGENCIA!D17</f>
        <v>1112475156</v>
      </c>
      <c r="R23" s="191">
        <f>+VIGENCIA!F17</f>
        <v>308525999</v>
      </c>
      <c r="S23" s="191">
        <f>+VIGENCIA!H17</f>
        <v>79079044</v>
      </c>
      <c r="T23" s="191">
        <f>+VIGENCIA!J17</f>
        <v>-34477766</v>
      </c>
      <c r="U23" s="191"/>
      <c r="V23" s="191"/>
      <c r="W23" s="191"/>
      <c r="X23" s="191"/>
      <c r="Y23" s="191"/>
      <c r="Z23" s="191"/>
      <c r="AA23" s="191"/>
      <c r="AB23" s="191"/>
      <c r="AC23" s="191">
        <f>SUM(Q23:AB23)</f>
        <v>1465602433</v>
      </c>
      <c r="AD23" s="474">
        <f>_xlfn.IFERROR(AC23/(SUMIF(Q23:AB23,"&gt;0",Q22:AB22))," ")</f>
        <v>0.9618021235735321</v>
      </c>
      <c r="AE23" s="4"/>
      <c r="AF23" s="4"/>
    </row>
    <row r="24" spans="1:32" ht="31.5" customHeight="1">
      <c r="A24" s="810" t="s">
        <v>380</v>
      </c>
      <c r="B24" s="817"/>
      <c r="C24" s="192">
        <f>33674667-25434667</f>
        <v>8240000</v>
      </c>
      <c r="D24" s="191">
        <v>-12943667</v>
      </c>
      <c r="E24" s="191">
        <v>2965600</v>
      </c>
      <c r="F24" s="191">
        <v>12943667</v>
      </c>
      <c r="G24" s="191"/>
      <c r="H24" s="191"/>
      <c r="I24" s="191"/>
      <c r="J24" s="191"/>
      <c r="K24" s="191"/>
      <c r="L24" s="191"/>
      <c r="M24" s="191"/>
      <c r="N24" s="191"/>
      <c r="O24" s="191">
        <f>SUM(C24:N24)</f>
        <v>11205600</v>
      </c>
      <c r="P24" s="196"/>
      <c r="Q24" s="192"/>
      <c r="R24" s="191">
        <v>99026385</v>
      </c>
      <c r="S24" s="191">
        <v>129525664</v>
      </c>
      <c r="T24" s="191">
        <v>129525664</v>
      </c>
      <c r="U24" s="191">
        <v>129525664</v>
      </c>
      <c r="V24" s="191">
        <v>129525664</v>
      </c>
      <c r="W24" s="191">
        <v>129525664</v>
      </c>
      <c r="X24" s="191">
        <v>129525664</v>
      </c>
      <c r="Y24" s="191">
        <v>129525664</v>
      </c>
      <c r="Z24" s="191">
        <v>129525664</v>
      </c>
      <c r="AA24" s="191">
        <v>129525664</v>
      </c>
      <c r="AB24" s="191">
        <v>259051328</v>
      </c>
      <c r="AC24" s="191">
        <f>SUM(Q24:AB24)</f>
        <v>1523808689</v>
      </c>
      <c r="AD24" s="474"/>
      <c r="AE24" s="4"/>
      <c r="AF24" s="4"/>
    </row>
    <row r="25" spans="1:32" ht="31.5" customHeight="1" thickBot="1">
      <c r="A25" s="860" t="s">
        <v>381</v>
      </c>
      <c r="B25" s="861"/>
      <c r="C25" s="193">
        <f>+RESERVA!E15</f>
        <v>8240000</v>
      </c>
      <c r="D25" s="194">
        <f>+RESERVA!G15</f>
        <v>0</v>
      </c>
      <c r="E25" s="194">
        <f>+RESERVA!I15</f>
        <v>0</v>
      </c>
      <c r="F25" s="194"/>
      <c r="G25" s="194"/>
      <c r="H25" s="194"/>
      <c r="I25" s="194"/>
      <c r="J25" s="194"/>
      <c r="K25" s="194"/>
      <c r="L25" s="194"/>
      <c r="M25" s="194"/>
      <c r="N25" s="194"/>
      <c r="O25" s="194">
        <f>SUM(C25:N25)</f>
        <v>8240000</v>
      </c>
      <c r="P25" s="473">
        <f>+O25/O24</f>
        <v>0.7353466124080816</v>
      </c>
      <c r="Q25" s="193">
        <f>+VIGENCIA!E17</f>
        <v>0</v>
      </c>
      <c r="R25" s="194">
        <f>+VIGENCIA!G17</f>
        <v>45917998</v>
      </c>
      <c r="S25" s="194">
        <f>+VIGENCIA!I17</f>
        <v>110000397</v>
      </c>
      <c r="T25" s="194">
        <f>+VIGENCIA!K17</f>
        <v>124259997</v>
      </c>
      <c r="U25" s="194"/>
      <c r="V25" s="194"/>
      <c r="W25" s="194"/>
      <c r="X25" s="194"/>
      <c r="Y25" s="194"/>
      <c r="Z25" s="194"/>
      <c r="AA25" s="194"/>
      <c r="AB25" s="194"/>
      <c r="AC25" s="194">
        <f>SUM(Q25:AB25)</f>
        <v>280178392</v>
      </c>
      <c r="AD25" s="475">
        <f>_xlfn.IFERROR(AC25/(SUMIF(Q25:AB25,"&gt;0",Q24:AB24))," ")</f>
        <v>0.7824513557480188</v>
      </c>
      <c r="AE25" s="4"/>
      <c r="AF25" s="4"/>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862" t="s">
        <v>76</v>
      </c>
      <c r="B27" s="863"/>
      <c r="C27" s="864"/>
      <c r="D27" s="864"/>
      <c r="E27" s="864"/>
      <c r="F27" s="864"/>
      <c r="G27" s="864"/>
      <c r="H27" s="864"/>
      <c r="I27" s="864"/>
      <c r="J27" s="864"/>
      <c r="K27" s="864"/>
      <c r="L27" s="864"/>
      <c r="M27" s="864"/>
      <c r="N27" s="864"/>
      <c r="O27" s="864"/>
      <c r="P27" s="864"/>
      <c r="Q27" s="864"/>
      <c r="R27" s="864"/>
      <c r="S27" s="864"/>
      <c r="T27" s="864"/>
      <c r="U27" s="864"/>
      <c r="V27" s="864"/>
      <c r="W27" s="864"/>
      <c r="X27" s="864"/>
      <c r="Y27" s="864"/>
      <c r="Z27" s="864"/>
      <c r="AA27" s="864"/>
      <c r="AB27" s="864"/>
      <c r="AC27" s="864"/>
      <c r="AD27" s="865"/>
    </row>
    <row r="28" spans="1:30" ht="15" customHeight="1">
      <c r="A28" s="866" t="s">
        <v>189</v>
      </c>
      <c r="B28" s="868" t="s">
        <v>6</v>
      </c>
      <c r="C28" s="869"/>
      <c r="D28" s="817" t="s">
        <v>398</v>
      </c>
      <c r="E28" s="818"/>
      <c r="F28" s="818"/>
      <c r="G28" s="818"/>
      <c r="H28" s="818"/>
      <c r="I28" s="818"/>
      <c r="J28" s="818"/>
      <c r="K28" s="818"/>
      <c r="L28" s="818"/>
      <c r="M28" s="818"/>
      <c r="N28" s="818"/>
      <c r="O28" s="870"/>
      <c r="P28" s="857" t="s">
        <v>8</v>
      </c>
      <c r="Q28" s="857" t="s">
        <v>84</v>
      </c>
      <c r="R28" s="857"/>
      <c r="S28" s="857"/>
      <c r="T28" s="857"/>
      <c r="U28" s="857"/>
      <c r="V28" s="857"/>
      <c r="W28" s="857"/>
      <c r="X28" s="857"/>
      <c r="Y28" s="857"/>
      <c r="Z28" s="857"/>
      <c r="AA28" s="857"/>
      <c r="AB28" s="857"/>
      <c r="AC28" s="857"/>
      <c r="AD28" s="859"/>
    </row>
    <row r="29" spans="1:30" ht="27" customHeight="1">
      <c r="A29" s="867"/>
      <c r="B29" s="822"/>
      <c r="C29" s="824"/>
      <c r="D29" s="281" t="s">
        <v>39</v>
      </c>
      <c r="E29" s="281" t="s">
        <v>40</v>
      </c>
      <c r="F29" s="281" t="s">
        <v>41</v>
      </c>
      <c r="G29" s="281" t="s">
        <v>42</v>
      </c>
      <c r="H29" s="281" t="s">
        <v>43</v>
      </c>
      <c r="I29" s="281" t="s">
        <v>44</v>
      </c>
      <c r="J29" s="281" t="s">
        <v>45</v>
      </c>
      <c r="K29" s="281" t="s">
        <v>46</v>
      </c>
      <c r="L29" s="281" t="s">
        <v>47</v>
      </c>
      <c r="M29" s="281" t="s">
        <v>48</v>
      </c>
      <c r="N29" s="281" t="s">
        <v>49</v>
      </c>
      <c r="O29" s="281" t="s">
        <v>50</v>
      </c>
      <c r="P29" s="870"/>
      <c r="Q29" s="857"/>
      <c r="R29" s="857"/>
      <c r="S29" s="857"/>
      <c r="T29" s="857"/>
      <c r="U29" s="857"/>
      <c r="V29" s="857"/>
      <c r="W29" s="857"/>
      <c r="X29" s="857"/>
      <c r="Y29" s="857"/>
      <c r="Z29" s="857"/>
      <c r="AA29" s="857"/>
      <c r="AB29" s="857"/>
      <c r="AC29" s="857"/>
      <c r="AD29" s="859"/>
    </row>
    <row r="30" spans="1:30" ht="57" customHeight="1" thickBot="1">
      <c r="A30" s="282" t="str">
        <f>C17</f>
        <v>Soportar al 100% la implementación de las políticas del Modelo Integrado de Planeación y Gestión</v>
      </c>
      <c r="B30" s="931" t="s">
        <v>450</v>
      </c>
      <c r="C30" s="932"/>
      <c r="D30" s="390" t="s">
        <v>450</v>
      </c>
      <c r="E30" s="390" t="s">
        <v>450</v>
      </c>
      <c r="F30" s="390" t="s">
        <v>450</v>
      </c>
      <c r="G30" s="390" t="s">
        <v>450</v>
      </c>
      <c r="H30" s="390" t="s">
        <v>450</v>
      </c>
      <c r="I30" s="390" t="s">
        <v>450</v>
      </c>
      <c r="J30" s="390" t="s">
        <v>450</v>
      </c>
      <c r="K30" s="390" t="s">
        <v>450</v>
      </c>
      <c r="L30" s="390" t="s">
        <v>450</v>
      </c>
      <c r="M30" s="390" t="s">
        <v>450</v>
      </c>
      <c r="N30" s="390" t="s">
        <v>450</v>
      </c>
      <c r="O30" s="390" t="s">
        <v>450</v>
      </c>
      <c r="P30" s="391">
        <f>SUM(D30:O30)</f>
        <v>0</v>
      </c>
      <c r="Q30" s="852"/>
      <c r="R30" s="852"/>
      <c r="S30" s="852"/>
      <c r="T30" s="852"/>
      <c r="U30" s="852"/>
      <c r="V30" s="852"/>
      <c r="W30" s="852"/>
      <c r="X30" s="852"/>
      <c r="Y30" s="852"/>
      <c r="Z30" s="852"/>
      <c r="AA30" s="852"/>
      <c r="AB30" s="852"/>
      <c r="AC30" s="852"/>
      <c r="AD30" s="853"/>
    </row>
    <row r="31" spans="1:30" ht="45" customHeight="1">
      <c r="A31" s="854" t="s">
        <v>292</v>
      </c>
      <c r="B31" s="855"/>
      <c r="C31" s="855"/>
      <c r="D31" s="855"/>
      <c r="E31" s="855"/>
      <c r="F31" s="855"/>
      <c r="G31" s="855"/>
      <c r="H31" s="855"/>
      <c r="I31" s="855"/>
      <c r="J31" s="855"/>
      <c r="K31" s="855"/>
      <c r="L31" s="855"/>
      <c r="M31" s="855"/>
      <c r="N31" s="855"/>
      <c r="O31" s="855"/>
      <c r="P31" s="855"/>
      <c r="Q31" s="855"/>
      <c r="R31" s="855"/>
      <c r="S31" s="855"/>
      <c r="T31" s="855"/>
      <c r="U31" s="855"/>
      <c r="V31" s="855"/>
      <c r="W31" s="855"/>
      <c r="X31" s="855"/>
      <c r="Y31" s="855"/>
      <c r="Z31" s="855"/>
      <c r="AA31" s="855"/>
      <c r="AB31" s="855"/>
      <c r="AC31" s="855"/>
      <c r="AD31" s="856"/>
    </row>
    <row r="32" spans="1:41" ht="22.5" customHeight="1">
      <c r="A32" s="810" t="s">
        <v>190</v>
      </c>
      <c r="B32" s="857" t="s">
        <v>62</v>
      </c>
      <c r="C32" s="857" t="s">
        <v>6</v>
      </c>
      <c r="D32" s="857" t="s">
        <v>60</v>
      </c>
      <c r="E32" s="857"/>
      <c r="F32" s="857"/>
      <c r="G32" s="857"/>
      <c r="H32" s="857"/>
      <c r="I32" s="857"/>
      <c r="J32" s="857"/>
      <c r="K32" s="857"/>
      <c r="L32" s="857"/>
      <c r="M32" s="857"/>
      <c r="N32" s="857"/>
      <c r="O32" s="857"/>
      <c r="P32" s="857"/>
      <c r="Q32" s="857" t="s">
        <v>85</v>
      </c>
      <c r="R32" s="857"/>
      <c r="S32" s="857"/>
      <c r="T32" s="857"/>
      <c r="U32" s="857"/>
      <c r="V32" s="857"/>
      <c r="W32" s="857"/>
      <c r="X32" s="857"/>
      <c r="Y32" s="857"/>
      <c r="Z32" s="857"/>
      <c r="AA32" s="857"/>
      <c r="AB32" s="857"/>
      <c r="AC32" s="857"/>
      <c r="AD32" s="859"/>
      <c r="AG32" s="90"/>
      <c r="AH32" s="90"/>
      <c r="AI32" s="90"/>
      <c r="AJ32" s="90"/>
      <c r="AK32" s="90"/>
      <c r="AL32" s="90"/>
      <c r="AM32" s="90"/>
      <c r="AN32" s="90"/>
      <c r="AO32" s="90"/>
    </row>
    <row r="33" spans="1:41" ht="27" customHeight="1">
      <c r="A33" s="810"/>
      <c r="B33" s="857"/>
      <c r="C33" s="858"/>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857" t="s">
        <v>403</v>
      </c>
      <c r="R33" s="857"/>
      <c r="S33" s="857"/>
      <c r="T33" s="857" t="s">
        <v>406</v>
      </c>
      <c r="U33" s="857"/>
      <c r="V33" s="857"/>
      <c r="W33" s="822" t="s">
        <v>81</v>
      </c>
      <c r="X33" s="823"/>
      <c r="Y33" s="823"/>
      <c r="Z33" s="824"/>
      <c r="AA33" s="822" t="s">
        <v>82</v>
      </c>
      <c r="AB33" s="823"/>
      <c r="AC33" s="823"/>
      <c r="AD33" s="825"/>
      <c r="AG33" s="90"/>
      <c r="AH33" s="90"/>
      <c r="AI33" s="90"/>
      <c r="AJ33" s="90"/>
      <c r="AK33" s="90"/>
      <c r="AL33" s="90"/>
      <c r="AM33" s="90"/>
      <c r="AN33" s="90"/>
      <c r="AO33" s="90"/>
    </row>
    <row r="34" spans="1:41" ht="92.25" customHeight="1">
      <c r="A34" s="826" t="s">
        <v>499</v>
      </c>
      <c r="B34" s="994">
        <f>+AC17</f>
        <v>0.1314687069939176</v>
      </c>
      <c r="C34" s="284" t="s">
        <v>9</v>
      </c>
      <c r="D34" s="177">
        <f>((D38*($B$38/$B$34))+(D40*($B$40/$B$34))+(D42*($B$42/$B$34)))*$P$34</f>
        <v>0.05476588432814744</v>
      </c>
      <c r="E34" s="177">
        <f aca="true" t="shared" si="0" ref="E34:O34">((E38*($B$38/$B$34))+(E40*($B$40/$B$34))+(E42*($B$42/$B$34)))*$P$34</f>
        <v>0.10420730767994722</v>
      </c>
      <c r="F34" s="177">
        <f t="shared" si="0"/>
        <v>0.08443073833922732</v>
      </c>
      <c r="G34" s="177">
        <f t="shared" si="0"/>
        <v>0.08138818920988579</v>
      </c>
      <c r="H34" s="177">
        <f t="shared" si="0"/>
        <v>0.08595201290389808</v>
      </c>
      <c r="I34" s="177">
        <f t="shared" si="0"/>
        <v>0.0608509825868305</v>
      </c>
      <c r="J34" s="177">
        <f t="shared" si="0"/>
        <v>0.0927977484449165</v>
      </c>
      <c r="K34" s="177">
        <f>((K38*($B$38/$B$34))+(K40*($B$40/$B$34))+(K42*($B$42/$B$34)))*$P$34</f>
        <v>0.0889945620332396</v>
      </c>
      <c r="L34" s="177">
        <f t="shared" si="0"/>
        <v>0.06997862997485507</v>
      </c>
      <c r="M34" s="177">
        <f t="shared" si="0"/>
        <v>0.09431902300958726</v>
      </c>
      <c r="N34" s="177">
        <f t="shared" si="0"/>
        <v>0.08138818920988579</v>
      </c>
      <c r="O34" s="177">
        <f t="shared" si="0"/>
        <v>0.08975519931557498</v>
      </c>
      <c r="P34" s="177">
        <v>1</v>
      </c>
      <c r="Q34" s="943" t="s">
        <v>869</v>
      </c>
      <c r="R34" s="944"/>
      <c r="S34" s="945"/>
      <c r="T34" s="943" t="s">
        <v>870</v>
      </c>
      <c r="U34" s="944"/>
      <c r="V34" s="945"/>
      <c r="W34" s="943" t="s">
        <v>871</v>
      </c>
      <c r="X34" s="944"/>
      <c r="Y34" s="944"/>
      <c r="Z34" s="945"/>
      <c r="AA34" s="943" t="s">
        <v>872</v>
      </c>
      <c r="AB34" s="944"/>
      <c r="AC34" s="944"/>
      <c r="AD34" s="996"/>
      <c r="AG34" s="90"/>
      <c r="AH34" s="90"/>
      <c r="AI34" s="90"/>
      <c r="AJ34" s="90"/>
      <c r="AK34" s="90"/>
      <c r="AL34" s="90"/>
      <c r="AM34" s="90"/>
      <c r="AN34" s="90"/>
      <c r="AO34" s="90"/>
    </row>
    <row r="35" spans="1:41" ht="92.25" customHeight="1" thickBot="1">
      <c r="A35" s="827"/>
      <c r="B35" s="995"/>
      <c r="C35" s="285" t="s">
        <v>10</v>
      </c>
      <c r="D35" s="419">
        <f>((D39*($B$38/$B$34))+(D41*($B$40/$B$34))+(D43*($B$42/$B$34)))*$P$34</f>
        <v>0.06161161986916587</v>
      </c>
      <c r="E35" s="419">
        <f>((E39*($B$38/$B$34))+(E41*($B$40/$B$34))+(E43*($B$42/$B$34)))*$P$34</f>
        <v>0.09736157213892879</v>
      </c>
      <c r="F35" s="419">
        <f>((F39*($B$38/$B$34))+(F41*($B$40/$B$34))+(F43*($B$42/$B$34)))*$P$34</f>
        <v>0.07986691464521503</v>
      </c>
      <c r="G35" s="419">
        <f>((G39*($B$38/$B$34))+(G41*($B$40/$B$34))+(G43*($B$42/$B$34)))*$P$34</f>
        <v>0.07758500279820887</v>
      </c>
      <c r="H35" s="96"/>
      <c r="I35" s="96"/>
      <c r="J35" s="96"/>
      <c r="K35" s="96"/>
      <c r="L35" s="96"/>
      <c r="M35" s="96"/>
      <c r="N35" s="96"/>
      <c r="O35" s="96"/>
      <c r="P35" s="178">
        <f>SUM(D35:O35)</f>
        <v>0.3164251094515186</v>
      </c>
      <c r="Q35" s="946"/>
      <c r="R35" s="947"/>
      <c r="S35" s="948"/>
      <c r="T35" s="946"/>
      <c r="U35" s="947"/>
      <c r="V35" s="948"/>
      <c r="W35" s="946"/>
      <c r="X35" s="947"/>
      <c r="Y35" s="947"/>
      <c r="Z35" s="948"/>
      <c r="AA35" s="946"/>
      <c r="AB35" s="947"/>
      <c r="AC35" s="947"/>
      <c r="AD35" s="997"/>
      <c r="AE35" s="50"/>
      <c r="AG35" s="90"/>
      <c r="AH35" s="90"/>
      <c r="AI35" s="90"/>
      <c r="AJ35" s="90"/>
      <c r="AK35" s="90"/>
      <c r="AL35" s="90"/>
      <c r="AM35" s="90"/>
      <c r="AN35" s="90"/>
      <c r="AO35" s="90"/>
    </row>
    <row r="36" spans="1:41" ht="25.5" customHeight="1">
      <c r="A36" s="809" t="s">
        <v>191</v>
      </c>
      <c r="B36" s="811" t="s">
        <v>61</v>
      </c>
      <c r="C36" s="813" t="s">
        <v>11</v>
      </c>
      <c r="D36" s="813"/>
      <c r="E36" s="813"/>
      <c r="F36" s="813"/>
      <c r="G36" s="813"/>
      <c r="H36" s="813"/>
      <c r="I36" s="813"/>
      <c r="J36" s="813"/>
      <c r="K36" s="813"/>
      <c r="L36" s="813"/>
      <c r="M36" s="813"/>
      <c r="N36" s="813"/>
      <c r="O36" s="813"/>
      <c r="P36" s="813"/>
      <c r="Q36" s="814" t="s">
        <v>78</v>
      </c>
      <c r="R36" s="815"/>
      <c r="S36" s="815"/>
      <c r="T36" s="815"/>
      <c r="U36" s="815"/>
      <c r="V36" s="815"/>
      <c r="W36" s="815"/>
      <c r="X36" s="815"/>
      <c r="Y36" s="815"/>
      <c r="Z36" s="815"/>
      <c r="AA36" s="815"/>
      <c r="AB36" s="815"/>
      <c r="AC36" s="815"/>
      <c r="AD36" s="816"/>
      <c r="AG36" s="90"/>
      <c r="AH36" s="90"/>
      <c r="AI36" s="90"/>
      <c r="AJ36" s="90"/>
      <c r="AK36" s="90"/>
      <c r="AL36" s="90"/>
      <c r="AM36" s="90"/>
      <c r="AN36" s="90"/>
      <c r="AO36" s="90"/>
    </row>
    <row r="37" spans="1:41" ht="51" customHeight="1">
      <c r="A37" s="810"/>
      <c r="B37" s="812"/>
      <c r="C37" s="281" t="s">
        <v>12</v>
      </c>
      <c r="D37" s="281" t="s">
        <v>36</v>
      </c>
      <c r="E37" s="281" t="s">
        <v>37</v>
      </c>
      <c r="F37" s="281" t="s">
        <v>38</v>
      </c>
      <c r="G37" s="281" t="s">
        <v>51</v>
      </c>
      <c r="H37" s="281" t="s">
        <v>52</v>
      </c>
      <c r="I37" s="281" t="s">
        <v>53</v>
      </c>
      <c r="J37" s="281" t="s">
        <v>54</v>
      </c>
      <c r="K37" s="281" t="s">
        <v>55</v>
      </c>
      <c r="L37" s="281" t="s">
        <v>56</v>
      </c>
      <c r="M37" s="281" t="s">
        <v>57</v>
      </c>
      <c r="N37" s="281" t="s">
        <v>58</v>
      </c>
      <c r="O37" s="281" t="s">
        <v>59</v>
      </c>
      <c r="P37" s="281" t="s">
        <v>63</v>
      </c>
      <c r="Q37" s="817" t="s">
        <v>83</v>
      </c>
      <c r="R37" s="818"/>
      <c r="S37" s="818"/>
      <c r="T37" s="818"/>
      <c r="U37" s="818"/>
      <c r="V37" s="818"/>
      <c r="W37" s="818"/>
      <c r="X37" s="818"/>
      <c r="Y37" s="818"/>
      <c r="Z37" s="818"/>
      <c r="AA37" s="818"/>
      <c r="AB37" s="818"/>
      <c r="AC37" s="818"/>
      <c r="AD37" s="819"/>
      <c r="AG37" s="98"/>
      <c r="AH37" s="98"/>
      <c r="AI37" s="98"/>
      <c r="AJ37" s="98"/>
      <c r="AK37" s="98"/>
      <c r="AL37" s="98"/>
      <c r="AM37" s="98"/>
      <c r="AN37" s="98"/>
      <c r="AO37" s="98"/>
    </row>
    <row r="38" spans="1:41" ht="112.5" customHeight="1">
      <c r="A38" s="979" t="s">
        <v>499</v>
      </c>
      <c r="B38" s="1008">
        <v>0.05</v>
      </c>
      <c r="C38" s="284" t="s">
        <v>9</v>
      </c>
      <c r="D38" s="331">
        <v>0.03</v>
      </c>
      <c r="E38" s="331">
        <v>0.08</v>
      </c>
      <c r="F38" s="331">
        <v>0.1</v>
      </c>
      <c r="G38" s="331">
        <v>0.1</v>
      </c>
      <c r="H38" s="331">
        <v>0.08</v>
      </c>
      <c r="I38" s="331">
        <v>0.08</v>
      </c>
      <c r="J38" s="331">
        <v>0.1</v>
      </c>
      <c r="K38" s="331">
        <v>0.1</v>
      </c>
      <c r="L38" s="331">
        <v>0.08</v>
      </c>
      <c r="M38" s="331">
        <v>0.08</v>
      </c>
      <c r="N38" s="331">
        <v>0.08</v>
      </c>
      <c r="O38" s="331">
        <v>0.09</v>
      </c>
      <c r="P38" s="286">
        <f aca="true" t="shared" si="1" ref="P38:P43">SUM(D38:O38)</f>
        <v>0.9999999999999999</v>
      </c>
      <c r="Q38" s="797" t="s">
        <v>868</v>
      </c>
      <c r="R38" s="967"/>
      <c r="S38" s="967"/>
      <c r="T38" s="967"/>
      <c r="U38" s="967"/>
      <c r="V38" s="967"/>
      <c r="W38" s="967"/>
      <c r="X38" s="967"/>
      <c r="Y38" s="967"/>
      <c r="Z38" s="967"/>
      <c r="AA38" s="967"/>
      <c r="AB38" s="967"/>
      <c r="AC38" s="967"/>
      <c r="AD38" s="968"/>
      <c r="AE38" s="287"/>
      <c r="AG38" s="102"/>
      <c r="AH38" s="102"/>
      <c r="AI38" s="102"/>
      <c r="AJ38" s="102"/>
      <c r="AK38" s="102"/>
      <c r="AL38" s="102"/>
      <c r="AM38" s="102"/>
      <c r="AN38" s="102"/>
      <c r="AO38" s="102"/>
    </row>
    <row r="39" spans="1:31" ht="112.5" customHeight="1">
      <c r="A39" s="1007"/>
      <c r="B39" s="981"/>
      <c r="C39" s="288" t="s">
        <v>10</v>
      </c>
      <c r="D39" s="104">
        <v>0.03</v>
      </c>
      <c r="E39" s="104">
        <v>0.08</v>
      </c>
      <c r="F39" s="104">
        <v>0.1</v>
      </c>
      <c r="G39" s="104">
        <v>0.09</v>
      </c>
      <c r="H39" s="104"/>
      <c r="I39" s="104"/>
      <c r="J39" s="104"/>
      <c r="K39" s="104"/>
      <c r="L39" s="104"/>
      <c r="M39" s="104"/>
      <c r="N39" s="104"/>
      <c r="O39" s="104"/>
      <c r="P39" s="289">
        <f t="shared" si="1"/>
        <v>0.30000000000000004</v>
      </c>
      <c r="Q39" s="991"/>
      <c r="R39" s="992"/>
      <c r="S39" s="992"/>
      <c r="T39" s="992"/>
      <c r="U39" s="992"/>
      <c r="V39" s="992"/>
      <c r="W39" s="992"/>
      <c r="X39" s="992"/>
      <c r="Y39" s="992"/>
      <c r="Z39" s="992"/>
      <c r="AA39" s="992"/>
      <c r="AB39" s="992"/>
      <c r="AC39" s="992"/>
      <c r="AD39" s="993"/>
      <c r="AE39" s="287"/>
    </row>
    <row r="40" spans="1:31" ht="69" customHeight="1">
      <c r="A40" s="978" t="s">
        <v>629</v>
      </c>
      <c r="B40" s="980">
        <v>0.03</v>
      </c>
      <c r="C40" s="290" t="s">
        <v>9</v>
      </c>
      <c r="D40" s="332">
        <v>0.04</v>
      </c>
      <c r="E40" s="332">
        <v>0.19</v>
      </c>
      <c r="F40" s="332">
        <v>0.07</v>
      </c>
      <c r="G40" s="332">
        <v>0.04</v>
      </c>
      <c r="H40" s="332">
        <v>0.11</v>
      </c>
      <c r="I40" s="332">
        <v>0</v>
      </c>
      <c r="J40" s="332">
        <v>0.09</v>
      </c>
      <c r="K40" s="332">
        <v>0.09</v>
      </c>
      <c r="L40" s="332">
        <v>0.04</v>
      </c>
      <c r="M40" s="332">
        <v>0.13</v>
      </c>
      <c r="N40" s="332">
        <v>0.09</v>
      </c>
      <c r="O40" s="332">
        <v>0.11</v>
      </c>
      <c r="P40" s="289">
        <f t="shared" si="1"/>
        <v>1</v>
      </c>
      <c r="Q40" s="982" t="s">
        <v>862</v>
      </c>
      <c r="R40" s="983"/>
      <c r="S40" s="983"/>
      <c r="T40" s="983"/>
      <c r="U40" s="983"/>
      <c r="V40" s="983"/>
      <c r="W40" s="983"/>
      <c r="X40" s="983"/>
      <c r="Y40" s="983"/>
      <c r="Z40" s="983"/>
      <c r="AA40" s="983"/>
      <c r="AB40" s="983"/>
      <c r="AC40" s="983"/>
      <c r="AD40" s="984"/>
      <c r="AE40" s="287"/>
    </row>
    <row r="41" spans="1:31" ht="69" customHeight="1">
      <c r="A41" s="979"/>
      <c r="B41" s="981"/>
      <c r="C41" s="288" t="s">
        <v>10</v>
      </c>
      <c r="D41" s="104">
        <v>0.07</v>
      </c>
      <c r="E41" s="104">
        <v>0.16</v>
      </c>
      <c r="F41" s="104">
        <v>0.05</v>
      </c>
      <c r="G41" s="104">
        <v>0.04</v>
      </c>
      <c r="H41" s="104"/>
      <c r="I41" s="104"/>
      <c r="J41" s="104"/>
      <c r="K41" s="104"/>
      <c r="L41" s="108"/>
      <c r="M41" s="108"/>
      <c r="N41" s="108"/>
      <c r="O41" s="108"/>
      <c r="P41" s="289">
        <f t="shared" si="1"/>
        <v>0.32</v>
      </c>
      <c r="Q41" s="985"/>
      <c r="R41" s="986"/>
      <c r="S41" s="986"/>
      <c r="T41" s="986"/>
      <c r="U41" s="986"/>
      <c r="V41" s="986"/>
      <c r="W41" s="986"/>
      <c r="X41" s="986"/>
      <c r="Y41" s="986"/>
      <c r="Z41" s="986"/>
      <c r="AA41" s="986"/>
      <c r="AB41" s="986"/>
      <c r="AC41" s="986"/>
      <c r="AD41" s="987"/>
      <c r="AE41" s="287"/>
    </row>
    <row r="42" spans="1:31" ht="107.25" customHeight="1" thickBot="1">
      <c r="A42" s="998" t="s">
        <v>630</v>
      </c>
      <c r="B42" s="1000">
        <v>0.05</v>
      </c>
      <c r="C42" s="290" t="s">
        <v>9</v>
      </c>
      <c r="D42" s="107">
        <v>0.09</v>
      </c>
      <c r="E42" s="107">
        <v>0.08</v>
      </c>
      <c r="F42" s="107">
        <v>0.08</v>
      </c>
      <c r="G42" s="107">
        <v>0.09</v>
      </c>
      <c r="H42" s="107">
        <v>0.08</v>
      </c>
      <c r="I42" s="107">
        <v>0.08</v>
      </c>
      <c r="J42" s="107">
        <v>0.09</v>
      </c>
      <c r="K42" s="107">
        <v>0.08</v>
      </c>
      <c r="L42" s="107">
        <v>0.08</v>
      </c>
      <c r="M42" s="107">
        <v>0.09</v>
      </c>
      <c r="N42" s="107">
        <v>0.08</v>
      </c>
      <c r="O42" s="107">
        <v>0.08</v>
      </c>
      <c r="P42" s="333">
        <f t="shared" si="1"/>
        <v>0.9999999999999998</v>
      </c>
      <c r="Q42" s="1001" t="s">
        <v>867</v>
      </c>
      <c r="R42" s="1002"/>
      <c r="S42" s="1002"/>
      <c r="T42" s="1002"/>
      <c r="U42" s="1002"/>
      <c r="V42" s="1002"/>
      <c r="W42" s="1002"/>
      <c r="X42" s="1002"/>
      <c r="Y42" s="1002"/>
      <c r="Z42" s="1002"/>
      <c r="AA42" s="1002"/>
      <c r="AB42" s="1002"/>
      <c r="AC42" s="1002"/>
      <c r="AD42" s="1003"/>
      <c r="AE42" s="287"/>
    </row>
    <row r="43" spans="1:31" ht="107.25" customHeight="1" thickBot="1">
      <c r="A43" s="999"/>
      <c r="B43" s="805"/>
      <c r="C43" s="334" t="s">
        <v>10</v>
      </c>
      <c r="D43" s="335">
        <v>0.09</v>
      </c>
      <c r="E43" s="335">
        <v>0.08</v>
      </c>
      <c r="F43" s="335">
        <v>0.08</v>
      </c>
      <c r="G43" s="335">
        <v>0.09</v>
      </c>
      <c r="H43" s="335"/>
      <c r="I43" s="335"/>
      <c r="J43" s="335"/>
      <c r="K43" s="335"/>
      <c r="L43" s="336"/>
      <c r="M43" s="336"/>
      <c r="N43" s="336"/>
      <c r="O43" s="336"/>
      <c r="P43" s="337">
        <f t="shared" si="1"/>
        <v>0.33999999999999997</v>
      </c>
      <c r="Q43" s="1004"/>
      <c r="R43" s="1005"/>
      <c r="S43" s="1005"/>
      <c r="T43" s="1005"/>
      <c r="U43" s="1005"/>
      <c r="V43" s="1005"/>
      <c r="W43" s="1005"/>
      <c r="X43" s="1005"/>
      <c r="Y43" s="1005"/>
      <c r="Z43" s="1005"/>
      <c r="AA43" s="1005"/>
      <c r="AB43" s="1005"/>
      <c r="AC43" s="1005"/>
      <c r="AD43" s="1006"/>
      <c r="AE43" s="287"/>
    </row>
  </sheetData>
  <sheetProtection/>
  <mergeCells count="79">
    <mergeCell ref="A42:A43"/>
    <mergeCell ref="B42:B43"/>
    <mergeCell ref="Q42:AD43"/>
    <mergeCell ref="A36:A37"/>
    <mergeCell ref="B36:B37"/>
    <mergeCell ref="C36:P36"/>
    <mergeCell ref="Q36:AD36"/>
    <mergeCell ref="Q37:AD37"/>
    <mergeCell ref="A38:A39"/>
    <mergeCell ref="B38:B39"/>
    <mergeCell ref="Q38: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M9:N9"/>
    <mergeCell ref="O9:P9"/>
    <mergeCell ref="A11:B13"/>
    <mergeCell ref="C11:AD13"/>
    <mergeCell ref="A7:B9"/>
    <mergeCell ref="C7:C9"/>
    <mergeCell ref="D7:H9"/>
    <mergeCell ref="AB2:AD2"/>
    <mergeCell ref="B3:AA4"/>
    <mergeCell ref="AB3:AD3"/>
    <mergeCell ref="O7:P7"/>
    <mergeCell ref="M8:N8"/>
    <mergeCell ref="O8:P8"/>
    <mergeCell ref="AB4:AD4"/>
    <mergeCell ref="A1:A4"/>
    <mergeCell ref="B1:AA1"/>
    <mergeCell ref="AB1:AD1"/>
    <mergeCell ref="A40:A41"/>
    <mergeCell ref="B40:B41"/>
    <mergeCell ref="Q40:AD41"/>
    <mergeCell ref="I7:J9"/>
    <mergeCell ref="K7:L9"/>
    <mergeCell ref="M7:N7"/>
    <mergeCell ref="B2:AA2"/>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43 AA34 Q34 W34">
      <formula1>2000</formula1>
    </dataValidation>
  </dataValidations>
  <printOptions/>
  <pageMargins left="0.25" right="0.25" top="0.75" bottom="0.75" header="0.3" footer="0.3"/>
  <pageSetup fitToHeight="0" fitToWidth="1" horizontalDpi="600" verticalDpi="600" orientation="landscape" scale="22" r:id="rId4"/>
  <drawing r:id="rId3"/>
  <legacyDrawing r:id="rId2"/>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AO50"/>
  <sheetViews>
    <sheetView showGridLines="0" zoomScale="50" zoomScaleNormal="50" workbookViewId="0" topLeftCell="A1">
      <selection activeCell="A1" sqref="A1:AD50"/>
    </sheetView>
  </sheetViews>
  <sheetFormatPr defaultColWidth="9.140625" defaultRowHeight="15"/>
  <cols>
    <col min="1" max="1" width="40.00390625" style="246" customWidth="1"/>
    <col min="2" max="2" width="15.421875" style="246" customWidth="1"/>
    <col min="3" max="14" width="20.7109375" style="246" customWidth="1"/>
    <col min="15" max="15" width="16.14062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338" customWidth="1"/>
    <col min="33" max="33" width="18.421875" style="338"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9.140625" style="246" customWidth="1"/>
  </cols>
  <sheetData>
    <row r="1" spans="1:30" ht="32.25" customHeight="1">
      <c r="A1" s="972"/>
      <c r="B1" s="975" t="s">
        <v>16</v>
      </c>
      <c r="C1" s="976"/>
      <c r="D1" s="976"/>
      <c r="E1" s="976"/>
      <c r="F1" s="976"/>
      <c r="G1" s="976"/>
      <c r="H1" s="976"/>
      <c r="I1" s="976"/>
      <c r="J1" s="976"/>
      <c r="K1" s="976"/>
      <c r="L1" s="976"/>
      <c r="M1" s="976"/>
      <c r="N1" s="976"/>
      <c r="O1" s="976"/>
      <c r="P1" s="976"/>
      <c r="Q1" s="976"/>
      <c r="R1" s="976"/>
      <c r="S1" s="976"/>
      <c r="T1" s="976"/>
      <c r="U1" s="976"/>
      <c r="V1" s="976"/>
      <c r="W1" s="976"/>
      <c r="X1" s="976"/>
      <c r="Y1" s="976"/>
      <c r="Z1" s="976"/>
      <c r="AA1" s="977"/>
      <c r="AB1" s="1062" t="s">
        <v>18</v>
      </c>
      <c r="AC1" s="1063"/>
      <c r="AD1" s="1064"/>
    </row>
    <row r="2" spans="1:30" ht="30.75" customHeight="1">
      <c r="A2" s="973"/>
      <c r="B2" s="988" t="s">
        <v>17</v>
      </c>
      <c r="C2" s="989"/>
      <c r="D2" s="989"/>
      <c r="E2" s="989"/>
      <c r="F2" s="989"/>
      <c r="G2" s="989"/>
      <c r="H2" s="989"/>
      <c r="I2" s="989"/>
      <c r="J2" s="989"/>
      <c r="K2" s="989"/>
      <c r="L2" s="989"/>
      <c r="M2" s="989"/>
      <c r="N2" s="989"/>
      <c r="O2" s="989"/>
      <c r="P2" s="989"/>
      <c r="Q2" s="989"/>
      <c r="R2" s="989"/>
      <c r="S2" s="989"/>
      <c r="T2" s="989"/>
      <c r="U2" s="989"/>
      <c r="V2" s="989"/>
      <c r="W2" s="989"/>
      <c r="X2" s="989"/>
      <c r="Y2" s="989"/>
      <c r="Z2" s="989"/>
      <c r="AA2" s="990"/>
      <c r="AB2" s="1065" t="s">
        <v>631</v>
      </c>
      <c r="AC2" s="1066"/>
      <c r="AD2" s="1067"/>
    </row>
    <row r="3" spans="1:30" ht="24" customHeight="1">
      <c r="A3" s="973"/>
      <c r="B3" s="884" t="s">
        <v>295</v>
      </c>
      <c r="C3" s="885"/>
      <c r="D3" s="885"/>
      <c r="E3" s="885"/>
      <c r="F3" s="885"/>
      <c r="G3" s="885"/>
      <c r="H3" s="885"/>
      <c r="I3" s="885"/>
      <c r="J3" s="885"/>
      <c r="K3" s="885"/>
      <c r="L3" s="885"/>
      <c r="M3" s="885"/>
      <c r="N3" s="885"/>
      <c r="O3" s="885"/>
      <c r="P3" s="885"/>
      <c r="Q3" s="885"/>
      <c r="R3" s="885"/>
      <c r="S3" s="885"/>
      <c r="T3" s="885"/>
      <c r="U3" s="885"/>
      <c r="V3" s="885"/>
      <c r="W3" s="885"/>
      <c r="X3" s="885"/>
      <c r="Y3" s="885"/>
      <c r="Z3" s="885"/>
      <c r="AA3" s="886"/>
      <c r="AB3" s="1065" t="s">
        <v>632</v>
      </c>
      <c r="AC3" s="1066"/>
      <c r="AD3" s="1067"/>
    </row>
    <row r="4" spans="1:30" ht="21.75" customHeight="1" thickBot="1">
      <c r="A4" s="974"/>
      <c r="B4" s="887"/>
      <c r="C4" s="888"/>
      <c r="D4" s="888"/>
      <c r="E4" s="888"/>
      <c r="F4" s="888"/>
      <c r="G4" s="888"/>
      <c r="H4" s="888"/>
      <c r="I4" s="888"/>
      <c r="J4" s="888"/>
      <c r="K4" s="888"/>
      <c r="L4" s="888"/>
      <c r="M4" s="888"/>
      <c r="N4" s="888"/>
      <c r="O4" s="888"/>
      <c r="P4" s="888"/>
      <c r="Q4" s="888"/>
      <c r="R4" s="888"/>
      <c r="S4" s="888"/>
      <c r="T4" s="888"/>
      <c r="U4" s="888"/>
      <c r="V4" s="888"/>
      <c r="W4" s="888"/>
      <c r="X4" s="888"/>
      <c r="Y4" s="888"/>
      <c r="Z4" s="888"/>
      <c r="AA4" s="889"/>
      <c r="AB4" s="667" t="s">
        <v>780</v>
      </c>
      <c r="AC4" s="668"/>
      <c r="AD4" s="669"/>
    </row>
    <row r="5" spans="1:30" ht="9" customHeight="1" thickBot="1">
      <c r="A5" s="249"/>
      <c r="B5" s="250"/>
      <c r="C5" s="251"/>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539" t="s">
        <v>293</v>
      </c>
      <c r="B7" s="540"/>
      <c r="C7" s="890" t="s">
        <v>42</v>
      </c>
      <c r="D7" s="539" t="s">
        <v>71</v>
      </c>
      <c r="E7" s="545"/>
      <c r="F7" s="545"/>
      <c r="G7" s="545"/>
      <c r="H7" s="540"/>
      <c r="I7" s="907">
        <v>45054</v>
      </c>
      <c r="J7" s="908"/>
      <c r="K7" s="539" t="s">
        <v>67</v>
      </c>
      <c r="L7" s="540"/>
      <c r="M7" s="913" t="s">
        <v>70</v>
      </c>
      <c r="N7" s="914"/>
      <c r="O7" s="897"/>
      <c r="P7" s="898"/>
      <c r="Q7" s="252"/>
      <c r="R7" s="252"/>
      <c r="S7" s="252"/>
      <c r="T7" s="252"/>
      <c r="U7" s="252"/>
      <c r="V7" s="252"/>
      <c r="W7" s="252"/>
      <c r="X7" s="252"/>
      <c r="Y7" s="252"/>
      <c r="Z7" s="253"/>
      <c r="AA7" s="252"/>
      <c r="AB7" s="252"/>
      <c r="AC7" s="258"/>
      <c r="AD7" s="259"/>
    </row>
    <row r="8" spans="1:30" ht="15" customHeight="1">
      <c r="A8" s="541"/>
      <c r="B8" s="542"/>
      <c r="C8" s="891"/>
      <c r="D8" s="541"/>
      <c r="E8" s="893"/>
      <c r="F8" s="893"/>
      <c r="G8" s="893"/>
      <c r="H8" s="542"/>
      <c r="I8" s="909"/>
      <c r="J8" s="910"/>
      <c r="K8" s="541"/>
      <c r="L8" s="542"/>
      <c r="M8" s="899" t="s">
        <v>68</v>
      </c>
      <c r="N8" s="900"/>
      <c r="O8" s="901"/>
      <c r="P8" s="902"/>
      <c r="Q8" s="252"/>
      <c r="R8" s="252"/>
      <c r="S8" s="252"/>
      <c r="T8" s="252"/>
      <c r="U8" s="252"/>
      <c r="V8" s="252"/>
      <c r="W8" s="252"/>
      <c r="X8" s="252"/>
      <c r="Y8" s="252"/>
      <c r="Z8" s="253"/>
      <c r="AA8" s="252"/>
      <c r="AB8" s="252"/>
      <c r="AC8" s="258"/>
      <c r="AD8" s="259"/>
    </row>
    <row r="9" spans="1:30" ht="15.75" customHeight="1" thickBot="1">
      <c r="A9" s="543"/>
      <c r="B9" s="544"/>
      <c r="C9" s="892"/>
      <c r="D9" s="543"/>
      <c r="E9" s="547"/>
      <c r="F9" s="547"/>
      <c r="G9" s="547"/>
      <c r="H9" s="544"/>
      <c r="I9" s="911"/>
      <c r="J9" s="912"/>
      <c r="K9" s="543"/>
      <c r="L9" s="544"/>
      <c r="M9" s="903" t="s">
        <v>69</v>
      </c>
      <c r="N9" s="904"/>
      <c r="O9" s="905" t="s">
        <v>425</v>
      </c>
      <c r="P9" s="906"/>
      <c r="Q9" s="252"/>
      <c r="R9" s="252"/>
      <c r="S9" s="252"/>
      <c r="T9" s="252"/>
      <c r="U9" s="252"/>
      <c r="V9" s="252"/>
      <c r="W9" s="252"/>
      <c r="X9" s="252"/>
      <c r="Y9" s="252"/>
      <c r="Z9" s="253"/>
      <c r="AA9" s="252"/>
      <c r="AB9" s="252"/>
      <c r="AC9" s="258"/>
      <c r="AD9" s="259"/>
    </row>
    <row r="10" spans="1:33"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c r="AF10" s="339"/>
      <c r="AG10" s="339"/>
    </row>
    <row r="11" spans="1:30" ht="15" customHeight="1">
      <c r="A11" s="539" t="s">
        <v>0</v>
      </c>
      <c r="B11" s="540"/>
      <c r="C11" s="881" t="s">
        <v>497</v>
      </c>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3"/>
    </row>
    <row r="12" spans="1:30" ht="15" customHeight="1">
      <c r="A12" s="541"/>
      <c r="B12" s="542"/>
      <c r="C12" s="884"/>
      <c r="D12" s="885"/>
      <c r="E12" s="885"/>
      <c r="F12" s="885"/>
      <c r="G12" s="885"/>
      <c r="H12" s="885"/>
      <c r="I12" s="885"/>
      <c r="J12" s="885"/>
      <c r="K12" s="885"/>
      <c r="L12" s="885"/>
      <c r="M12" s="885"/>
      <c r="N12" s="885"/>
      <c r="O12" s="885"/>
      <c r="P12" s="885"/>
      <c r="Q12" s="885"/>
      <c r="R12" s="885"/>
      <c r="S12" s="885"/>
      <c r="T12" s="885"/>
      <c r="U12" s="885"/>
      <c r="V12" s="885"/>
      <c r="W12" s="885"/>
      <c r="X12" s="885"/>
      <c r="Y12" s="885"/>
      <c r="Z12" s="885"/>
      <c r="AA12" s="885"/>
      <c r="AB12" s="885"/>
      <c r="AC12" s="885"/>
      <c r="AD12" s="886"/>
    </row>
    <row r="13" spans="1:30" ht="15" customHeight="1" thickBot="1">
      <c r="A13" s="543"/>
      <c r="B13" s="544"/>
      <c r="C13" s="887"/>
      <c r="D13" s="888"/>
      <c r="E13" s="888"/>
      <c r="F13" s="888"/>
      <c r="G13" s="888"/>
      <c r="H13" s="888"/>
      <c r="I13" s="888"/>
      <c r="J13" s="888"/>
      <c r="K13" s="888"/>
      <c r="L13" s="888"/>
      <c r="M13" s="888"/>
      <c r="N13" s="888"/>
      <c r="O13" s="888"/>
      <c r="P13" s="888"/>
      <c r="Q13" s="888"/>
      <c r="R13" s="888"/>
      <c r="S13" s="888"/>
      <c r="T13" s="888"/>
      <c r="U13" s="888"/>
      <c r="V13" s="888"/>
      <c r="W13" s="888"/>
      <c r="X13" s="888"/>
      <c r="Y13" s="888"/>
      <c r="Z13" s="888"/>
      <c r="AA13" s="888"/>
      <c r="AB13" s="888"/>
      <c r="AC13" s="888"/>
      <c r="AD13" s="889"/>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576" t="s">
        <v>77</v>
      </c>
      <c r="B15" s="577"/>
      <c r="C15" s="872" t="s">
        <v>426</v>
      </c>
      <c r="D15" s="873"/>
      <c r="E15" s="873"/>
      <c r="F15" s="873"/>
      <c r="G15" s="873"/>
      <c r="H15" s="873"/>
      <c r="I15" s="873"/>
      <c r="J15" s="873"/>
      <c r="K15" s="874"/>
      <c r="L15" s="515" t="s">
        <v>73</v>
      </c>
      <c r="M15" s="516"/>
      <c r="N15" s="516"/>
      <c r="O15" s="516"/>
      <c r="P15" s="516"/>
      <c r="Q15" s="517"/>
      <c r="R15" s="872" t="s">
        <v>622</v>
      </c>
      <c r="S15" s="873"/>
      <c r="T15" s="873"/>
      <c r="U15" s="873"/>
      <c r="V15" s="873"/>
      <c r="W15" s="873"/>
      <c r="X15" s="874"/>
      <c r="Y15" s="515" t="s">
        <v>72</v>
      </c>
      <c r="Z15" s="517"/>
      <c r="AA15" s="872" t="s">
        <v>623</v>
      </c>
      <c r="AB15" s="873"/>
      <c r="AC15" s="873"/>
      <c r="AD15" s="874"/>
    </row>
    <row r="16" spans="1:30" ht="9" customHeight="1" thickBot="1">
      <c r="A16" s="257"/>
      <c r="B16" s="252"/>
      <c r="C16" s="875"/>
      <c r="D16" s="875"/>
      <c r="E16" s="875"/>
      <c r="F16" s="875"/>
      <c r="G16" s="875"/>
      <c r="H16" s="875"/>
      <c r="I16" s="875"/>
      <c r="J16" s="875"/>
      <c r="K16" s="875"/>
      <c r="L16" s="875"/>
      <c r="M16" s="875"/>
      <c r="N16" s="875"/>
      <c r="O16" s="875"/>
      <c r="P16" s="875"/>
      <c r="Q16" s="875"/>
      <c r="R16" s="875"/>
      <c r="S16" s="875"/>
      <c r="T16" s="875"/>
      <c r="U16" s="875"/>
      <c r="V16" s="875"/>
      <c r="W16" s="875"/>
      <c r="X16" s="875"/>
      <c r="Y16" s="875"/>
      <c r="Z16" s="875"/>
      <c r="AA16" s="875"/>
      <c r="AB16" s="875"/>
      <c r="AC16" s="271"/>
      <c r="AD16" s="272"/>
    </row>
    <row r="17" spans="1:33" s="273" customFormat="1" ht="37.5" customHeight="1" thickBot="1">
      <c r="A17" s="576" t="s">
        <v>79</v>
      </c>
      <c r="B17" s="577"/>
      <c r="C17" s="876" t="s">
        <v>633</v>
      </c>
      <c r="D17" s="877"/>
      <c r="E17" s="877"/>
      <c r="F17" s="877"/>
      <c r="G17" s="877"/>
      <c r="H17" s="877"/>
      <c r="I17" s="877"/>
      <c r="J17" s="877"/>
      <c r="K17" s="877"/>
      <c r="L17" s="877"/>
      <c r="M17" s="877"/>
      <c r="N17" s="877"/>
      <c r="O17" s="877"/>
      <c r="P17" s="877"/>
      <c r="Q17" s="878"/>
      <c r="R17" s="515" t="s">
        <v>374</v>
      </c>
      <c r="S17" s="516"/>
      <c r="T17" s="516"/>
      <c r="U17" s="516"/>
      <c r="V17" s="517"/>
      <c r="W17" s="594">
        <v>0.6</v>
      </c>
      <c r="X17" s="595"/>
      <c r="Y17" s="516" t="s">
        <v>15</v>
      </c>
      <c r="Z17" s="516"/>
      <c r="AA17" s="516"/>
      <c r="AB17" s="517"/>
      <c r="AC17" s="879">
        <f>+VIGENCIA!D9</f>
        <v>0.08090862027924733</v>
      </c>
      <c r="AD17" s="880"/>
      <c r="AF17" s="340"/>
      <c r="AG17" s="340"/>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15" t="s">
        <v>1</v>
      </c>
      <c r="B19" s="516"/>
      <c r="C19" s="516"/>
      <c r="D19" s="516"/>
      <c r="E19" s="516"/>
      <c r="F19" s="516"/>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7"/>
      <c r="AE19" s="275"/>
      <c r="AF19" s="341"/>
    </row>
    <row r="20" spans="1:32" ht="31.5" customHeight="1" thickBot="1">
      <c r="A20" s="276"/>
      <c r="B20" s="258"/>
      <c r="C20" s="676" t="s">
        <v>376</v>
      </c>
      <c r="D20" s="677"/>
      <c r="E20" s="677"/>
      <c r="F20" s="677"/>
      <c r="G20" s="677"/>
      <c r="H20" s="677"/>
      <c r="I20" s="677"/>
      <c r="J20" s="677"/>
      <c r="K20" s="677"/>
      <c r="L20" s="677"/>
      <c r="M20" s="677"/>
      <c r="N20" s="677"/>
      <c r="O20" s="677"/>
      <c r="P20" s="678"/>
      <c r="Q20" s="673" t="s">
        <v>377</v>
      </c>
      <c r="R20" s="871"/>
      <c r="S20" s="871"/>
      <c r="T20" s="871"/>
      <c r="U20" s="871"/>
      <c r="V20" s="871"/>
      <c r="W20" s="871"/>
      <c r="X20" s="871"/>
      <c r="Y20" s="871"/>
      <c r="Z20" s="871"/>
      <c r="AA20" s="871"/>
      <c r="AB20" s="871"/>
      <c r="AC20" s="871"/>
      <c r="AD20" s="675"/>
      <c r="AE20" s="275"/>
      <c r="AF20" s="341"/>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341"/>
    </row>
    <row r="22" spans="1:33" ht="31.5" customHeight="1">
      <c r="A22" s="809" t="s">
        <v>378</v>
      </c>
      <c r="B22" s="814"/>
      <c r="C22" s="197">
        <f>+RESERVA!C8</f>
        <v>20783308</v>
      </c>
      <c r="D22" s="195"/>
      <c r="E22" s="195"/>
      <c r="F22" s="195"/>
      <c r="G22" s="195"/>
      <c r="H22" s="195"/>
      <c r="I22" s="195"/>
      <c r="J22" s="195"/>
      <c r="K22" s="195"/>
      <c r="L22" s="195"/>
      <c r="M22" s="195"/>
      <c r="N22" s="195"/>
      <c r="O22" s="195"/>
      <c r="P22" s="198"/>
      <c r="Q22" s="197">
        <v>803360566</v>
      </c>
      <c r="R22" s="195"/>
      <c r="S22" s="195">
        <v>77423500</v>
      </c>
      <c r="T22" s="195">
        <v>32000000</v>
      </c>
      <c r="U22" s="195"/>
      <c r="V22" s="195">
        <v>15000000</v>
      </c>
      <c r="W22" s="195"/>
      <c r="X22" s="195">
        <v>10000000</v>
      </c>
      <c r="Y22" s="195"/>
      <c r="Z22" s="195"/>
      <c r="AA22" s="195"/>
      <c r="AB22" s="342"/>
      <c r="AC22" s="195">
        <f>SUM(Q22:AB22)</f>
        <v>937784066</v>
      </c>
      <c r="AD22" s="202"/>
      <c r="AE22" s="4"/>
      <c r="AF22" s="339"/>
      <c r="AG22" s="343"/>
    </row>
    <row r="23" spans="1:32" ht="31.5" customHeight="1">
      <c r="A23" s="810" t="s">
        <v>379</v>
      </c>
      <c r="B23" s="817"/>
      <c r="C23" s="192"/>
      <c r="D23" s="191"/>
      <c r="E23" s="191"/>
      <c r="F23" s="191"/>
      <c r="G23" s="191"/>
      <c r="H23" s="191"/>
      <c r="I23" s="191"/>
      <c r="J23" s="191"/>
      <c r="K23" s="191"/>
      <c r="L23" s="191"/>
      <c r="M23" s="191"/>
      <c r="N23" s="191"/>
      <c r="O23" s="191"/>
      <c r="P23" s="211"/>
      <c r="Q23" s="192">
        <f>+VIGENCIA!D18</f>
        <v>582044581</v>
      </c>
      <c r="R23" s="344">
        <f>+VIGENCIA!F18</f>
        <v>67850000</v>
      </c>
      <c r="S23" s="344">
        <f>+VIGENCIA!H18</f>
        <v>65899202</v>
      </c>
      <c r="T23" s="191">
        <f>+VIGENCIA!J18</f>
        <v>-4080000</v>
      </c>
      <c r="U23" s="191"/>
      <c r="V23" s="344"/>
      <c r="W23" s="191"/>
      <c r="X23" s="191"/>
      <c r="Y23" s="191"/>
      <c r="Z23" s="191"/>
      <c r="AA23" s="191"/>
      <c r="AB23" s="344"/>
      <c r="AC23" s="195">
        <f>SUM(Q23:AB23)</f>
        <v>711713783</v>
      </c>
      <c r="AD23" s="200">
        <f>+AC23/AC22</f>
        <v>0.758931409482916</v>
      </c>
      <c r="AE23" s="4"/>
      <c r="AF23" s="341"/>
    </row>
    <row r="24" spans="1:32" ht="31.5" customHeight="1">
      <c r="A24" s="810" t="s">
        <v>380</v>
      </c>
      <c r="B24" s="817"/>
      <c r="C24" s="192">
        <v>10423312</v>
      </c>
      <c r="D24" s="191">
        <f>8615673-22323</f>
        <v>8593350</v>
      </c>
      <c r="E24" s="191">
        <v>1744323</v>
      </c>
      <c r="F24" s="191">
        <v>0</v>
      </c>
      <c r="G24" s="191"/>
      <c r="H24" s="191"/>
      <c r="I24" s="191"/>
      <c r="J24" s="191"/>
      <c r="K24" s="191"/>
      <c r="L24" s="191"/>
      <c r="M24" s="191"/>
      <c r="N24" s="191"/>
      <c r="O24" s="191">
        <f>SUM(C24:N24)</f>
        <v>20760985</v>
      </c>
      <c r="P24" s="196"/>
      <c r="Q24" s="192"/>
      <c r="R24" s="191">
        <v>52840622</v>
      </c>
      <c r="S24" s="191">
        <v>71883977</v>
      </c>
      <c r="T24" s="191">
        <v>71883977</v>
      </c>
      <c r="U24" s="191">
        <v>106883978</v>
      </c>
      <c r="V24" s="344">
        <v>71883979</v>
      </c>
      <c r="W24" s="191">
        <v>92883980</v>
      </c>
      <c r="X24" s="191">
        <v>71883981</v>
      </c>
      <c r="Y24" s="191">
        <v>71883981</v>
      </c>
      <c r="Z24" s="191">
        <v>71883981</v>
      </c>
      <c r="AA24" s="191">
        <v>71883981</v>
      </c>
      <c r="AB24" s="344">
        <v>181987629</v>
      </c>
      <c r="AC24" s="195">
        <f>SUM(Q24:AB24)</f>
        <v>937784066</v>
      </c>
      <c r="AD24" s="200"/>
      <c r="AE24" s="4"/>
      <c r="AF24" s="341"/>
    </row>
    <row r="25" spans="1:32" ht="31.5" customHeight="1" thickBot="1">
      <c r="A25" s="860" t="s">
        <v>381</v>
      </c>
      <c r="B25" s="861"/>
      <c r="C25" s="193">
        <f>+RESERVA!E16</f>
        <v>10423312</v>
      </c>
      <c r="D25" s="194">
        <f>+RESERVA!G16</f>
        <v>0</v>
      </c>
      <c r="E25" s="194">
        <f>+RESERVA!I16</f>
        <v>0</v>
      </c>
      <c r="F25" s="194">
        <v>0</v>
      </c>
      <c r="G25" s="194"/>
      <c r="H25" s="194"/>
      <c r="I25" s="194"/>
      <c r="J25" s="194"/>
      <c r="K25" s="194"/>
      <c r="L25" s="194"/>
      <c r="M25" s="194"/>
      <c r="N25" s="194"/>
      <c r="O25" s="194">
        <f>SUM(C25:N25)</f>
        <v>10423312</v>
      </c>
      <c r="P25" s="473">
        <f>+O25/O24</f>
        <v>0.5020624984797205</v>
      </c>
      <c r="Q25" s="193">
        <f>+VIGENCIA!E18</f>
        <v>0</v>
      </c>
      <c r="R25" s="345">
        <f>+VIGENCIA!G18</f>
        <v>24978180</v>
      </c>
      <c r="S25" s="345">
        <f>+VIGENCIA!I18</f>
        <v>60172312</v>
      </c>
      <c r="T25" s="194">
        <f>+VIGENCIA!K18</f>
        <v>65752312</v>
      </c>
      <c r="U25" s="194"/>
      <c r="V25" s="345"/>
      <c r="W25" s="194"/>
      <c r="X25" s="194"/>
      <c r="Y25" s="194"/>
      <c r="Z25" s="194"/>
      <c r="AA25" s="194"/>
      <c r="AB25" s="345"/>
      <c r="AC25" s="194">
        <f>SUM(Q25:AB25)</f>
        <v>150902804</v>
      </c>
      <c r="AD25" s="201">
        <f>+AC25/AC24</f>
        <v>0.16091423331989094</v>
      </c>
      <c r="AE25" s="4"/>
      <c r="AF25" s="341"/>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862" t="s">
        <v>76</v>
      </c>
      <c r="B27" s="863"/>
      <c r="C27" s="864"/>
      <c r="D27" s="864"/>
      <c r="E27" s="864"/>
      <c r="F27" s="864"/>
      <c r="G27" s="864"/>
      <c r="H27" s="864"/>
      <c r="I27" s="864"/>
      <c r="J27" s="864"/>
      <c r="K27" s="864"/>
      <c r="L27" s="864"/>
      <c r="M27" s="864"/>
      <c r="N27" s="864"/>
      <c r="O27" s="864"/>
      <c r="P27" s="864"/>
      <c r="Q27" s="864"/>
      <c r="R27" s="864"/>
      <c r="S27" s="864"/>
      <c r="T27" s="864"/>
      <c r="U27" s="864"/>
      <c r="V27" s="864"/>
      <c r="W27" s="864"/>
      <c r="X27" s="864"/>
      <c r="Y27" s="864"/>
      <c r="Z27" s="864"/>
      <c r="AA27" s="864"/>
      <c r="AB27" s="864"/>
      <c r="AC27" s="864"/>
      <c r="AD27" s="865"/>
    </row>
    <row r="28" spans="1:30" ht="15" customHeight="1">
      <c r="A28" s="866" t="s">
        <v>189</v>
      </c>
      <c r="B28" s="868" t="s">
        <v>6</v>
      </c>
      <c r="C28" s="869"/>
      <c r="D28" s="817" t="s">
        <v>398</v>
      </c>
      <c r="E28" s="818"/>
      <c r="F28" s="818"/>
      <c r="G28" s="818"/>
      <c r="H28" s="818"/>
      <c r="I28" s="818"/>
      <c r="J28" s="818"/>
      <c r="K28" s="818"/>
      <c r="L28" s="818"/>
      <c r="M28" s="818"/>
      <c r="N28" s="818"/>
      <c r="O28" s="870"/>
      <c r="P28" s="857" t="s">
        <v>8</v>
      </c>
      <c r="Q28" s="857" t="s">
        <v>84</v>
      </c>
      <c r="R28" s="857"/>
      <c r="S28" s="857"/>
      <c r="T28" s="857"/>
      <c r="U28" s="857"/>
      <c r="V28" s="857"/>
      <c r="W28" s="857"/>
      <c r="X28" s="857"/>
      <c r="Y28" s="857"/>
      <c r="Z28" s="857"/>
      <c r="AA28" s="857"/>
      <c r="AB28" s="857"/>
      <c r="AC28" s="857"/>
      <c r="AD28" s="859"/>
    </row>
    <row r="29" spans="1:30" ht="27" customHeight="1">
      <c r="A29" s="867"/>
      <c r="B29" s="822"/>
      <c r="C29" s="824"/>
      <c r="D29" s="281" t="s">
        <v>39</v>
      </c>
      <c r="E29" s="281" t="s">
        <v>40</v>
      </c>
      <c r="F29" s="281" t="s">
        <v>41</v>
      </c>
      <c r="G29" s="281" t="s">
        <v>42</v>
      </c>
      <c r="H29" s="281" t="s">
        <v>43</v>
      </c>
      <c r="I29" s="281" t="s">
        <v>44</v>
      </c>
      <c r="J29" s="281" t="s">
        <v>45</v>
      </c>
      <c r="K29" s="281" t="s">
        <v>46</v>
      </c>
      <c r="L29" s="281" t="s">
        <v>47</v>
      </c>
      <c r="M29" s="281" t="s">
        <v>48</v>
      </c>
      <c r="N29" s="281" t="s">
        <v>49</v>
      </c>
      <c r="O29" s="281" t="s">
        <v>50</v>
      </c>
      <c r="P29" s="870"/>
      <c r="Q29" s="857"/>
      <c r="R29" s="857"/>
      <c r="S29" s="857"/>
      <c r="T29" s="857"/>
      <c r="U29" s="857"/>
      <c r="V29" s="857"/>
      <c r="W29" s="857"/>
      <c r="X29" s="857"/>
      <c r="Y29" s="857"/>
      <c r="Z29" s="857"/>
      <c r="AA29" s="857"/>
      <c r="AB29" s="857"/>
      <c r="AC29" s="857"/>
      <c r="AD29" s="859"/>
    </row>
    <row r="30" spans="1:30" ht="61.5" customHeight="1" thickBot="1">
      <c r="A30" s="330" t="str">
        <f>C17</f>
        <v>Ejecutar al 90% la implementación de la Política de Gestión Documental institucional</v>
      </c>
      <c r="B30" s="850" t="s">
        <v>450</v>
      </c>
      <c r="C30" s="851"/>
      <c r="D30" s="283" t="s">
        <v>450</v>
      </c>
      <c r="E30" s="283" t="s">
        <v>450</v>
      </c>
      <c r="F30" s="283" t="s">
        <v>450</v>
      </c>
      <c r="G30" s="283" t="s">
        <v>450</v>
      </c>
      <c r="H30" s="283" t="s">
        <v>450</v>
      </c>
      <c r="I30" s="283" t="s">
        <v>450</v>
      </c>
      <c r="J30" s="283" t="s">
        <v>450</v>
      </c>
      <c r="K30" s="283" t="s">
        <v>450</v>
      </c>
      <c r="L30" s="283" t="s">
        <v>450</v>
      </c>
      <c r="M30" s="283" t="s">
        <v>450</v>
      </c>
      <c r="N30" s="283" t="s">
        <v>450</v>
      </c>
      <c r="O30" s="283" t="s">
        <v>450</v>
      </c>
      <c r="P30" s="89">
        <f>SUM(D30:O30)</f>
        <v>0</v>
      </c>
      <c r="Q30" s="852"/>
      <c r="R30" s="852"/>
      <c r="S30" s="852"/>
      <c r="T30" s="852"/>
      <c r="U30" s="852"/>
      <c r="V30" s="852"/>
      <c r="W30" s="852"/>
      <c r="X30" s="852"/>
      <c r="Y30" s="852"/>
      <c r="Z30" s="852"/>
      <c r="AA30" s="852"/>
      <c r="AB30" s="852"/>
      <c r="AC30" s="852"/>
      <c r="AD30" s="853"/>
    </row>
    <row r="31" spans="1:30" ht="45" customHeight="1">
      <c r="A31" s="854" t="s">
        <v>292</v>
      </c>
      <c r="B31" s="855"/>
      <c r="C31" s="855"/>
      <c r="D31" s="855"/>
      <c r="E31" s="855"/>
      <c r="F31" s="855"/>
      <c r="G31" s="855"/>
      <c r="H31" s="855"/>
      <c r="I31" s="855"/>
      <c r="J31" s="855"/>
      <c r="K31" s="855"/>
      <c r="L31" s="855"/>
      <c r="M31" s="855"/>
      <c r="N31" s="855"/>
      <c r="O31" s="855"/>
      <c r="P31" s="855"/>
      <c r="Q31" s="855"/>
      <c r="R31" s="855"/>
      <c r="S31" s="855"/>
      <c r="T31" s="855"/>
      <c r="U31" s="855"/>
      <c r="V31" s="855"/>
      <c r="W31" s="855"/>
      <c r="X31" s="855"/>
      <c r="Y31" s="855"/>
      <c r="Z31" s="855"/>
      <c r="AA31" s="855"/>
      <c r="AB31" s="855"/>
      <c r="AC31" s="855"/>
      <c r="AD31" s="856"/>
    </row>
    <row r="32" spans="1:41" ht="22.5" customHeight="1">
      <c r="A32" s="810" t="s">
        <v>190</v>
      </c>
      <c r="B32" s="857" t="s">
        <v>62</v>
      </c>
      <c r="C32" s="857" t="s">
        <v>6</v>
      </c>
      <c r="D32" s="857" t="s">
        <v>60</v>
      </c>
      <c r="E32" s="857"/>
      <c r="F32" s="857"/>
      <c r="G32" s="857"/>
      <c r="H32" s="857"/>
      <c r="I32" s="857"/>
      <c r="J32" s="857"/>
      <c r="K32" s="857"/>
      <c r="L32" s="857"/>
      <c r="M32" s="857"/>
      <c r="N32" s="857"/>
      <c r="O32" s="857"/>
      <c r="P32" s="857"/>
      <c r="Q32" s="857" t="s">
        <v>85</v>
      </c>
      <c r="R32" s="857"/>
      <c r="S32" s="857"/>
      <c r="T32" s="857"/>
      <c r="U32" s="857"/>
      <c r="V32" s="857"/>
      <c r="W32" s="857"/>
      <c r="X32" s="857"/>
      <c r="Y32" s="857"/>
      <c r="Z32" s="857"/>
      <c r="AA32" s="857"/>
      <c r="AB32" s="857"/>
      <c r="AC32" s="857"/>
      <c r="AD32" s="859"/>
      <c r="AH32" s="90"/>
      <c r="AI32" s="90"/>
      <c r="AJ32" s="90"/>
      <c r="AK32" s="90"/>
      <c r="AL32" s="90"/>
      <c r="AM32" s="90"/>
      <c r="AN32" s="90"/>
      <c r="AO32" s="90"/>
    </row>
    <row r="33" spans="1:41" ht="35.25" customHeight="1">
      <c r="A33" s="810"/>
      <c r="B33" s="857"/>
      <c r="C33" s="858"/>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817" t="s">
        <v>80</v>
      </c>
      <c r="R33" s="818"/>
      <c r="S33" s="870"/>
      <c r="T33" s="857" t="s">
        <v>406</v>
      </c>
      <c r="U33" s="857"/>
      <c r="V33" s="857"/>
      <c r="W33" s="822" t="s">
        <v>81</v>
      </c>
      <c r="X33" s="823"/>
      <c r="Y33" s="823"/>
      <c r="Z33" s="824"/>
      <c r="AA33" s="822" t="s">
        <v>82</v>
      </c>
      <c r="AB33" s="823"/>
      <c r="AC33" s="823"/>
      <c r="AD33" s="825"/>
      <c r="AH33" s="90"/>
      <c r="AI33" s="90"/>
      <c r="AJ33" s="90"/>
      <c r="AK33" s="90"/>
      <c r="AL33" s="90"/>
      <c r="AM33" s="90"/>
      <c r="AN33" s="90"/>
      <c r="AO33" s="90"/>
    </row>
    <row r="34" spans="1:41" ht="187.5" customHeight="1">
      <c r="A34" s="826" t="str">
        <f>A30</f>
        <v>Ejecutar al 90% la implementación de la Política de Gestión Documental institucional</v>
      </c>
      <c r="B34" s="935">
        <f>+AC17</f>
        <v>0.08090862027924733</v>
      </c>
      <c r="C34" s="284" t="s">
        <v>9</v>
      </c>
      <c r="D34" s="177">
        <v>0.6</v>
      </c>
      <c r="E34" s="177">
        <f>(((E38*($B$38/$B$34))+(E40*($B$40/$B$34))+(E42*($B$42/$B$34))+(E44*($B$44/$B$34))+(E46*($B$46/$B$34))))*($P$34-$D$34)</f>
        <v>0.0125</v>
      </c>
      <c r="F34" s="177">
        <f aca="true" t="shared" si="0" ref="F34:O34">(((F38*($B$38/$B$34))+(F40*($B$40/$B$34))+(F42*($B$42/$B$34))+(F44*($B$44/$B$34))+(F46*($B$46/$B$34))))*($P$34-$D$34)</f>
        <v>0.025</v>
      </c>
      <c r="G34" s="177">
        <f t="shared" si="0"/>
        <v>0.025</v>
      </c>
      <c r="H34" s="177">
        <f t="shared" si="0"/>
        <v>0.025</v>
      </c>
      <c r="I34" s="177">
        <f t="shared" si="0"/>
        <v>0.025</v>
      </c>
      <c r="J34" s="177">
        <f t="shared" si="0"/>
        <v>0.025</v>
      </c>
      <c r="K34" s="177">
        <f t="shared" si="0"/>
        <v>0.025</v>
      </c>
      <c r="L34" s="177">
        <f>(((L38*($B$38/$B$34))+(L40*($B$40/$B$34))+(L42*($B$42/$B$34))+(L44*($B$44/$B$34))+(L46*($B$46/$B$34))))*($P$34-$D$34)</f>
        <v>0.0275</v>
      </c>
      <c r="M34" s="177">
        <f t="shared" si="0"/>
        <v>0.025</v>
      </c>
      <c r="N34" s="177">
        <f t="shared" si="0"/>
        <v>0.022500000000000003</v>
      </c>
      <c r="O34" s="177">
        <f t="shared" si="0"/>
        <v>0.0125</v>
      </c>
      <c r="P34" s="177">
        <v>0.85</v>
      </c>
      <c r="Q34" s="1048" t="s">
        <v>873</v>
      </c>
      <c r="R34" s="1049"/>
      <c r="S34" s="1059"/>
      <c r="T34" s="1048" t="s">
        <v>874</v>
      </c>
      <c r="U34" s="1049"/>
      <c r="V34" s="1050"/>
      <c r="W34" s="1048" t="s">
        <v>864</v>
      </c>
      <c r="X34" s="1049"/>
      <c r="Y34" s="1049"/>
      <c r="Z34" s="1050"/>
      <c r="AA34" s="1054" t="s">
        <v>863</v>
      </c>
      <c r="AB34" s="1049"/>
      <c r="AC34" s="1049"/>
      <c r="AD34" s="1055"/>
      <c r="AE34" s="346"/>
      <c r="AH34" s="90"/>
      <c r="AI34" s="90"/>
      <c r="AJ34" s="90"/>
      <c r="AK34" s="90"/>
      <c r="AL34" s="90"/>
      <c r="AM34" s="90"/>
      <c r="AN34" s="90"/>
      <c r="AO34" s="90"/>
    </row>
    <row r="35" spans="1:41" ht="187.5" customHeight="1" thickBot="1">
      <c r="A35" s="827"/>
      <c r="B35" s="936"/>
      <c r="C35" s="285" t="s">
        <v>10</v>
      </c>
      <c r="D35" s="347">
        <v>0.6</v>
      </c>
      <c r="E35" s="347">
        <f>(((E39*($B$38/$B$34))+(E41*($B$40/$B$34))+(E43*($B$42/$B$34))+(E45*($B$44/$B$34))+(E47*($B$46/$B$34))))*($P$34-$D$35)</f>
        <v>0.0125</v>
      </c>
      <c r="F35" s="347">
        <f>(((F39*($B$38/$B$34))+(F41*($B$40/$B$34))+(F43*($B$42/$B$34))+(F45*($B$44/$B$34))+(F47*($B$46/$B$34))))*($P$34-$D$35)</f>
        <v>0.0205</v>
      </c>
      <c r="G35" s="347">
        <f>(((G39*($B$38/$B$34))+(G41*($B$40/$B$34))+(G43*($B$42/$B$34))+(G45*($B$44/$B$34))+(G47*($B$46/$B$34))))*($P$34-$D$35)</f>
        <v>0.025</v>
      </c>
      <c r="H35" s="347"/>
      <c r="I35" s="347"/>
      <c r="J35" s="347"/>
      <c r="K35" s="347"/>
      <c r="L35" s="347"/>
      <c r="M35" s="347"/>
      <c r="N35" s="347"/>
      <c r="O35" s="347"/>
      <c r="P35" s="178">
        <f>SUM(D35:O35)</f>
        <v>0.6579999999999999</v>
      </c>
      <c r="Q35" s="1060"/>
      <c r="R35" s="1057"/>
      <c r="S35" s="1061"/>
      <c r="T35" s="1051"/>
      <c r="U35" s="1052"/>
      <c r="V35" s="1053"/>
      <c r="W35" s="1051"/>
      <c r="X35" s="1052"/>
      <c r="Y35" s="1052"/>
      <c r="Z35" s="1053"/>
      <c r="AA35" s="1056"/>
      <c r="AB35" s="1057"/>
      <c r="AC35" s="1057"/>
      <c r="AD35" s="1058"/>
      <c r="AE35" s="348"/>
      <c r="AF35" s="343"/>
      <c r="AH35" s="90"/>
      <c r="AI35" s="90"/>
      <c r="AJ35" s="90"/>
      <c r="AK35" s="90"/>
      <c r="AL35" s="90"/>
      <c r="AM35" s="90"/>
      <c r="AN35" s="90"/>
      <c r="AO35" s="90"/>
    </row>
    <row r="36" spans="1:41" ht="25.5" customHeight="1">
      <c r="A36" s="809" t="s">
        <v>191</v>
      </c>
      <c r="B36" s="811" t="s">
        <v>61</v>
      </c>
      <c r="C36" s="813" t="s">
        <v>11</v>
      </c>
      <c r="D36" s="813"/>
      <c r="E36" s="813"/>
      <c r="F36" s="813"/>
      <c r="G36" s="813"/>
      <c r="H36" s="813"/>
      <c r="I36" s="813"/>
      <c r="J36" s="813"/>
      <c r="K36" s="813"/>
      <c r="L36" s="813"/>
      <c r="M36" s="813"/>
      <c r="N36" s="813"/>
      <c r="O36" s="813"/>
      <c r="P36" s="813"/>
      <c r="Q36" s="814" t="s">
        <v>78</v>
      </c>
      <c r="R36" s="815"/>
      <c r="S36" s="815"/>
      <c r="T36" s="815"/>
      <c r="U36" s="815"/>
      <c r="V36" s="815"/>
      <c r="W36" s="815"/>
      <c r="X36" s="815"/>
      <c r="Y36" s="815"/>
      <c r="Z36" s="815"/>
      <c r="AA36" s="815"/>
      <c r="AB36" s="815"/>
      <c r="AC36" s="815"/>
      <c r="AD36" s="816"/>
      <c r="AH36" s="90"/>
      <c r="AI36" s="90"/>
      <c r="AJ36" s="90"/>
      <c r="AK36" s="90"/>
      <c r="AL36" s="90"/>
      <c r="AM36" s="90"/>
      <c r="AN36" s="90"/>
      <c r="AO36" s="90"/>
    </row>
    <row r="37" spans="1:41" ht="25.5" customHeight="1">
      <c r="A37" s="810"/>
      <c r="B37" s="812"/>
      <c r="C37" s="281" t="s">
        <v>12</v>
      </c>
      <c r="D37" s="281" t="s">
        <v>36</v>
      </c>
      <c r="E37" s="281" t="s">
        <v>37</v>
      </c>
      <c r="F37" s="281" t="s">
        <v>38</v>
      </c>
      <c r="G37" s="281" t="s">
        <v>51</v>
      </c>
      <c r="H37" s="281" t="s">
        <v>52</v>
      </c>
      <c r="I37" s="281" t="s">
        <v>53</v>
      </c>
      <c r="J37" s="281" t="s">
        <v>54</v>
      </c>
      <c r="K37" s="281" t="s">
        <v>55</v>
      </c>
      <c r="L37" s="281" t="s">
        <v>56</v>
      </c>
      <c r="M37" s="281" t="s">
        <v>57</v>
      </c>
      <c r="N37" s="281" t="s">
        <v>58</v>
      </c>
      <c r="O37" s="281" t="s">
        <v>59</v>
      </c>
      <c r="P37" s="281" t="s">
        <v>63</v>
      </c>
      <c r="Q37" s="817" t="s">
        <v>83</v>
      </c>
      <c r="R37" s="818"/>
      <c r="S37" s="818"/>
      <c r="T37" s="818"/>
      <c r="U37" s="818"/>
      <c r="V37" s="818"/>
      <c r="W37" s="818"/>
      <c r="X37" s="818"/>
      <c r="Y37" s="818"/>
      <c r="Z37" s="818"/>
      <c r="AA37" s="818"/>
      <c r="AB37" s="818"/>
      <c r="AC37" s="818"/>
      <c r="AD37" s="819"/>
      <c r="AG37" s="349"/>
      <c r="AH37" s="98"/>
      <c r="AI37" s="98"/>
      <c r="AJ37" s="98"/>
      <c r="AK37" s="98"/>
      <c r="AL37" s="98"/>
      <c r="AM37" s="98"/>
      <c r="AN37" s="98"/>
      <c r="AO37" s="98"/>
    </row>
    <row r="38" spans="1:41" ht="33" customHeight="1">
      <c r="A38" s="979" t="s">
        <v>646</v>
      </c>
      <c r="B38" s="1030">
        <f>+$B$34/5</f>
        <v>0.016181724055849465</v>
      </c>
      <c r="C38" s="284" t="s">
        <v>9</v>
      </c>
      <c r="D38" s="357">
        <v>0</v>
      </c>
      <c r="E38" s="357">
        <v>0.05</v>
      </c>
      <c r="F38" s="357">
        <v>0.1</v>
      </c>
      <c r="G38" s="357">
        <v>0.1</v>
      </c>
      <c r="H38" s="357">
        <v>0.1</v>
      </c>
      <c r="I38" s="357">
        <v>0.1</v>
      </c>
      <c r="J38" s="357">
        <v>0.1</v>
      </c>
      <c r="K38" s="357">
        <v>0.1</v>
      </c>
      <c r="L38" s="357">
        <v>0.1</v>
      </c>
      <c r="M38" s="357">
        <v>0.1</v>
      </c>
      <c r="N38" s="357">
        <v>0.1</v>
      </c>
      <c r="O38" s="357">
        <v>0.05</v>
      </c>
      <c r="P38" s="286">
        <f aca="true" t="shared" si="1" ref="P38:P47">SUM(D38:O38)</f>
        <v>0.9999999999999999</v>
      </c>
      <c r="Q38" s="1032" t="s">
        <v>879</v>
      </c>
      <c r="R38" s="1033"/>
      <c r="S38" s="1033"/>
      <c r="T38" s="1033"/>
      <c r="U38" s="1033"/>
      <c r="V38" s="1033"/>
      <c r="W38" s="1033"/>
      <c r="X38" s="1033"/>
      <c r="Y38" s="1033"/>
      <c r="Z38" s="1033"/>
      <c r="AA38" s="1033"/>
      <c r="AB38" s="1033"/>
      <c r="AC38" s="1033"/>
      <c r="AD38" s="1034"/>
      <c r="AE38" s="287"/>
      <c r="AG38" s="349"/>
      <c r="AH38" s="102"/>
      <c r="AI38" s="102"/>
      <c r="AJ38" s="102"/>
      <c r="AK38" s="102"/>
      <c r="AL38" s="102"/>
      <c r="AM38" s="102"/>
      <c r="AN38" s="102"/>
      <c r="AO38" s="102"/>
    </row>
    <row r="39" spans="1:31" ht="33" customHeight="1">
      <c r="A39" s="1007"/>
      <c r="B39" s="1031"/>
      <c r="C39" s="288" t="s">
        <v>10</v>
      </c>
      <c r="D39" s="104">
        <v>0</v>
      </c>
      <c r="E39" s="104">
        <v>0.05</v>
      </c>
      <c r="F39" s="104">
        <v>0.01</v>
      </c>
      <c r="G39" s="104">
        <v>0.1</v>
      </c>
      <c r="H39" s="104"/>
      <c r="I39" s="104"/>
      <c r="J39" s="104"/>
      <c r="K39" s="104"/>
      <c r="L39" s="104"/>
      <c r="M39" s="104"/>
      <c r="N39" s="104"/>
      <c r="O39" s="104"/>
      <c r="P39" s="289">
        <f t="shared" si="1"/>
        <v>0.16</v>
      </c>
      <c r="Q39" s="1045"/>
      <c r="R39" s="1046"/>
      <c r="S39" s="1046"/>
      <c r="T39" s="1046"/>
      <c r="U39" s="1046"/>
      <c r="V39" s="1046"/>
      <c r="W39" s="1046"/>
      <c r="X39" s="1046"/>
      <c r="Y39" s="1046"/>
      <c r="Z39" s="1046"/>
      <c r="AA39" s="1046"/>
      <c r="AB39" s="1046"/>
      <c r="AC39" s="1046"/>
      <c r="AD39" s="1047"/>
      <c r="AE39" s="287"/>
    </row>
    <row r="40" spans="1:31" ht="33" customHeight="1">
      <c r="A40" s="1007" t="s">
        <v>634</v>
      </c>
      <c r="B40" s="1030">
        <f>+$B$34/5</f>
        <v>0.016181724055849465</v>
      </c>
      <c r="C40" s="290" t="s">
        <v>9</v>
      </c>
      <c r="D40" s="357">
        <v>0</v>
      </c>
      <c r="E40" s="357">
        <v>0.05</v>
      </c>
      <c r="F40" s="357">
        <v>0.1</v>
      </c>
      <c r="G40" s="357">
        <v>0.1</v>
      </c>
      <c r="H40" s="357">
        <v>0.1</v>
      </c>
      <c r="I40" s="357">
        <v>0.1</v>
      </c>
      <c r="J40" s="357">
        <v>0.1</v>
      </c>
      <c r="K40" s="357">
        <v>0.1</v>
      </c>
      <c r="L40" s="357">
        <v>0.15</v>
      </c>
      <c r="M40" s="357">
        <v>0.1</v>
      </c>
      <c r="N40" s="357">
        <v>0.05</v>
      </c>
      <c r="O40" s="357">
        <v>0.05</v>
      </c>
      <c r="P40" s="289">
        <f t="shared" si="1"/>
        <v>1</v>
      </c>
      <c r="Q40" s="1032" t="s">
        <v>878</v>
      </c>
      <c r="R40" s="1033"/>
      <c r="S40" s="1033"/>
      <c r="T40" s="1033"/>
      <c r="U40" s="1033"/>
      <c r="V40" s="1033"/>
      <c r="W40" s="1033"/>
      <c r="X40" s="1033"/>
      <c r="Y40" s="1033"/>
      <c r="Z40" s="1033"/>
      <c r="AA40" s="1033"/>
      <c r="AB40" s="1033"/>
      <c r="AC40" s="1033"/>
      <c r="AD40" s="1034"/>
      <c r="AE40" s="287"/>
    </row>
    <row r="41" spans="1:31" ht="33" customHeight="1">
      <c r="A41" s="1007"/>
      <c r="B41" s="1031"/>
      <c r="C41" s="288" t="s">
        <v>10</v>
      </c>
      <c r="D41" s="104">
        <v>0</v>
      </c>
      <c r="E41" s="104">
        <v>0.05</v>
      </c>
      <c r="F41" s="104">
        <v>0.1</v>
      </c>
      <c r="G41" s="104">
        <v>0.1</v>
      </c>
      <c r="H41" s="104"/>
      <c r="I41" s="104"/>
      <c r="J41" s="104"/>
      <c r="K41" s="104"/>
      <c r="L41" s="104"/>
      <c r="M41" s="108"/>
      <c r="N41" s="108"/>
      <c r="O41" s="108"/>
      <c r="P41" s="289">
        <f t="shared" si="1"/>
        <v>0.25</v>
      </c>
      <c r="Q41" s="1045"/>
      <c r="R41" s="1046"/>
      <c r="S41" s="1046"/>
      <c r="T41" s="1046"/>
      <c r="U41" s="1046"/>
      <c r="V41" s="1046"/>
      <c r="W41" s="1046"/>
      <c r="X41" s="1046"/>
      <c r="Y41" s="1046"/>
      <c r="Z41" s="1046"/>
      <c r="AA41" s="1046"/>
      <c r="AB41" s="1046"/>
      <c r="AC41" s="1046"/>
      <c r="AD41" s="1047"/>
      <c r="AE41" s="287"/>
    </row>
    <row r="42" spans="1:31" ht="33" customHeight="1">
      <c r="A42" s="978" t="s">
        <v>635</v>
      </c>
      <c r="B42" s="1030">
        <f>+$B$34/5</f>
        <v>0.016181724055849465</v>
      </c>
      <c r="C42" s="290" t="s">
        <v>9</v>
      </c>
      <c r="D42" s="357">
        <v>0</v>
      </c>
      <c r="E42" s="357">
        <v>0.05</v>
      </c>
      <c r="F42" s="357">
        <v>0.1</v>
      </c>
      <c r="G42" s="357">
        <v>0.1</v>
      </c>
      <c r="H42" s="357">
        <v>0.1</v>
      </c>
      <c r="I42" s="357">
        <v>0.1</v>
      </c>
      <c r="J42" s="357">
        <v>0.1</v>
      </c>
      <c r="K42" s="357">
        <v>0.1</v>
      </c>
      <c r="L42" s="357">
        <v>0.1</v>
      </c>
      <c r="M42" s="357">
        <v>0.1</v>
      </c>
      <c r="N42" s="357">
        <v>0.1</v>
      </c>
      <c r="O42" s="357">
        <v>0.05</v>
      </c>
      <c r="P42" s="289">
        <f>SUM(D42:O42)</f>
        <v>0.9999999999999999</v>
      </c>
      <c r="Q42" s="1032" t="s">
        <v>875</v>
      </c>
      <c r="R42" s="1033"/>
      <c r="S42" s="1033"/>
      <c r="T42" s="1033"/>
      <c r="U42" s="1033"/>
      <c r="V42" s="1033"/>
      <c r="W42" s="1033"/>
      <c r="X42" s="1033"/>
      <c r="Y42" s="1033"/>
      <c r="Z42" s="1033"/>
      <c r="AA42" s="1033"/>
      <c r="AB42" s="1033"/>
      <c r="AC42" s="1033"/>
      <c r="AD42" s="1034"/>
      <c r="AE42" s="287"/>
    </row>
    <row r="43" spans="1:31" ht="33" customHeight="1">
      <c r="A43" s="979"/>
      <c r="B43" s="1031"/>
      <c r="C43" s="288" t="s">
        <v>10</v>
      </c>
      <c r="D43" s="104">
        <v>0</v>
      </c>
      <c r="E43" s="104">
        <v>0.05</v>
      </c>
      <c r="F43" s="104">
        <v>0.1</v>
      </c>
      <c r="G43" s="104">
        <v>0.1</v>
      </c>
      <c r="H43" s="104"/>
      <c r="I43" s="104"/>
      <c r="J43" s="104"/>
      <c r="K43" s="104"/>
      <c r="L43" s="104"/>
      <c r="M43" s="108"/>
      <c r="N43" s="108"/>
      <c r="O43" s="108"/>
      <c r="P43" s="289">
        <f>SUM(D43:O43)</f>
        <v>0.25</v>
      </c>
      <c r="Q43" s="1045"/>
      <c r="R43" s="1046"/>
      <c r="S43" s="1046"/>
      <c r="T43" s="1046"/>
      <c r="U43" s="1046"/>
      <c r="V43" s="1046"/>
      <c r="W43" s="1046"/>
      <c r="X43" s="1046"/>
      <c r="Y43" s="1046"/>
      <c r="Z43" s="1046"/>
      <c r="AA43" s="1046"/>
      <c r="AB43" s="1046"/>
      <c r="AC43" s="1046"/>
      <c r="AD43" s="1047"/>
      <c r="AE43" s="287"/>
    </row>
    <row r="44" spans="1:31" ht="33" customHeight="1">
      <c r="A44" s="978" t="s">
        <v>636</v>
      </c>
      <c r="B44" s="1030">
        <f>+$B$34/5</f>
        <v>0.016181724055849465</v>
      </c>
      <c r="C44" s="290" t="s">
        <v>9</v>
      </c>
      <c r="D44" s="357">
        <v>0</v>
      </c>
      <c r="E44" s="357">
        <v>0.05</v>
      </c>
      <c r="F44" s="357">
        <v>0.1</v>
      </c>
      <c r="G44" s="357">
        <v>0.1</v>
      </c>
      <c r="H44" s="357">
        <v>0.1</v>
      </c>
      <c r="I44" s="357">
        <v>0.1</v>
      </c>
      <c r="J44" s="357">
        <v>0.1</v>
      </c>
      <c r="K44" s="357">
        <v>0.1</v>
      </c>
      <c r="L44" s="357">
        <v>0.1</v>
      </c>
      <c r="M44" s="357">
        <v>0.1</v>
      </c>
      <c r="N44" s="357">
        <v>0.1</v>
      </c>
      <c r="O44" s="357">
        <v>0.05</v>
      </c>
      <c r="P44" s="289">
        <f t="shared" si="1"/>
        <v>0.9999999999999999</v>
      </c>
      <c r="Q44" s="1032" t="s">
        <v>876</v>
      </c>
      <c r="R44" s="1033"/>
      <c r="S44" s="1033"/>
      <c r="T44" s="1033"/>
      <c r="U44" s="1033"/>
      <c r="V44" s="1033"/>
      <c r="W44" s="1033"/>
      <c r="X44" s="1033"/>
      <c r="Y44" s="1033"/>
      <c r="Z44" s="1033"/>
      <c r="AA44" s="1033"/>
      <c r="AB44" s="1033"/>
      <c r="AC44" s="1033"/>
      <c r="AD44" s="1034"/>
      <c r="AE44" s="287"/>
    </row>
    <row r="45" spans="1:31" ht="33" customHeight="1">
      <c r="A45" s="1029"/>
      <c r="B45" s="1031"/>
      <c r="C45" s="288" t="s">
        <v>10</v>
      </c>
      <c r="D45" s="104">
        <v>0</v>
      </c>
      <c r="E45" s="104">
        <v>0.05</v>
      </c>
      <c r="F45" s="104">
        <v>0.1</v>
      </c>
      <c r="G45" s="104">
        <v>0.1</v>
      </c>
      <c r="H45" s="104"/>
      <c r="I45" s="104"/>
      <c r="J45" s="104"/>
      <c r="K45" s="104"/>
      <c r="L45" s="104"/>
      <c r="M45" s="108"/>
      <c r="N45" s="108"/>
      <c r="O45" s="104"/>
      <c r="P45" s="289">
        <f t="shared" si="1"/>
        <v>0.25</v>
      </c>
      <c r="Q45" s="1035"/>
      <c r="R45" s="1036"/>
      <c r="S45" s="1036"/>
      <c r="T45" s="1036"/>
      <c r="U45" s="1036"/>
      <c r="V45" s="1036"/>
      <c r="W45" s="1036"/>
      <c r="X45" s="1036"/>
      <c r="Y45" s="1036"/>
      <c r="Z45" s="1036"/>
      <c r="AA45" s="1036"/>
      <c r="AB45" s="1036"/>
      <c r="AC45" s="1036"/>
      <c r="AD45" s="1037"/>
      <c r="AE45" s="287"/>
    </row>
    <row r="46" spans="1:31" ht="33" customHeight="1">
      <c r="A46" s="1038" t="s">
        <v>637</v>
      </c>
      <c r="B46" s="1040">
        <f>+$B$34/5</f>
        <v>0.016181724055849465</v>
      </c>
      <c r="C46" s="290" t="s">
        <v>9</v>
      </c>
      <c r="D46" s="357">
        <v>0</v>
      </c>
      <c r="E46" s="357">
        <v>0.05</v>
      </c>
      <c r="F46" s="357">
        <v>0.1</v>
      </c>
      <c r="G46" s="357">
        <v>0.1</v>
      </c>
      <c r="H46" s="357">
        <v>0.1</v>
      </c>
      <c r="I46" s="357">
        <v>0.1</v>
      </c>
      <c r="J46" s="357">
        <v>0.1</v>
      </c>
      <c r="K46" s="357">
        <v>0.1</v>
      </c>
      <c r="L46" s="357">
        <v>0.1</v>
      </c>
      <c r="M46" s="357">
        <v>0.1</v>
      </c>
      <c r="N46" s="357">
        <v>0.1</v>
      </c>
      <c r="O46" s="357">
        <v>0.05</v>
      </c>
      <c r="P46" s="289">
        <f t="shared" si="1"/>
        <v>0.9999999999999999</v>
      </c>
      <c r="Q46" s="1032" t="s">
        <v>877</v>
      </c>
      <c r="R46" s="1033"/>
      <c r="S46" s="1033"/>
      <c r="T46" s="1033"/>
      <c r="U46" s="1033"/>
      <c r="V46" s="1033"/>
      <c r="W46" s="1033"/>
      <c r="X46" s="1033"/>
      <c r="Y46" s="1033"/>
      <c r="Z46" s="1033"/>
      <c r="AA46" s="1033"/>
      <c r="AB46" s="1033"/>
      <c r="AC46" s="1033"/>
      <c r="AD46" s="1034"/>
      <c r="AE46" s="287"/>
    </row>
    <row r="47" spans="1:31" ht="33" customHeight="1" thickBot="1">
      <c r="A47" s="1039"/>
      <c r="B47" s="1041"/>
      <c r="C47" s="285" t="s">
        <v>10</v>
      </c>
      <c r="D47" s="110">
        <v>0</v>
      </c>
      <c r="E47" s="110">
        <v>0.05</v>
      </c>
      <c r="F47" s="110">
        <v>0.1</v>
      </c>
      <c r="G47" s="110">
        <v>0.1</v>
      </c>
      <c r="H47" s="110"/>
      <c r="I47" s="110"/>
      <c r="J47" s="110"/>
      <c r="K47" s="110"/>
      <c r="L47" s="110"/>
      <c r="M47" s="111"/>
      <c r="N47" s="111"/>
      <c r="O47" s="111"/>
      <c r="P47" s="291">
        <f t="shared" si="1"/>
        <v>0.25</v>
      </c>
      <c r="Q47" s="1042"/>
      <c r="R47" s="1043"/>
      <c r="S47" s="1043"/>
      <c r="T47" s="1043"/>
      <c r="U47" s="1043"/>
      <c r="V47" s="1043"/>
      <c r="W47" s="1043"/>
      <c r="X47" s="1043"/>
      <c r="Y47" s="1043"/>
      <c r="Z47" s="1043"/>
      <c r="AA47" s="1043"/>
      <c r="AB47" s="1043"/>
      <c r="AC47" s="1043"/>
      <c r="AD47" s="1044"/>
      <c r="AE47" s="287"/>
    </row>
    <row r="48" spans="1:33" s="355" customFormat="1" ht="45.75" customHeight="1">
      <c r="A48" s="881" t="s">
        <v>64</v>
      </c>
      <c r="B48" s="882"/>
      <c r="C48" s="350" t="s">
        <v>638</v>
      </c>
      <c r="D48" s="351"/>
      <c r="E48" s="351"/>
      <c r="F48" s="351"/>
      <c r="G48" s="351"/>
      <c r="H48" s="352"/>
      <c r="I48" s="353"/>
      <c r="J48" s="1009" t="s">
        <v>639</v>
      </c>
      <c r="K48" s="1010"/>
      <c r="L48" s="1011"/>
      <c r="M48" s="350" t="s">
        <v>640</v>
      </c>
      <c r="N48" s="351"/>
      <c r="O48" s="351"/>
      <c r="P48" s="351"/>
      <c r="Q48" s="351"/>
      <c r="R48" s="352"/>
      <c r="S48" s="353"/>
      <c r="T48" s="1018" t="s">
        <v>641</v>
      </c>
      <c r="U48" s="1018"/>
      <c r="V48" s="1018"/>
      <c r="W48" s="1018"/>
      <c r="X48" s="350" t="s">
        <v>642</v>
      </c>
      <c r="Y48" s="351"/>
      <c r="Z48" s="351"/>
      <c r="AA48" s="351"/>
      <c r="AB48" s="351"/>
      <c r="AC48" s="352"/>
      <c r="AD48" s="354"/>
      <c r="AF48" s="356"/>
      <c r="AG48" s="356"/>
    </row>
    <row r="49" spans="1:33" s="355" customFormat="1" ht="22.5" customHeight="1">
      <c r="A49" s="884"/>
      <c r="B49" s="885"/>
      <c r="C49" s="1021" t="s">
        <v>643</v>
      </c>
      <c r="D49" s="1022"/>
      <c r="E49" s="1022"/>
      <c r="F49" s="1022"/>
      <c r="G49" s="1022"/>
      <c r="H49" s="1022"/>
      <c r="I49" s="1023"/>
      <c r="J49" s="1012"/>
      <c r="K49" s="1013"/>
      <c r="L49" s="1014"/>
      <c r="M49" s="1021" t="s">
        <v>771</v>
      </c>
      <c r="N49" s="1022"/>
      <c r="O49" s="1022"/>
      <c r="P49" s="1022"/>
      <c r="Q49" s="1022"/>
      <c r="R49" s="1022"/>
      <c r="S49" s="1023"/>
      <c r="T49" s="1019"/>
      <c r="U49" s="1019"/>
      <c r="V49" s="1019"/>
      <c r="W49" s="1019"/>
      <c r="X49" s="1021" t="s">
        <v>771</v>
      </c>
      <c r="Y49" s="1022"/>
      <c r="Z49" s="1022"/>
      <c r="AA49" s="1022"/>
      <c r="AB49" s="1022"/>
      <c r="AC49" s="1022"/>
      <c r="AD49" s="1024"/>
      <c r="AF49" s="356"/>
      <c r="AG49" s="356"/>
    </row>
    <row r="50" spans="1:33" s="355" customFormat="1" ht="22.5" customHeight="1" thickBot="1">
      <c r="A50" s="887"/>
      <c r="B50" s="888"/>
      <c r="C50" s="1025" t="s">
        <v>644</v>
      </c>
      <c r="D50" s="1026"/>
      <c r="E50" s="1026"/>
      <c r="F50" s="1026"/>
      <c r="G50" s="1026"/>
      <c r="H50" s="1026"/>
      <c r="I50" s="1027"/>
      <c r="J50" s="1015"/>
      <c r="K50" s="1016"/>
      <c r="L50" s="1017"/>
      <c r="M50" s="1025" t="s">
        <v>645</v>
      </c>
      <c r="N50" s="1026"/>
      <c r="O50" s="1026"/>
      <c r="P50" s="1026"/>
      <c r="Q50" s="1026"/>
      <c r="R50" s="1026"/>
      <c r="S50" s="1027"/>
      <c r="T50" s="1020"/>
      <c r="U50" s="1020"/>
      <c r="V50" s="1020"/>
      <c r="W50" s="1020"/>
      <c r="X50" s="1025" t="s">
        <v>75</v>
      </c>
      <c r="Y50" s="1026"/>
      <c r="Z50" s="1026"/>
      <c r="AA50" s="1026"/>
      <c r="AB50" s="1026"/>
      <c r="AC50" s="1026"/>
      <c r="AD50" s="1028"/>
      <c r="AF50" s="356"/>
      <c r="AG50" s="356"/>
    </row>
  </sheetData>
  <sheetProtection/>
  <mergeCells count="9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W33:Z33"/>
    <mergeCell ref="AA33:AD33"/>
    <mergeCell ref="A34:A35"/>
    <mergeCell ref="B34:B35"/>
    <mergeCell ref="W34:Z35"/>
    <mergeCell ref="AA34:AD35"/>
    <mergeCell ref="Q34:S35"/>
    <mergeCell ref="Q33:S33"/>
    <mergeCell ref="T33:V33"/>
    <mergeCell ref="T34:V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 ref="A44:A45"/>
    <mergeCell ref="B44:B45"/>
    <mergeCell ref="Q44:AD45"/>
    <mergeCell ref="A46:A47"/>
    <mergeCell ref="B46:B47"/>
    <mergeCell ref="Q46:AD47"/>
    <mergeCell ref="A48:B50"/>
    <mergeCell ref="J48:L50"/>
    <mergeCell ref="T48:W50"/>
    <mergeCell ref="C49:I49"/>
    <mergeCell ref="M49:S49"/>
    <mergeCell ref="X49:AD49"/>
    <mergeCell ref="C50:I50"/>
    <mergeCell ref="M50:S50"/>
    <mergeCell ref="X50:AD50"/>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R38:AD47 Q38:Q41 Q44:Q47">
      <formula1>2000</formula1>
    </dataValidation>
  </dataValidations>
  <printOptions/>
  <pageMargins left="0.25" right="0.25" top="0.7500000000000001" bottom="0.7500000000000001" header="0.30000000000000004" footer="0.30000000000000004"/>
  <pageSetup fitToHeight="0" fitToWidth="1" horizontalDpi="600" verticalDpi="600" orientation="landscape" scale="22" r:id="rId4"/>
  <drawing r:id="rId3"/>
  <legacyDrawing r:id="rId2"/>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AY20"/>
  <sheetViews>
    <sheetView zoomScale="61" zoomScaleNormal="61" zoomScalePageLayoutView="0" workbookViewId="0" topLeftCell="AF14">
      <selection activeCell="AX15" sqref="AX15:AY15"/>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34.8515625" style="113" customWidth="1"/>
    <col min="15" max="19" width="8.7109375" style="113" customWidth="1"/>
    <col min="20" max="20" width="22.28125" style="113" customWidth="1"/>
    <col min="21" max="21" width="17.00390625" style="113" customWidth="1"/>
    <col min="22" max="45" width="7.7109375" style="113" customWidth="1"/>
    <col min="46" max="46" width="17.140625" style="113" customWidth="1"/>
    <col min="47" max="47" width="15.8515625" style="217" customWidth="1"/>
    <col min="48" max="48" width="38.140625" style="113" customWidth="1"/>
    <col min="49" max="49" width="59.00390625" style="113" customWidth="1"/>
    <col min="50" max="51" width="38.140625" style="113" customWidth="1"/>
    <col min="52" max="16384" width="10.8515625" style="113" customWidth="1"/>
  </cols>
  <sheetData>
    <row r="1" spans="1:51" ht="15.75" customHeight="1">
      <c r="A1" s="750" t="s">
        <v>16</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2"/>
      <c r="AX1" s="695" t="s">
        <v>423</v>
      </c>
      <c r="AY1" s="696"/>
    </row>
    <row r="2" spans="1:51" ht="15.75" customHeight="1">
      <c r="A2" s="756" t="s">
        <v>17</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c r="AN2" s="757"/>
      <c r="AO2" s="757"/>
      <c r="AP2" s="757"/>
      <c r="AQ2" s="757"/>
      <c r="AR2" s="757"/>
      <c r="AS2" s="757"/>
      <c r="AT2" s="757"/>
      <c r="AU2" s="757"/>
      <c r="AV2" s="757"/>
      <c r="AW2" s="758"/>
      <c r="AX2" s="747" t="s">
        <v>418</v>
      </c>
      <c r="AY2" s="748"/>
    </row>
    <row r="3" spans="1:51" ht="15" customHeight="1">
      <c r="A3" s="759" t="s">
        <v>195</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760"/>
      <c r="AJ3" s="760"/>
      <c r="AK3" s="760"/>
      <c r="AL3" s="760"/>
      <c r="AM3" s="760"/>
      <c r="AN3" s="760"/>
      <c r="AO3" s="760"/>
      <c r="AP3" s="760"/>
      <c r="AQ3" s="760"/>
      <c r="AR3" s="760"/>
      <c r="AS3" s="760"/>
      <c r="AT3" s="760"/>
      <c r="AU3" s="760"/>
      <c r="AV3" s="760"/>
      <c r="AW3" s="761"/>
      <c r="AX3" s="747" t="s">
        <v>424</v>
      </c>
      <c r="AY3" s="748"/>
    </row>
    <row r="4" spans="1:51" ht="15.75" customHeight="1">
      <c r="A4" s="750"/>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2"/>
      <c r="AX4" s="749" t="s">
        <v>781</v>
      </c>
      <c r="AY4" s="749"/>
    </row>
    <row r="5" spans="1:51" ht="15" customHeight="1">
      <c r="A5" s="715" t="s">
        <v>174</v>
      </c>
      <c r="B5" s="716"/>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17"/>
      <c r="AH5" s="720" t="s">
        <v>69</v>
      </c>
      <c r="AI5" s="737"/>
      <c r="AJ5" s="737"/>
      <c r="AK5" s="737"/>
      <c r="AL5" s="737"/>
      <c r="AM5" s="737"/>
      <c r="AN5" s="737"/>
      <c r="AO5" s="737"/>
      <c r="AP5" s="737"/>
      <c r="AQ5" s="737"/>
      <c r="AR5" s="737"/>
      <c r="AS5" s="737"/>
      <c r="AT5" s="737"/>
      <c r="AU5" s="721"/>
      <c r="AV5" s="712" t="s">
        <v>409</v>
      </c>
      <c r="AW5" s="712" t="s">
        <v>410</v>
      </c>
      <c r="AX5" s="712" t="s">
        <v>298</v>
      </c>
      <c r="AY5" s="712" t="s">
        <v>299</v>
      </c>
    </row>
    <row r="6" spans="1:51" ht="15" customHeight="1">
      <c r="A6" s="718" t="s">
        <v>71</v>
      </c>
      <c r="B6" s="718"/>
      <c r="C6" s="718"/>
      <c r="D6" s="1068">
        <v>45054</v>
      </c>
      <c r="E6" s="719"/>
      <c r="F6" s="720" t="s">
        <v>67</v>
      </c>
      <c r="G6" s="721"/>
      <c r="H6" s="726" t="s">
        <v>70</v>
      </c>
      <c r="I6" s="726"/>
      <c r="J6" s="128"/>
      <c r="K6" s="720"/>
      <c r="L6" s="737"/>
      <c r="M6" s="737"/>
      <c r="N6" s="737"/>
      <c r="O6" s="737"/>
      <c r="P6" s="737"/>
      <c r="Q6" s="737"/>
      <c r="R6" s="737"/>
      <c r="S6" s="737"/>
      <c r="T6" s="737"/>
      <c r="U6" s="737"/>
      <c r="V6" s="114"/>
      <c r="W6" s="114"/>
      <c r="X6" s="114"/>
      <c r="Y6" s="114"/>
      <c r="Z6" s="114"/>
      <c r="AA6" s="114"/>
      <c r="AB6" s="114"/>
      <c r="AC6" s="114"/>
      <c r="AD6" s="114"/>
      <c r="AE6" s="114"/>
      <c r="AF6" s="114"/>
      <c r="AG6" s="115"/>
      <c r="AH6" s="722"/>
      <c r="AI6" s="738"/>
      <c r="AJ6" s="738"/>
      <c r="AK6" s="738"/>
      <c r="AL6" s="738"/>
      <c r="AM6" s="738"/>
      <c r="AN6" s="738"/>
      <c r="AO6" s="738"/>
      <c r="AP6" s="738"/>
      <c r="AQ6" s="738"/>
      <c r="AR6" s="738"/>
      <c r="AS6" s="738"/>
      <c r="AT6" s="738"/>
      <c r="AU6" s="723"/>
      <c r="AV6" s="713"/>
      <c r="AW6" s="713"/>
      <c r="AX6" s="713"/>
      <c r="AY6" s="713"/>
    </row>
    <row r="7" spans="1:51" ht="15" customHeight="1">
      <c r="A7" s="718"/>
      <c r="B7" s="718"/>
      <c r="C7" s="718"/>
      <c r="D7" s="719"/>
      <c r="E7" s="719"/>
      <c r="F7" s="722"/>
      <c r="G7" s="723"/>
      <c r="H7" s="726" t="s">
        <v>68</v>
      </c>
      <c r="I7" s="726"/>
      <c r="J7" s="128"/>
      <c r="K7" s="722"/>
      <c r="L7" s="738"/>
      <c r="M7" s="738"/>
      <c r="N7" s="738"/>
      <c r="O7" s="738"/>
      <c r="P7" s="738"/>
      <c r="Q7" s="738"/>
      <c r="R7" s="738"/>
      <c r="S7" s="738"/>
      <c r="T7" s="738"/>
      <c r="U7" s="738"/>
      <c r="V7" s="116"/>
      <c r="W7" s="116"/>
      <c r="X7" s="116"/>
      <c r="Y7" s="116"/>
      <c r="Z7" s="116"/>
      <c r="AA7" s="116"/>
      <c r="AB7" s="116"/>
      <c r="AC7" s="116"/>
      <c r="AD7" s="116"/>
      <c r="AE7" s="116"/>
      <c r="AF7" s="116"/>
      <c r="AG7" s="117"/>
      <c r="AH7" s="722"/>
      <c r="AI7" s="738"/>
      <c r="AJ7" s="738"/>
      <c r="AK7" s="738"/>
      <c r="AL7" s="738"/>
      <c r="AM7" s="738"/>
      <c r="AN7" s="738"/>
      <c r="AO7" s="738"/>
      <c r="AP7" s="738"/>
      <c r="AQ7" s="738"/>
      <c r="AR7" s="738"/>
      <c r="AS7" s="738"/>
      <c r="AT7" s="738"/>
      <c r="AU7" s="723"/>
      <c r="AV7" s="713"/>
      <c r="AW7" s="713"/>
      <c r="AX7" s="713"/>
      <c r="AY7" s="713"/>
    </row>
    <row r="8" spans="1:51" ht="15" customHeight="1">
      <c r="A8" s="718"/>
      <c r="B8" s="718"/>
      <c r="C8" s="718"/>
      <c r="D8" s="719"/>
      <c r="E8" s="719"/>
      <c r="F8" s="724"/>
      <c r="G8" s="725"/>
      <c r="H8" s="726" t="s">
        <v>69</v>
      </c>
      <c r="I8" s="726"/>
      <c r="J8" s="128" t="s">
        <v>425</v>
      </c>
      <c r="K8" s="724"/>
      <c r="L8" s="739"/>
      <c r="M8" s="739"/>
      <c r="N8" s="739"/>
      <c r="O8" s="739"/>
      <c r="P8" s="739"/>
      <c r="Q8" s="739"/>
      <c r="R8" s="739"/>
      <c r="S8" s="739"/>
      <c r="T8" s="739"/>
      <c r="U8" s="739"/>
      <c r="V8" s="118"/>
      <c r="W8" s="118"/>
      <c r="X8" s="118"/>
      <c r="Y8" s="118"/>
      <c r="Z8" s="118"/>
      <c r="AA8" s="118"/>
      <c r="AB8" s="118"/>
      <c r="AC8" s="118"/>
      <c r="AD8" s="118"/>
      <c r="AE8" s="118"/>
      <c r="AF8" s="118"/>
      <c r="AG8" s="119"/>
      <c r="AH8" s="722"/>
      <c r="AI8" s="738"/>
      <c r="AJ8" s="738"/>
      <c r="AK8" s="738"/>
      <c r="AL8" s="738"/>
      <c r="AM8" s="738"/>
      <c r="AN8" s="738"/>
      <c r="AO8" s="738"/>
      <c r="AP8" s="738"/>
      <c r="AQ8" s="738"/>
      <c r="AR8" s="738"/>
      <c r="AS8" s="738"/>
      <c r="AT8" s="738"/>
      <c r="AU8" s="723"/>
      <c r="AV8" s="713"/>
      <c r="AW8" s="713"/>
      <c r="AX8" s="713"/>
      <c r="AY8" s="713"/>
    </row>
    <row r="9" spans="1:51" ht="15" customHeight="1">
      <c r="A9" s="753" t="s">
        <v>399</v>
      </c>
      <c r="B9" s="754"/>
      <c r="C9" s="755"/>
      <c r="D9" s="730"/>
      <c r="E9" s="731"/>
      <c r="F9" s="731"/>
      <c r="G9" s="731"/>
      <c r="H9" s="731"/>
      <c r="I9" s="731"/>
      <c r="J9" s="731"/>
      <c r="K9" s="732"/>
      <c r="L9" s="732"/>
      <c r="M9" s="732"/>
      <c r="N9" s="732"/>
      <c r="O9" s="732"/>
      <c r="P9" s="732"/>
      <c r="Q9" s="732"/>
      <c r="R9" s="732"/>
      <c r="S9" s="732"/>
      <c r="T9" s="732"/>
      <c r="U9" s="732"/>
      <c r="V9" s="732"/>
      <c r="W9" s="732"/>
      <c r="X9" s="732"/>
      <c r="Y9" s="732"/>
      <c r="Z9" s="732"/>
      <c r="AA9" s="732"/>
      <c r="AB9" s="732"/>
      <c r="AC9" s="732"/>
      <c r="AD9" s="732"/>
      <c r="AE9" s="732"/>
      <c r="AF9" s="732"/>
      <c r="AG9" s="733"/>
      <c r="AH9" s="722"/>
      <c r="AI9" s="738"/>
      <c r="AJ9" s="738"/>
      <c r="AK9" s="738"/>
      <c r="AL9" s="738"/>
      <c r="AM9" s="738"/>
      <c r="AN9" s="738"/>
      <c r="AO9" s="738"/>
      <c r="AP9" s="738"/>
      <c r="AQ9" s="738"/>
      <c r="AR9" s="738"/>
      <c r="AS9" s="738"/>
      <c r="AT9" s="738"/>
      <c r="AU9" s="723"/>
      <c r="AV9" s="713"/>
      <c r="AW9" s="713"/>
      <c r="AX9" s="713"/>
      <c r="AY9" s="713"/>
    </row>
    <row r="10" spans="1:51" ht="15" customHeight="1">
      <c r="A10" s="727" t="s">
        <v>287</v>
      </c>
      <c r="B10" s="728"/>
      <c r="C10" s="729"/>
      <c r="D10" s="734" t="s">
        <v>500</v>
      </c>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3"/>
      <c r="AH10" s="724"/>
      <c r="AI10" s="739"/>
      <c r="AJ10" s="739"/>
      <c r="AK10" s="739"/>
      <c r="AL10" s="739"/>
      <c r="AM10" s="739"/>
      <c r="AN10" s="739"/>
      <c r="AO10" s="739"/>
      <c r="AP10" s="739"/>
      <c r="AQ10" s="739"/>
      <c r="AR10" s="739"/>
      <c r="AS10" s="739"/>
      <c r="AT10" s="739"/>
      <c r="AU10" s="725"/>
      <c r="AV10" s="713"/>
      <c r="AW10" s="713"/>
      <c r="AX10" s="713"/>
      <c r="AY10" s="713"/>
    </row>
    <row r="11" spans="1:51" ht="39.75" customHeight="1">
      <c r="A11" s="744" t="s">
        <v>168</v>
      </c>
      <c r="B11" s="745"/>
      <c r="C11" s="745"/>
      <c r="D11" s="745"/>
      <c r="E11" s="745"/>
      <c r="F11" s="746"/>
      <c r="G11" s="744" t="s">
        <v>278</v>
      </c>
      <c r="H11" s="746"/>
      <c r="I11" s="712" t="s">
        <v>179</v>
      </c>
      <c r="J11" s="712" t="s">
        <v>279</v>
      </c>
      <c r="K11" s="712" t="s">
        <v>323</v>
      </c>
      <c r="L11" s="712" t="s">
        <v>363</v>
      </c>
      <c r="M11" s="712" t="s">
        <v>167</v>
      </c>
      <c r="N11" s="712" t="s">
        <v>182</v>
      </c>
      <c r="O11" s="744" t="s">
        <v>284</v>
      </c>
      <c r="P11" s="745"/>
      <c r="Q11" s="745"/>
      <c r="R11" s="745"/>
      <c r="S11" s="746"/>
      <c r="T11" s="712" t="s">
        <v>173</v>
      </c>
      <c r="U11" s="712" t="s">
        <v>285</v>
      </c>
      <c r="V11" s="715" t="s">
        <v>370</v>
      </c>
      <c r="W11" s="716"/>
      <c r="X11" s="716"/>
      <c r="Y11" s="716"/>
      <c r="Z11" s="716"/>
      <c r="AA11" s="716"/>
      <c r="AB11" s="716"/>
      <c r="AC11" s="716"/>
      <c r="AD11" s="716"/>
      <c r="AE11" s="716"/>
      <c r="AF11" s="716"/>
      <c r="AG11" s="717"/>
      <c r="AH11" s="715" t="s">
        <v>87</v>
      </c>
      <c r="AI11" s="716"/>
      <c r="AJ11" s="716"/>
      <c r="AK11" s="716"/>
      <c r="AL11" s="716"/>
      <c r="AM11" s="716"/>
      <c r="AN11" s="716"/>
      <c r="AO11" s="716"/>
      <c r="AP11" s="716"/>
      <c r="AQ11" s="716"/>
      <c r="AR11" s="716"/>
      <c r="AS11" s="717"/>
      <c r="AT11" s="744" t="s">
        <v>8</v>
      </c>
      <c r="AU11" s="746"/>
      <c r="AV11" s="713"/>
      <c r="AW11" s="713"/>
      <c r="AX11" s="713"/>
      <c r="AY11" s="713"/>
    </row>
    <row r="12" spans="1:51" ht="42.75">
      <c r="A12" s="292" t="s">
        <v>169</v>
      </c>
      <c r="B12" s="292" t="s">
        <v>170</v>
      </c>
      <c r="C12" s="292" t="s">
        <v>171</v>
      </c>
      <c r="D12" s="292" t="s">
        <v>178</v>
      </c>
      <c r="E12" s="292" t="s">
        <v>185</v>
      </c>
      <c r="F12" s="292" t="s">
        <v>186</v>
      </c>
      <c r="G12" s="292" t="s">
        <v>277</v>
      </c>
      <c r="H12" s="292" t="s">
        <v>184</v>
      </c>
      <c r="I12" s="714"/>
      <c r="J12" s="714"/>
      <c r="K12" s="714"/>
      <c r="L12" s="714"/>
      <c r="M12" s="714"/>
      <c r="N12" s="714"/>
      <c r="O12" s="292">
        <v>2020</v>
      </c>
      <c r="P12" s="292">
        <v>2021</v>
      </c>
      <c r="Q12" s="292">
        <v>2022</v>
      </c>
      <c r="R12" s="292">
        <v>2023</v>
      </c>
      <c r="S12" s="292">
        <v>2024</v>
      </c>
      <c r="T12" s="714"/>
      <c r="U12" s="714"/>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14"/>
      <c r="AW12" s="714"/>
      <c r="AX12" s="714"/>
      <c r="AY12" s="714"/>
    </row>
    <row r="13" spans="1:51" ht="392.25" customHeight="1">
      <c r="A13" s="121">
        <v>518</v>
      </c>
      <c r="B13" s="121"/>
      <c r="C13" s="121"/>
      <c r="D13" s="121"/>
      <c r="E13" s="121"/>
      <c r="F13" s="121"/>
      <c r="G13" s="122"/>
      <c r="H13" s="121"/>
      <c r="I13" s="152" t="s">
        <v>647</v>
      </c>
      <c r="J13" s="152" t="s">
        <v>648</v>
      </c>
      <c r="K13" s="396" t="s">
        <v>430</v>
      </c>
      <c r="L13" s="121">
        <v>3</v>
      </c>
      <c r="M13" s="122" t="s">
        <v>649</v>
      </c>
      <c r="N13" s="122" t="s">
        <v>650</v>
      </c>
      <c r="O13" s="238"/>
      <c r="P13" s="238"/>
      <c r="Q13" s="238"/>
      <c r="R13" s="238">
        <v>3</v>
      </c>
      <c r="S13" s="238"/>
      <c r="T13" s="235" t="s">
        <v>433</v>
      </c>
      <c r="U13" s="235" t="s">
        <v>651</v>
      </c>
      <c r="V13" s="358"/>
      <c r="W13" s="358"/>
      <c r="X13" s="359">
        <f>(('[1]Meta 1'!D34+'[1]Meta 1'!E34+'[1]Meta 1'!F34)/'[1]Meta 1'!P34)+(('[1]Meta 2'!D34+'[1]Meta 2'!E34+'[1]Meta 2'!F34)/'[1]Meta 2'!P34)+(('[1]Meta 3'!D34+'[1]Meta 3'!E34+'[1]Meta 3'!F34)/'[1]Meta 3'!P34)</f>
        <v>0.7846666666666667</v>
      </c>
      <c r="Y13" s="358"/>
      <c r="Z13" s="360"/>
      <c r="AA13" s="359">
        <f>+(('[1]Meta 1'!G34+'[1]Meta 1'!H34+'[1]Meta 1'!I34)/'[1]Meta 1'!P34)+(('[1]Meta 2'!G34+'[1]Meta 2'!H34+'[1]Meta 2'!I34)/'[1]Meta 2'!P34)+(('[1]Meta 3'!G34+'[1]Meta 3'!H34+'[1]Meta 3'!I34)/'[1]Meta 3'!P34)</f>
        <v>0.7361666666666666</v>
      </c>
      <c r="AB13" s="358"/>
      <c r="AC13" s="358"/>
      <c r="AD13" s="359">
        <f>(('[1]Meta 1'!J34+'[1]Meta 1'!K34+'[1]Meta 1'!L34)/'[1]Meta 1'!P34)+(('[1]Meta 2'!J34+'[1]Meta 2'!K34+'[1]Meta 2'!L34)/'[1]Meta 2'!P34)+(('[1]Meta 3'!J34+'[1]Meta 3'!K34+'[1]Meta 3'!L34)/'[1]Meta 3'!P34)</f>
        <v>0.7475</v>
      </c>
      <c r="AE13" s="358"/>
      <c r="AF13" s="358"/>
      <c r="AG13" s="359">
        <f>(('[1]Meta 1'!M34+'[1]Meta 1'!N34+'[1]Meta 1'!O34)/'[1]Meta 1'!P34)+(('[1]Meta 2'!M34+'[1]Meta 2'!N34+'[1]Meta 2'!O34)/'[1]Meta 2'!P34)+(('[1]Meta 3'!M34+'[1]Meta 3'!N34+'[1]Meta 3'!O34)/'[1]Meta 3'!P34)</f>
        <v>0.7316666666666667</v>
      </c>
      <c r="AH13" s="454"/>
      <c r="AI13" s="454"/>
      <c r="AJ13" s="124">
        <v>0.78</v>
      </c>
      <c r="AK13" s="454"/>
      <c r="AL13" s="124"/>
      <c r="AM13" s="124"/>
      <c r="AN13" s="124"/>
      <c r="AO13" s="124"/>
      <c r="AP13" s="124"/>
      <c r="AQ13" s="124"/>
      <c r="AR13" s="124"/>
      <c r="AS13" s="124"/>
      <c r="AT13" s="454">
        <f>SUM(AH13:AS13)</f>
        <v>0.78</v>
      </c>
      <c r="AU13" s="127">
        <f>+AT13/R13</f>
        <v>0.26</v>
      </c>
      <c r="AV13" s="412" t="s">
        <v>881</v>
      </c>
      <c r="AW13" s="412" t="s">
        <v>882</v>
      </c>
      <c r="AX13" s="418" t="s">
        <v>450</v>
      </c>
      <c r="AY13" s="418" t="s">
        <v>450</v>
      </c>
    </row>
    <row r="14" spans="1:51" ht="237.75" customHeight="1">
      <c r="A14" s="121"/>
      <c r="B14" s="121"/>
      <c r="C14" s="121"/>
      <c r="D14" s="121"/>
      <c r="E14" s="121" t="s">
        <v>425</v>
      </c>
      <c r="F14" s="121"/>
      <c r="G14" s="122" t="s">
        <v>652</v>
      </c>
      <c r="H14" s="121"/>
      <c r="I14" s="152" t="s">
        <v>653</v>
      </c>
      <c r="J14" s="152" t="s">
        <v>654</v>
      </c>
      <c r="K14" s="122" t="s">
        <v>430</v>
      </c>
      <c r="L14" s="121"/>
      <c r="M14" s="122" t="s">
        <v>437</v>
      </c>
      <c r="N14" s="122" t="s">
        <v>655</v>
      </c>
      <c r="O14" s="238"/>
      <c r="P14" s="238"/>
      <c r="Q14" s="238"/>
      <c r="R14" s="238">
        <v>11</v>
      </c>
      <c r="S14" s="238"/>
      <c r="T14" s="235" t="s">
        <v>439</v>
      </c>
      <c r="U14" s="235" t="s">
        <v>656</v>
      </c>
      <c r="V14" s="358"/>
      <c r="W14" s="358"/>
      <c r="X14" s="361">
        <v>11</v>
      </c>
      <c r="Y14" s="358"/>
      <c r="Z14" s="360"/>
      <c r="AA14" s="359"/>
      <c r="AB14" s="358"/>
      <c r="AC14" s="358"/>
      <c r="AD14" s="359"/>
      <c r="AE14" s="358"/>
      <c r="AF14" s="358"/>
      <c r="AG14" s="359"/>
      <c r="AH14" s="124"/>
      <c r="AI14" s="124"/>
      <c r="AJ14" s="124"/>
      <c r="AK14" s="124"/>
      <c r="AL14" s="124"/>
      <c r="AM14" s="124"/>
      <c r="AN14" s="124"/>
      <c r="AO14" s="124"/>
      <c r="AP14" s="124"/>
      <c r="AQ14" s="124"/>
      <c r="AR14" s="124"/>
      <c r="AS14" s="124"/>
      <c r="AT14" s="124">
        <f>SUM(AH14:AS14)</f>
        <v>0</v>
      </c>
      <c r="AU14" s="127">
        <f>+AT14/R14</f>
        <v>0</v>
      </c>
      <c r="AV14" s="412" t="s">
        <v>881</v>
      </c>
      <c r="AW14" s="426" t="s">
        <v>887</v>
      </c>
      <c r="AX14" s="418" t="s">
        <v>450</v>
      </c>
      <c r="AY14" s="418" t="s">
        <v>450</v>
      </c>
    </row>
    <row r="15" spans="1:51" ht="242.25" customHeight="1">
      <c r="A15" s="121"/>
      <c r="B15" s="121"/>
      <c r="C15" s="121"/>
      <c r="D15" s="121"/>
      <c r="E15" s="121" t="s">
        <v>425</v>
      </c>
      <c r="F15" s="121"/>
      <c r="G15" s="122" t="s">
        <v>652</v>
      </c>
      <c r="H15" s="121"/>
      <c r="I15" s="362" t="s">
        <v>657</v>
      </c>
      <c r="J15" s="362" t="s">
        <v>658</v>
      </c>
      <c r="K15" s="363" t="s">
        <v>430</v>
      </c>
      <c r="L15" s="121"/>
      <c r="M15" s="363" t="s">
        <v>437</v>
      </c>
      <c r="N15" s="122" t="s">
        <v>659</v>
      </c>
      <c r="O15" s="238"/>
      <c r="P15" s="238"/>
      <c r="Q15" s="238"/>
      <c r="R15" s="238">
        <v>132</v>
      </c>
      <c r="S15" s="238"/>
      <c r="T15" s="235" t="s">
        <v>460</v>
      </c>
      <c r="U15" s="235" t="s">
        <v>660</v>
      </c>
      <c r="V15" s="430">
        <v>11</v>
      </c>
      <c r="W15" s="430">
        <v>11</v>
      </c>
      <c r="X15" s="430">
        <v>11</v>
      </c>
      <c r="Y15" s="430">
        <v>11</v>
      </c>
      <c r="Z15" s="430">
        <v>11</v>
      </c>
      <c r="AA15" s="430">
        <v>11</v>
      </c>
      <c r="AB15" s="430">
        <v>11</v>
      </c>
      <c r="AC15" s="430">
        <v>11</v>
      </c>
      <c r="AD15" s="430">
        <v>11</v>
      </c>
      <c r="AE15" s="430">
        <v>11</v>
      </c>
      <c r="AF15" s="430">
        <v>11</v>
      </c>
      <c r="AG15" s="430">
        <v>11</v>
      </c>
      <c r="AH15" s="121">
        <v>11</v>
      </c>
      <c r="AI15" s="124">
        <v>11</v>
      </c>
      <c r="AJ15" s="124">
        <v>11</v>
      </c>
      <c r="AK15" s="124">
        <v>11</v>
      </c>
      <c r="AL15" s="124"/>
      <c r="AM15" s="124"/>
      <c r="AN15" s="124"/>
      <c r="AO15" s="124"/>
      <c r="AP15" s="124"/>
      <c r="AQ15" s="124"/>
      <c r="AR15" s="124"/>
      <c r="AS15" s="124"/>
      <c r="AT15" s="124">
        <f>SUM(AH15:AS15)</f>
        <v>44</v>
      </c>
      <c r="AU15" s="127">
        <f>+AT15/R15</f>
        <v>0.3333333333333333</v>
      </c>
      <c r="AV15" s="414" t="s">
        <v>884</v>
      </c>
      <c r="AW15" s="414" t="s">
        <v>885</v>
      </c>
      <c r="AX15" s="234" t="s">
        <v>883</v>
      </c>
      <c r="AY15" s="234" t="s">
        <v>450</v>
      </c>
    </row>
    <row r="16" spans="1:51" ht="184.5" customHeight="1">
      <c r="A16" s="121"/>
      <c r="B16" s="121"/>
      <c r="C16" s="121"/>
      <c r="D16" s="121"/>
      <c r="E16" s="121" t="s">
        <v>425</v>
      </c>
      <c r="F16" s="121"/>
      <c r="G16" s="122" t="s">
        <v>652</v>
      </c>
      <c r="H16" s="121"/>
      <c r="I16" s="152" t="s">
        <v>661</v>
      </c>
      <c r="J16" s="152" t="s">
        <v>662</v>
      </c>
      <c r="K16" s="122" t="s">
        <v>430</v>
      </c>
      <c r="L16" s="121"/>
      <c r="M16" s="122" t="s">
        <v>437</v>
      </c>
      <c r="N16" s="122" t="s">
        <v>820</v>
      </c>
      <c r="O16" s="238"/>
      <c r="P16" s="238"/>
      <c r="Q16" s="238"/>
      <c r="R16" s="238">
        <v>2</v>
      </c>
      <c r="S16" s="238"/>
      <c r="T16" s="235" t="s">
        <v>455</v>
      </c>
      <c r="U16" s="235" t="s">
        <v>663</v>
      </c>
      <c r="V16" s="430">
        <v>1</v>
      </c>
      <c r="W16" s="430"/>
      <c r="X16" s="430"/>
      <c r="Y16" s="430"/>
      <c r="Z16" s="430"/>
      <c r="AA16" s="430"/>
      <c r="AB16" s="430">
        <v>1</v>
      </c>
      <c r="AC16" s="431"/>
      <c r="AD16" s="432"/>
      <c r="AE16" s="431"/>
      <c r="AF16" s="431"/>
      <c r="AG16" s="432"/>
      <c r="AH16" s="121">
        <v>1</v>
      </c>
      <c r="AI16" s="124"/>
      <c r="AJ16" s="124"/>
      <c r="AK16" s="124"/>
      <c r="AL16" s="124"/>
      <c r="AM16" s="124"/>
      <c r="AN16" s="124"/>
      <c r="AO16" s="124"/>
      <c r="AP16" s="124"/>
      <c r="AQ16" s="124"/>
      <c r="AR16" s="124"/>
      <c r="AS16" s="124"/>
      <c r="AT16" s="124">
        <f>SUM(AH16:AS16)</f>
        <v>1</v>
      </c>
      <c r="AU16" s="127">
        <f>+AT16/R16</f>
        <v>0.5</v>
      </c>
      <c r="AV16" s="412" t="s">
        <v>881</v>
      </c>
      <c r="AW16" s="414" t="s">
        <v>886</v>
      </c>
      <c r="AX16" s="418" t="s">
        <v>450</v>
      </c>
      <c r="AY16" s="418" t="s">
        <v>450</v>
      </c>
    </row>
    <row r="17" spans="1:51" ht="128.25" customHeight="1">
      <c r="A17" s="121"/>
      <c r="B17" s="121"/>
      <c r="C17" s="121"/>
      <c r="D17" s="121"/>
      <c r="E17" s="121" t="s">
        <v>425</v>
      </c>
      <c r="F17" s="121"/>
      <c r="G17" s="122" t="s">
        <v>652</v>
      </c>
      <c r="H17" s="121"/>
      <c r="I17" s="152" t="s">
        <v>664</v>
      </c>
      <c r="J17" s="152" t="s">
        <v>665</v>
      </c>
      <c r="K17" s="122" t="s">
        <v>430</v>
      </c>
      <c r="L17" s="121"/>
      <c r="M17" s="122" t="s">
        <v>437</v>
      </c>
      <c r="N17" s="122" t="s">
        <v>666</v>
      </c>
      <c r="O17" s="238"/>
      <c r="P17" s="238"/>
      <c r="Q17" s="238"/>
      <c r="R17" s="238">
        <v>1</v>
      </c>
      <c r="S17" s="238"/>
      <c r="T17" s="235" t="s">
        <v>439</v>
      </c>
      <c r="U17" s="235" t="s">
        <v>667</v>
      </c>
      <c r="V17" s="358"/>
      <c r="W17" s="358"/>
      <c r="X17" s="359"/>
      <c r="Y17" s="358"/>
      <c r="Z17" s="360"/>
      <c r="AA17" s="359"/>
      <c r="AB17" s="358"/>
      <c r="AC17" s="358"/>
      <c r="AD17" s="361">
        <v>1</v>
      </c>
      <c r="AE17" s="358"/>
      <c r="AF17" s="358"/>
      <c r="AG17" s="359"/>
      <c r="AH17" s="124"/>
      <c r="AI17" s="124"/>
      <c r="AJ17" s="124"/>
      <c r="AK17" s="124"/>
      <c r="AL17" s="124"/>
      <c r="AM17" s="124"/>
      <c r="AN17" s="124"/>
      <c r="AO17" s="124"/>
      <c r="AP17" s="124"/>
      <c r="AQ17" s="124"/>
      <c r="AR17" s="124"/>
      <c r="AS17" s="124"/>
      <c r="AT17" s="124">
        <f>SUM(AH17:AS17)</f>
        <v>0</v>
      </c>
      <c r="AU17" s="127">
        <f>+AT17/R17</f>
        <v>0</v>
      </c>
      <c r="AV17" s="412" t="s">
        <v>881</v>
      </c>
      <c r="AW17" s="412" t="s">
        <v>881</v>
      </c>
      <c r="AX17" s="418" t="s">
        <v>450</v>
      </c>
      <c r="AY17" s="418" t="s">
        <v>450</v>
      </c>
    </row>
    <row r="18" spans="1:51" ht="54" customHeight="1">
      <c r="A18" s="740" t="s">
        <v>64</v>
      </c>
      <c r="B18" s="740"/>
      <c r="C18" s="740"/>
      <c r="D18" s="736" t="s">
        <v>640</v>
      </c>
      <c r="E18" s="736"/>
      <c r="F18" s="736"/>
      <c r="G18" s="736"/>
      <c r="H18" s="736"/>
      <c r="I18" s="736"/>
      <c r="J18" s="735" t="s">
        <v>300</v>
      </c>
      <c r="K18" s="735"/>
      <c r="L18" s="735"/>
      <c r="M18" s="735"/>
      <c r="N18" s="735"/>
      <c r="O18" s="735"/>
      <c r="P18" s="736" t="s">
        <v>66</v>
      </c>
      <c r="Q18" s="736"/>
      <c r="R18" s="736"/>
      <c r="S18" s="736"/>
      <c r="T18" s="736"/>
      <c r="U18" s="736"/>
      <c r="V18" s="736" t="s">
        <v>66</v>
      </c>
      <c r="W18" s="736"/>
      <c r="X18" s="736"/>
      <c r="Y18" s="736"/>
      <c r="Z18" s="736"/>
      <c r="AA18" s="736"/>
      <c r="AB18" s="736"/>
      <c r="AC18" s="736"/>
      <c r="AD18" s="736" t="s">
        <v>66</v>
      </c>
      <c r="AE18" s="736"/>
      <c r="AF18" s="736"/>
      <c r="AG18" s="736"/>
      <c r="AH18" s="736"/>
      <c r="AI18" s="736"/>
      <c r="AJ18" s="736"/>
      <c r="AK18" s="736"/>
      <c r="AL18" s="736"/>
      <c r="AM18" s="736"/>
      <c r="AN18" s="736"/>
      <c r="AO18" s="736"/>
      <c r="AP18" s="735" t="s">
        <v>318</v>
      </c>
      <c r="AQ18" s="735"/>
      <c r="AR18" s="735"/>
      <c r="AS18" s="735"/>
      <c r="AT18" s="736" t="s">
        <v>13</v>
      </c>
      <c r="AU18" s="736"/>
      <c r="AV18" s="736"/>
      <c r="AW18" s="736"/>
      <c r="AX18" s="736"/>
      <c r="AY18" s="736"/>
    </row>
    <row r="19" spans="1:51" ht="30" customHeight="1">
      <c r="A19" s="740"/>
      <c r="B19" s="740"/>
      <c r="C19" s="740"/>
      <c r="D19" s="736" t="s">
        <v>935</v>
      </c>
      <c r="E19" s="736"/>
      <c r="F19" s="736"/>
      <c r="G19" s="736"/>
      <c r="H19" s="736"/>
      <c r="I19" s="736"/>
      <c r="J19" s="735"/>
      <c r="K19" s="735"/>
      <c r="L19" s="735"/>
      <c r="M19" s="735"/>
      <c r="N19" s="735"/>
      <c r="O19" s="735"/>
      <c r="P19" s="736" t="s">
        <v>643</v>
      </c>
      <c r="Q19" s="736"/>
      <c r="R19" s="736"/>
      <c r="S19" s="736"/>
      <c r="T19" s="736"/>
      <c r="U19" s="736"/>
      <c r="V19" s="736" t="s">
        <v>771</v>
      </c>
      <c r="W19" s="736"/>
      <c r="X19" s="736"/>
      <c r="Y19" s="736"/>
      <c r="Z19" s="736"/>
      <c r="AA19" s="736"/>
      <c r="AB19" s="736"/>
      <c r="AC19" s="736"/>
      <c r="AD19" s="736" t="s">
        <v>65</v>
      </c>
      <c r="AE19" s="736"/>
      <c r="AF19" s="736"/>
      <c r="AG19" s="736"/>
      <c r="AH19" s="736"/>
      <c r="AI19" s="736"/>
      <c r="AJ19" s="736"/>
      <c r="AK19" s="736"/>
      <c r="AL19" s="736"/>
      <c r="AM19" s="736"/>
      <c r="AN19" s="736"/>
      <c r="AO19" s="736"/>
      <c r="AP19" s="735"/>
      <c r="AQ19" s="735"/>
      <c r="AR19" s="735"/>
      <c r="AS19" s="735"/>
      <c r="AT19" s="736" t="s">
        <v>771</v>
      </c>
      <c r="AU19" s="736"/>
      <c r="AV19" s="736"/>
      <c r="AW19" s="736"/>
      <c r="AX19" s="736"/>
      <c r="AY19" s="736"/>
    </row>
    <row r="20" spans="1:51" ht="30" customHeight="1">
      <c r="A20" s="740"/>
      <c r="B20" s="740"/>
      <c r="C20" s="740"/>
      <c r="D20" s="736" t="s">
        <v>772</v>
      </c>
      <c r="E20" s="736"/>
      <c r="F20" s="736"/>
      <c r="G20" s="736"/>
      <c r="H20" s="736"/>
      <c r="I20" s="736"/>
      <c r="J20" s="735"/>
      <c r="K20" s="735"/>
      <c r="L20" s="735"/>
      <c r="M20" s="735"/>
      <c r="N20" s="735"/>
      <c r="O20" s="735"/>
      <c r="P20" s="736" t="s">
        <v>775</v>
      </c>
      <c r="Q20" s="736"/>
      <c r="R20" s="736"/>
      <c r="S20" s="736"/>
      <c r="T20" s="736"/>
      <c r="U20" s="736"/>
      <c r="V20" s="736" t="s">
        <v>645</v>
      </c>
      <c r="W20" s="736"/>
      <c r="X20" s="736"/>
      <c r="Y20" s="736"/>
      <c r="Z20" s="736"/>
      <c r="AA20" s="736"/>
      <c r="AB20" s="736"/>
      <c r="AC20" s="736"/>
      <c r="AD20" s="736" t="s">
        <v>297</v>
      </c>
      <c r="AE20" s="736"/>
      <c r="AF20" s="736"/>
      <c r="AG20" s="736"/>
      <c r="AH20" s="736"/>
      <c r="AI20" s="736"/>
      <c r="AJ20" s="736"/>
      <c r="AK20" s="736"/>
      <c r="AL20" s="736"/>
      <c r="AM20" s="736"/>
      <c r="AN20" s="736"/>
      <c r="AO20" s="736"/>
      <c r="AP20" s="735"/>
      <c r="AQ20" s="735"/>
      <c r="AR20" s="735"/>
      <c r="AS20" s="735"/>
      <c r="AT20" s="736" t="s">
        <v>75</v>
      </c>
      <c r="AU20" s="736"/>
      <c r="AV20" s="736"/>
      <c r="AW20" s="736"/>
      <c r="AX20" s="736"/>
      <c r="AY20" s="736"/>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T19:AY19"/>
    <mergeCell ref="AH11:AS11"/>
    <mergeCell ref="AT11:AU11"/>
    <mergeCell ref="A18:C20"/>
    <mergeCell ref="D18:I18"/>
    <mergeCell ref="J18:O20"/>
    <mergeCell ref="P18:U18"/>
    <mergeCell ref="V18:AC18"/>
    <mergeCell ref="AD18:AO18"/>
    <mergeCell ref="AP18:AS20"/>
    <mergeCell ref="D20:I20"/>
    <mergeCell ref="P20:U20"/>
    <mergeCell ref="V20:AC20"/>
    <mergeCell ref="AD20:AO20"/>
    <mergeCell ref="AT20:AY20"/>
    <mergeCell ref="AT18:AY18"/>
    <mergeCell ref="D19:I19"/>
    <mergeCell ref="P19:U19"/>
    <mergeCell ref="V19:AC19"/>
    <mergeCell ref="AD19:AO19"/>
  </mergeCells>
  <printOptions/>
  <pageMargins left="0.7" right="0.7" top="0.75" bottom="0.75" header="0.3" footer="0.3"/>
  <pageSetup fitToHeight="1" fitToWidth="1" horizontalDpi="600" verticalDpi="600" orientation="landscape" scale="17" r:id="rId4"/>
  <drawing r:id="rId3"/>
  <legacyDrawing r:id="rId2"/>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AY23"/>
  <sheetViews>
    <sheetView zoomScale="61" zoomScaleNormal="61" zoomScalePageLayoutView="0" workbookViewId="0" topLeftCell="A1">
      <selection activeCell="A1" sqref="A1:AY23"/>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33.57421875" style="113" customWidth="1"/>
    <col min="15" max="19" width="8.7109375" style="113" customWidth="1"/>
    <col min="20" max="20" width="22.28125" style="113" customWidth="1"/>
    <col min="21" max="21" width="17.00390625" style="113" customWidth="1"/>
    <col min="22" max="45" width="7.421875" style="113" customWidth="1"/>
    <col min="46" max="46" width="17.140625" style="113" customWidth="1"/>
    <col min="47" max="47" width="15.8515625" style="217" customWidth="1"/>
    <col min="48" max="48" width="63.57421875" style="113" customWidth="1"/>
    <col min="49" max="49" width="73.00390625" style="113" customWidth="1"/>
    <col min="50" max="51" width="42.57421875" style="113" customWidth="1"/>
    <col min="52" max="16384" width="10.8515625" style="113" customWidth="1"/>
  </cols>
  <sheetData>
    <row r="1" spans="1:51" ht="15.75" customHeight="1">
      <c r="A1" s="750" t="s">
        <v>16</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2"/>
      <c r="AX1" s="1062" t="s">
        <v>423</v>
      </c>
      <c r="AY1" s="1063"/>
    </row>
    <row r="2" spans="1:51" ht="15.75" customHeight="1">
      <c r="A2" s="1072" t="s">
        <v>17</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4"/>
      <c r="AX2" s="1071" t="s">
        <v>418</v>
      </c>
      <c r="AY2" s="1065"/>
    </row>
    <row r="3" spans="1:51" ht="15" customHeight="1">
      <c r="A3" s="759" t="s">
        <v>195</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760"/>
      <c r="AJ3" s="760"/>
      <c r="AK3" s="760"/>
      <c r="AL3" s="760"/>
      <c r="AM3" s="760"/>
      <c r="AN3" s="760"/>
      <c r="AO3" s="760"/>
      <c r="AP3" s="760"/>
      <c r="AQ3" s="760"/>
      <c r="AR3" s="760"/>
      <c r="AS3" s="760"/>
      <c r="AT3" s="760"/>
      <c r="AU3" s="760"/>
      <c r="AV3" s="760"/>
      <c r="AW3" s="761"/>
      <c r="AX3" s="1071" t="s">
        <v>424</v>
      </c>
      <c r="AY3" s="1065"/>
    </row>
    <row r="4" spans="1:51" ht="15.75" customHeight="1">
      <c r="A4" s="750"/>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2"/>
      <c r="AX4" s="1069" t="s">
        <v>782</v>
      </c>
      <c r="AY4" s="1070"/>
    </row>
    <row r="5" spans="1:51" ht="15" customHeight="1">
      <c r="A5" s="715" t="s">
        <v>174</v>
      </c>
      <c r="B5" s="716"/>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17"/>
      <c r="AH5" s="720" t="s">
        <v>69</v>
      </c>
      <c r="AI5" s="737"/>
      <c r="AJ5" s="737"/>
      <c r="AK5" s="737"/>
      <c r="AL5" s="737"/>
      <c r="AM5" s="737"/>
      <c r="AN5" s="737"/>
      <c r="AO5" s="737"/>
      <c r="AP5" s="737"/>
      <c r="AQ5" s="737"/>
      <c r="AR5" s="737"/>
      <c r="AS5" s="737"/>
      <c r="AT5" s="737"/>
      <c r="AU5" s="721"/>
      <c r="AV5" s="712" t="s">
        <v>409</v>
      </c>
      <c r="AW5" s="712" t="s">
        <v>410</v>
      </c>
      <c r="AX5" s="712" t="s">
        <v>298</v>
      </c>
      <c r="AY5" s="712" t="s">
        <v>299</v>
      </c>
    </row>
    <row r="6" spans="1:51" ht="15" customHeight="1">
      <c r="A6" s="720" t="s">
        <v>71</v>
      </c>
      <c r="B6" s="737"/>
      <c r="C6" s="721"/>
      <c r="D6" s="1068">
        <v>45054</v>
      </c>
      <c r="E6" s="719"/>
      <c r="F6" s="720" t="s">
        <v>67</v>
      </c>
      <c r="G6" s="721"/>
      <c r="H6" s="1093" t="s">
        <v>70</v>
      </c>
      <c r="I6" s="1094"/>
      <c r="J6" s="121"/>
      <c r="K6" s="720"/>
      <c r="L6" s="737"/>
      <c r="M6" s="737"/>
      <c r="N6" s="737"/>
      <c r="O6" s="737"/>
      <c r="P6" s="737"/>
      <c r="Q6" s="737"/>
      <c r="R6" s="737"/>
      <c r="S6" s="737"/>
      <c r="T6" s="737"/>
      <c r="U6" s="737"/>
      <c r="V6" s="114"/>
      <c r="W6" s="114"/>
      <c r="X6" s="114"/>
      <c r="Y6" s="114"/>
      <c r="Z6" s="114"/>
      <c r="AA6" s="114"/>
      <c r="AB6" s="114"/>
      <c r="AC6" s="114"/>
      <c r="AD6" s="114"/>
      <c r="AE6" s="114"/>
      <c r="AF6" s="114"/>
      <c r="AG6" s="115"/>
      <c r="AH6" s="722"/>
      <c r="AI6" s="738"/>
      <c r="AJ6" s="738"/>
      <c r="AK6" s="738"/>
      <c r="AL6" s="738"/>
      <c r="AM6" s="738"/>
      <c r="AN6" s="738"/>
      <c r="AO6" s="738"/>
      <c r="AP6" s="738"/>
      <c r="AQ6" s="738"/>
      <c r="AR6" s="738"/>
      <c r="AS6" s="738"/>
      <c r="AT6" s="738"/>
      <c r="AU6" s="723"/>
      <c r="AV6" s="713"/>
      <c r="AW6" s="713"/>
      <c r="AX6" s="713"/>
      <c r="AY6" s="713"/>
    </row>
    <row r="7" spans="1:51" ht="15" customHeight="1">
      <c r="A7" s="722"/>
      <c r="B7" s="738"/>
      <c r="C7" s="723"/>
      <c r="D7" s="719"/>
      <c r="E7" s="719"/>
      <c r="F7" s="722"/>
      <c r="G7" s="723"/>
      <c r="H7" s="1093" t="s">
        <v>68</v>
      </c>
      <c r="I7" s="1094"/>
      <c r="J7" s="121"/>
      <c r="K7" s="722"/>
      <c r="L7" s="738"/>
      <c r="M7" s="738"/>
      <c r="N7" s="738"/>
      <c r="O7" s="738"/>
      <c r="P7" s="738"/>
      <c r="Q7" s="738"/>
      <c r="R7" s="738"/>
      <c r="S7" s="738"/>
      <c r="T7" s="738"/>
      <c r="U7" s="738"/>
      <c r="V7" s="231"/>
      <c r="W7" s="231"/>
      <c r="X7" s="231"/>
      <c r="Y7" s="231"/>
      <c r="Z7" s="231"/>
      <c r="AA7" s="231"/>
      <c r="AB7" s="231"/>
      <c r="AC7" s="231"/>
      <c r="AD7" s="231"/>
      <c r="AE7" s="231"/>
      <c r="AF7" s="231"/>
      <c r="AG7" s="117"/>
      <c r="AH7" s="722"/>
      <c r="AI7" s="738"/>
      <c r="AJ7" s="738"/>
      <c r="AK7" s="738"/>
      <c r="AL7" s="738"/>
      <c r="AM7" s="738"/>
      <c r="AN7" s="738"/>
      <c r="AO7" s="738"/>
      <c r="AP7" s="738"/>
      <c r="AQ7" s="738"/>
      <c r="AR7" s="738"/>
      <c r="AS7" s="738"/>
      <c r="AT7" s="738"/>
      <c r="AU7" s="723"/>
      <c r="AV7" s="713"/>
      <c r="AW7" s="713"/>
      <c r="AX7" s="713"/>
      <c r="AY7" s="713"/>
    </row>
    <row r="8" spans="1:51" ht="15" customHeight="1">
      <c r="A8" s="724"/>
      <c r="B8" s="739"/>
      <c r="C8" s="725"/>
      <c r="D8" s="719"/>
      <c r="E8" s="719"/>
      <c r="F8" s="724"/>
      <c r="G8" s="725"/>
      <c r="H8" s="1093" t="s">
        <v>69</v>
      </c>
      <c r="I8" s="1094"/>
      <c r="J8" s="121" t="s">
        <v>425</v>
      </c>
      <c r="K8" s="724"/>
      <c r="L8" s="739"/>
      <c r="M8" s="739"/>
      <c r="N8" s="739"/>
      <c r="O8" s="739"/>
      <c r="P8" s="739"/>
      <c r="Q8" s="739"/>
      <c r="R8" s="739"/>
      <c r="S8" s="739"/>
      <c r="T8" s="739"/>
      <c r="U8" s="739"/>
      <c r="V8" s="118"/>
      <c r="W8" s="118"/>
      <c r="X8" s="118"/>
      <c r="Y8" s="118"/>
      <c r="Z8" s="118"/>
      <c r="AA8" s="118"/>
      <c r="AB8" s="118"/>
      <c r="AC8" s="118"/>
      <c r="AD8" s="118"/>
      <c r="AE8" s="118"/>
      <c r="AF8" s="118"/>
      <c r="AG8" s="119"/>
      <c r="AH8" s="722"/>
      <c r="AI8" s="738"/>
      <c r="AJ8" s="738"/>
      <c r="AK8" s="738"/>
      <c r="AL8" s="738"/>
      <c r="AM8" s="738"/>
      <c r="AN8" s="738"/>
      <c r="AO8" s="738"/>
      <c r="AP8" s="738"/>
      <c r="AQ8" s="738"/>
      <c r="AR8" s="738"/>
      <c r="AS8" s="738"/>
      <c r="AT8" s="738"/>
      <c r="AU8" s="723"/>
      <c r="AV8" s="713"/>
      <c r="AW8" s="713"/>
      <c r="AX8" s="713"/>
      <c r="AY8" s="713"/>
    </row>
    <row r="9" spans="1:51" ht="15" customHeight="1">
      <c r="A9" s="727" t="s">
        <v>399</v>
      </c>
      <c r="B9" s="728"/>
      <c r="C9" s="729"/>
      <c r="D9" s="734"/>
      <c r="E9" s="732"/>
      <c r="F9" s="732"/>
      <c r="G9" s="732"/>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3"/>
      <c r="AH9" s="722"/>
      <c r="AI9" s="738"/>
      <c r="AJ9" s="738"/>
      <c r="AK9" s="738"/>
      <c r="AL9" s="738"/>
      <c r="AM9" s="738"/>
      <c r="AN9" s="738"/>
      <c r="AO9" s="738"/>
      <c r="AP9" s="738"/>
      <c r="AQ9" s="738"/>
      <c r="AR9" s="738"/>
      <c r="AS9" s="738"/>
      <c r="AT9" s="738"/>
      <c r="AU9" s="723"/>
      <c r="AV9" s="713"/>
      <c r="AW9" s="713"/>
      <c r="AX9" s="713"/>
      <c r="AY9" s="713"/>
    </row>
    <row r="10" spans="1:51" ht="15" customHeight="1">
      <c r="A10" s="727" t="s">
        <v>287</v>
      </c>
      <c r="B10" s="728"/>
      <c r="C10" s="729"/>
      <c r="D10" s="734" t="s">
        <v>500</v>
      </c>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3"/>
      <c r="AH10" s="724"/>
      <c r="AI10" s="739"/>
      <c r="AJ10" s="739"/>
      <c r="AK10" s="739"/>
      <c r="AL10" s="739"/>
      <c r="AM10" s="739"/>
      <c r="AN10" s="739"/>
      <c r="AO10" s="739"/>
      <c r="AP10" s="739"/>
      <c r="AQ10" s="739"/>
      <c r="AR10" s="739"/>
      <c r="AS10" s="739"/>
      <c r="AT10" s="739"/>
      <c r="AU10" s="725"/>
      <c r="AV10" s="713"/>
      <c r="AW10" s="713"/>
      <c r="AX10" s="713"/>
      <c r="AY10" s="713"/>
    </row>
    <row r="11" spans="1:51" ht="70.5" customHeight="1">
      <c r="A11" s="744" t="s">
        <v>168</v>
      </c>
      <c r="B11" s="745"/>
      <c r="C11" s="745"/>
      <c r="D11" s="745"/>
      <c r="E11" s="745"/>
      <c r="F11" s="746"/>
      <c r="G11" s="744" t="s">
        <v>278</v>
      </c>
      <c r="H11" s="746"/>
      <c r="I11" s="712" t="s">
        <v>179</v>
      </c>
      <c r="J11" s="712" t="s">
        <v>279</v>
      </c>
      <c r="K11" s="712" t="s">
        <v>323</v>
      </c>
      <c r="L11" s="712" t="s">
        <v>363</v>
      </c>
      <c r="M11" s="712" t="s">
        <v>167</v>
      </c>
      <c r="N11" s="712" t="s">
        <v>182</v>
      </c>
      <c r="O11" s="744" t="s">
        <v>284</v>
      </c>
      <c r="P11" s="745"/>
      <c r="Q11" s="745"/>
      <c r="R11" s="745"/>
      <c r="S11" s="746"/>
      <c r="T11" s="712" t="s">
        <v>173</v>
      </c>
      <c r="U11" s="712" t="s">
        <v>285</v>
      </c>
      <c r="V11" s="715" t="s">
        <v>370</v>
      </c>
      <c r="W11" s="716"/>
      <c r="X11" s="716"/>
      <c r="Y11" s="716"/>
      <c r="Z11" s="716"/>
      <c r="AA11" s="716"/>
      <c r="AB11" s="716"/>
      <c r="AC11" s="716"/>
      <c r="AD11" s="716"/>
      <c r="AE11" s="716"/>
      <c r="AF11" s="716"/>
      <c r="AG11" s="717"/>
      <c r="AH11" s="715" t="s">
        <v>87</v>
      </c>
      <c r="AI11" s="716"/>
      <c r="AJ11" s="716"/>
      <c r="AK11" s="716"/>
      <c r="AL11" s="716"/>
      <c r="AM11" s="716"/>
      <c r="AN11" s="716"/>
      <c r="AO11" s="716"/>
      <c r="AP11" s="716"/>
      <c r="AQ11" s="716"/>
      <c r="AR11" s="716"/>
      <c r="AS11" s="717"/>
      <c r="AT11" s="744" t="s">
        <v>8</v>
      </c>
      <c r="AU11" s="746"/>
      <c r="AV11" s="713"/>
      <c r="AW11" s="713"/>
      <c r="AX11" s="713"/>
      <c r="AY11" s="713"/>
    </row>
    <row r="12" spans="1:51" ht="42.75">
      <c r="A12" s="409" t="s">
        <v>169</v>
      </c>
      <c r="B12" s="409" t="s">
        <v>170</v>
      </c>
      <c r="C12" s="409" t="s">
        <v>171</v>
      </c>
      <c r="D12" s="409" t="s">
        <v>178</v>
      </c>
      <c r="E12" s="409" t="s">
        <v>185</v>
      </c>
      <c r="F12" s="409" t="s">
        <v>186</v>
      </c>
      <c r="G12" s="409" t="s">
        <v>277</v>
      </c>
      <c r="H12" s="409" t="s">
        <v>184</v>
      </c>
      <c r="I12" s="714"/>
      <c r="J12" s="714"/>
      <c r="K12" s="714"/>
      <c r="L12" s="714"/>
      <c r="M12" s="714"/>
      <c r="N12" s="714"/>
      <c r="O12" s="409">
        <v>2020</v>
      </c>
      <c r="P12" s="409">
        <v>2021</v>
      </c>
      <c r="Q12" s="409">
        <v>2022</v>
      </c>
      <c r="R12" s="409">
        <v>2023</v>
      </c>
      <c r="S12" s="409">
        <v>2024</v>
      </c>
      <c r="T12" s="714"/>
      <c r="U12" s="714"/>
      <c r="V12" s="408" t="s">
        <v>39</v>
      </c>
      <c r="W12" s="408" t="s">
        <v>40</v>
      </c>
      <c r="X12" s="408" t="s">
        <v>41</v>
      </c>
      <c r="Y12" s="408" t="s">
        <v>42</v>
      </c>
      <c r="Z12" s="408" t="s">
        <v>43</v>
      </c>
      <c r="AA12" s="408" t="s">
        <v>44</v>
      </c>
      <c r="AB12" s="408" t="s">
        <v>45</v>
      </c>
      <c r="AC12" s="408" t="s">
        <v>46</v>
      </c>
      <c r="AD12" s="408" t="s">
        <v>47</v>
      </c>
      <c r="AE12" s="408" t="s">
        <v>48</v>
      </c>
      <c r="AF12" s="408" t="s">
        <v>49</v>
      </c>
      <c r="AG12" s="408" t="s">
        <v>50</v>
      </c>
      <c r="AH12" s="408" t="s">
        <v>39</v>
      </c>
      <c r="AI12" s="408" t="s">
        <v>40</v>
      </c>
      <c r="AJ12" s="408" t="s">
        <v>41</v>
      </c>
      <c r="AK12" s="408" t="s">
        <v>42</v>
      </c>
      <c r="AL12" s="408" t="s">
        <v>43</v>
      </c>
      <c r="AM12" s="408" t="s">
        <v>44</v>
      </c>
      <c r="AN12" s="408" t="s">
        <v>45</v>
      </c>
      <c r="AO12" s="408" t="s">
        <v>46</v>
      </c>
      <c r="AP12" s="408" t="s">
        <v>47</v>
      </c>
      <c r="AQ12" s="408" t="s">
        <v>48</v>
      </c>
      <c r="AR12" s="408" t="s">
        <v>49</v>
      </c>
      <c r="AS12" s="408" t="s">
        <v>50</v>
      </c>
      <c r="AT12" s="409" t="s">
        <v>413</v>
      </c>
      <c r="AU12" s="216" t="s">
        <v>88</v>
      </c>
      <c r="AV12" s="714"/>
      <c r="AW12" s="714"/>
      <c r="AX12" s="714"/>
      <c r="AY12" s="714"/>
    </row>
    <row r="13" spans="1:51" ht="168.75" customHeight="1">
      <c r="A13" s="121"/>
      <c r="B13" s="121"/>
      <c r="C13" s="121"/>
      <c r="D13" s="121"/>
      <c r="E13" s="121" t="s">
        <v>425</v>
      </c>
      <c r="F13" s="121"/>
      <c r="G13" s="122" t="s">
        <v>668</v>
      </c>
      <c r="H13" s="122" t="s">
        <v>842</v>
      </c>
      <c r="I13" s="364" t="s">
        <v>669</v>
      </c>
      <c r="J13" s="152" t="s">
        <v>670</v>
      </c>
      <c r="K13" s="122" t="s">
        <v>430</v>
      </c>
      <c r="L13" s="122"/>
      <c r="M13" s="122" t="s">
        <v>431</v>
      </c>
      <c r="N13" s="122" t="s">
        <v>671</v>
      </c>
      <c r="O13" s="123"/>
      <c r="P13" s="123"/>
      <c r="Q13" s="123"/>
      <c r="R13" s="293">
        <v>0.85</v>
      </c>
      <c r="S13" s="123"/>
      <c r="T13" s="235" t="s">
        <v>433</v>
      </c>
      <c r="U13" s="235" t="s">
        <v>672</v>
      </c>
      <c r="V13" s="124"/>
      <c r="W13" s="124"/>
      <c r="X13" s="358">
        <v>0.2</v>
      </c>
      <c r="Y13" s="358"/>
      <c r="Z13" s="358"/>
      <c r="AA13" s="358">
        <v>0.2</v>
      </c>
      <c r="AB13" s="358"/>
      <c r="AC13" s="358"/>
      <c r="AD13" s="358">
        <v>0.2</v>
      </c>
      <c r="AE13" s="358"/>
      <c r="AF13" s="358"/>
      <c r="AG13" s="358">
        <v>0.25</v>
      </c>
      <c r="AH13" s="124"/>
      <c r="AI13" s="124"/>
      <c r="AJ13" s="127">
        <v>0</v>
      </c>
      <c r="AK13" s="124"/>
      <c r="AL13" s="124"/>
      <c r="AM13" s="124"/>
      <c r="AN13" s="124"/>
      <c r="AO13" s="124"/>
      <c r="AP13" s="124"/>
      <c r="AQ13" s="124"/>
      <c r="AR13" s="124"/>
      <c r="AS13" s="124"/>
      <c r="AT13" s="124">
        <f>SUM(AH13:AS13)</f>
        <v>0</v>
      </c>
      <c r="AU13" s="127">
        <f>+AT13/R13</f>
        <v>0</v>
      </c>
      <c r="AV13" s="412" t="s">
        <v>881</v>
      </c>
      <c r="AW13" s="412" t="s">
        <v>963</v>
      </c>
      <c r="AX13" s="418" t="s">
        <v>450</v>
      </c>
      <c r="AY13" s="418" t="s">
        <v>450</v>
      </c>
    </row>
    <row r="14" spans="1:51" ht="168.75" customHeight="1">
      <c r="A14" s="121"/>
      <c r="B14" s="121"/>
      <c r="C14" s="121"/>
      <c r="D14" s="121"/>
      <c r="E14" s="477" t="s">
        <v>425</v>
      </c>
      <c r="F14" s="121"/>
      <c r="G14" s="122" t="s">
        <v>668</v>
      </c>
      <c r="H14" s="122" t="s">
        <v>843</v>
      </c>
      <c r="I14" s="364" t="s">
        <v>669</v>
      </c>
      <c r="J14" s="152" t="s">
        <v>673</v>
      </c>
      <c r="K14" s="122" t="s">
        <v>430</v>
      </c>
      <c r="L14" s="124"/>
      <c r="M14" s="122" t="s">
        <v>431</v>
      </c>
      <c r="N14" s="122" t="s">
        <v>674</v>
      </c>
      <c r="O14" s="124"/>
      <c r="P14" s="124"/>
      <c r="Q14" s="124"/>
      <c r="R14" s="293">
        <v>0.85</v>
      </c>
      <c r="S14" s="124"/>
      <c r="T14" s="235" t="s">
        <v>455</v>
      </c>
      <c r="U14" s="235" t="s">
        <v>675</v>
      </c>
      <c r="V14" s="124"/>
      <c r="W14" s="124"/>
      <c r="X14" s="124"/>
      <c r="Y14" s="124"/>
      <c r="Z14" s="124"/>
      <c r="AA14" s="358">
        <v>0.4</v>
      </c>
      <c r="AB14" s="358"/>
      <c r="AC14" s="358"/>
      <c r="AD14" s="358"/>
      <c r="AE14" s="358"/>
      <c r="AF14" s="358"/>
      <c r="AG14" s="358">
        <v>0.45</v>
      </c>
      <c r="AH14" s="124"/>
      <c r="AI14" s="124"/>
      <c r="AJ14" s="124"/>
      <c r="AK14" s="124"/>
      <c r="AL14" s="124"/>
      <c r="AM14" s="124"/>
      <c r="AN14" s="124"/>
      <c r="AO14" s="124"/>
      <c r="AP14" s="124"/>
      <c r="AQ14" s="124"/>
      <c r="AR14" s="124"/>
      <c r="AS14" s="124"/>
      <c r="AT14" s="124">
        <f aca="true" t="shared" si="0" ref="AT14:AT20">SUM(AH14:AS14)</f>
        <v>0</v>
      </c>
      <c r="AU14" s="127">
        <f aca="true" t="shared" si="1" ref="AU14:AU20">+AT14/R14</f>
        <v>0</v>
      </c>
      <c r="AV14" s="412" t="s">
        <v>881</v>
      </c>
      <c r="AW14" s="412" t="s">
        <v>881</v>
      </c>
      <c r="AX14" s="418" t="s">
        <v>450</v>
      </c>
      <c r="AY14" s="418" t="s">
        <v>450</v>
      </c>
    </row>
    <row r="15" spans="1:51" ht="168.75" customHeight="1">
      <c r="A15" s="121"/>
      <c r="B15" s="121"/>
      <c r="C15" s="121"/>
      <c r="D15" s="121"/>
      <c r="E15" s="477" t="s">
        <v>425</v>
      </c>
      <c r="F15" s="121"/>
      <c r="G15" s="122" t="s">
        <v>668</v>
      </c>
      <c r="H15" s="122" t="s">
        <v>842</v>
      </c>
      <c r="I15" s="308" t="s">
        <v>676</v>
      </c>
      <c r="J15" s="308" t="s">
        <v>677</v>
      </c>
      <c r="K15" s="122" t="s">
        <v>453</v>
      </c>
      <c r="L15" s="124"/>
      <c r="M15" s="122" t="s">
        <v>431</v>
      </c>
      <c r="N15" s="122" t="s">
        <v>678</v>
      </c>
      <c r="O15" s="124"/>
      <c r="P15" s="124"/>
      <c r="Q15" s="124"/>
      <c r="R15" s="244">
        <v>1</v>
      </c>
      <c r="S15" s="124"/>
      <c r="T15" s="235" t="s">
        <v>433</v>
      </c>
      <c r="U15" s="122" t="s">
        <v>679</v>
      </c>
      <c r="V15" s="358"/>
      <c r="W15" s="358"/>
      <c r="X15" s="358">
        <v>1</v>
      </c>
      <c r="Y15" s="358"/>
      <c r="Z15" s="358"/>
      <c r="AA15" s="358">
        <v>1</v>
      </c>
      <c r="AB15" s="358"/>
      <c r="AC15" s="358"/>
      <c r="AD15" s="358">
        <v>1</v>
      </c>
      <c r="AE15" s="358"/>
      <c r="AF15" s="358"/>
      <c r="AG15" s="358">
        <v>1</v>
      </c>
      <c r="AH15" s="124"/>
      <c r="AI15" s="124"/>
      <c r="AJ15" s="127">
        <v>1</v>
      </c>
      <c r="AK15" s="124"/>
      <c r="AL15" s="124"/>
      <c r="AM15" s="124"/>
      <c r="AN15" s="124"/>
      <c r="AO15" s="124"/>
      <c r="AP15" s="124"/>
      <c r="AQ15" s="124"/>
      <c r="AR15" s="124"/>
      <c r="AS15" s="124"/>
      <c r="AT15" s="127">
        <f t="shared" si="0"/>
        <v>1</v>
      </c>
      <c r="AU15" s="127">
        <f>+(SUM(AH15:AS15)/+SUM(V15:AG15))</f>
        <v>0.25</v>
      </c>
      <c r="AV15" s="412" t="s">
        <v>881</v>
      </c>
      <c r="AW15" s="412" t="s">
        <v>964</v>
      </c>
      <c r="AX15" s="418" t="s">
        <v>450</v>
      </c>
      <c r="AY15" s="418" t="s">
        <v>450</v>
      </c>
    </row>
    <row r="16" spans="1:51" ht="255">
      <c r="A16" s="121"/>
      <c r="B16" s="121"/>
      <c r="C16" s="121"/>
      <c r="D16" s="121"/>
      <c r="E16" s="477" t="s">
        <v>425</v>
      </c>
      <c r="F16" s="121"/>
      <c r="G16" s="122" t="s">
        <v>668</v>
      </c>
      <c r="H16" s="122" t="s">
        <v>842</v>
      </c>
      <c r="I16" s="308" t="s">
        <v>680</v>
      </c>
      <c r="J16" s="308" t="s">
        <v>681</v>
      </c>
      <c r="K16" s="121" t="s">
        <v>430</v>
      </c>
      <c r="L16" s="124"/>
      <c r="M16" s="122" t="s">
        <v>431</v>
      </c>
      <c r="N16" s="122" t="s">
        <v>682</v>
      </c>
      <c r="O16" s="124"/>
      <c r="P16" s="124"/>
      <c r="Q16" s="124"/>
      <c r="R16" s="244">
        <v>1</v>
      </c>
      <c r="S16" s="124"/>
      <c r="T16" s="235" t="s">
        <v>433</v>
      </c>
      <c r="U16" s="122" t="s">
        <v>683</v>
      </c>
      <c r="V16" s="358"/>
      <c r="W16" s="358"/>
      <c r="X16" s="358">
        <v>0.25</v>
      </c>
      <c r="Y16" s="358"/>
      <c r="Z16" s="358"/>
      <c r="AA16" s="358">
        <v>0.25</v>
      </c>
      <c r="AB16" s="358"/>
      <c r="AC16" s="358"/>
      <c r="AD16" s="358">
        <v>0.25</v>
      </c>
      <c r="AE16" s="358"/>
      <c r="AF16" s="358"/>
      <c r="AG16" s="358">
        <v>0.25</v>
      </c>
      <c r="AH16" s="124"/>
      <c r="AI16" s="124"/>
      <c r="AJ16" s="127">
        <v>0.25</v>
      </c>
      <c r="AK16" s="124"/>
      <c r="AL16" s="124"/>
      <c r="AM16" s="124"/>
      <c r="AN16" s="124"/>
      <c r="AO16" s="124"/>
      <c r="AP16" s="124"/>
      <c r="AQ16" s="124"/>
      <c r="AR16" s="124"/>
      <c r="AS16" s="124"/>
      <c r="AT16" s="127">
        <f t="shared" si="0"/>
        <v>0.25</v>
      </c>
      <c r="AU16" s="127">
        <f>+AT16/R16</f>
        <v>0.25</v>
      </c>
      <c r="AV16" s="412" t="s">
        <v>881</v>
      </c>
      <c r="AW16" s="412" t="s">
        <v>965</v>
      </c>
      <c r="AX16" s="418" t="s">
        <v>450</v>
      </c>
      <c r="AY16" s="418" t="s">
        <v>450</v>
      </c>
    </row>
    <row r="17" spans="1:51" ht="168.75" customHeight="1">
      <c r="A17" s="121"/>
      <c r="B17" s="121"/>
      <c r="C17" s="121"/>
      <c r="D17" s="121"/>
      <c r="E17" s="477" t="s">
        <v>425</v>
      </c>
      <c r="F17" s="121"/>
      <c r="G17" s="122" t="s">
        <v>668</v>
      </c>
      <c r="H17" s="122" t="s">
        <v>842</v>
      </c>
      <c r="I17" s="308" t="s">
        <v>684</v>
      </c>
      <c r="J17" s="308" t="s">
        <v>685</v>
      </c>
      <c r="K17" s="121" t="s">
        <v>453</v>
      </c>
      <c r="L17" s="124"/>
      <c r="M17" s="122" t="s">
        <v>431</v>
      </c>
      <c r="N17" s="308" t="s">
        <v>686</v>
      </c>
      <c r="O17" s="124"/>
      <c r="P17" s="124"/>
      <c r="Q17" s="124"/>
      <c r="R17" s="244">
        <v>1</v>
      </c>
      <c r="S17" s="124"/>
      <c r="T17" s="235" t="s">
        <v>460</v>
      </c>
      <c r="U17" s="122" t="s">
        <v>687</v>
      </c>
      <c r="V17" s="358">
        <f>(100/100)*100%</f>
        <v>1</v>
      </c>
      <c r="W17" s="358">
        <f aca="true" t="shared" si="2" ref="W17:AG17">(100/100)*100%</f>
        <v>1</v>
      </c>
      <c r="X17" s="358">
        <f t="shared" si="2"/>
        <v>1</v>
      </c>
      <c r="Y17" s="358">
        <f t="shared" si="2"/>
        <v>1</v>
      </c>
      <c r="Z17" s="358">
        <f t="shared" si="2"/>
        <v>1</v>
      </c>
      <c r="AA17" s="358">
        <f t="shared" si="2"/>
        <v>1</v>
      </c>
      <c r="AB17" s="358">
        <f t="shared" si="2"/>
        <v>1</v>
      </c>
      <c r="AC17" s="358">
        <f t="shared" si="2"/>
        <v>1</v>
      </c>
      <c r="AD17" s="358">
        <f t="shared" si="2"/>
        <v>1</v>
      </c>
      <c r="AE17" s="358">
        <f t="shared" si="2"/>
        <v>1</v>
      </c>
      <c r="AF17" s="358">
        <f t="shared" si="2"/>
        <v>1</v>
      </c>
      <c r="AG17" s="358">
        <f t="shared" si="2"/>
        <v>1</v>
      </c>
      <c r="AH17" s="127">
        <v>0.71</v>
      </c>
      <c r="AI17" s="127">
        <f>533/649</f>
        <v>0.8212634822804314</v>
      </c>
      <c r="AJ17" s="127">
        <f>718/872</f>
        <v>0.823394495412844</v>
      </c>
      <c r="AK17" s="127">
        <v>0.84</v>
      </c>
      <c r="AL17" s="124"/>
      <c r="AM17" s="124"/>
      <c r="AN17" s="124"/>
      <c r="AO17" s="124"/>
      <c r="AP17" s="124"/>
      <c r="AQ17" s="124"/>
      <c r="AR17" s="124"/>
      <c r="AS17" s="124"/>
      <c r="AT17" s="127">
        <f>AVERAGE(AH17:AS17)</f>
        <v>0.7986644944233188</v>
      </c>
      <c r="AU17" s="127">
        <f>+(SUM(AH17:AS17)/+SUM(V17:AG17))</f>
        <v>0.26622149814110624</v>
      </c>
      <c r="AV17" s="414" t="s">
        <v>966</v>
      </c>
      <c r="AW17" s="415" t="s">
        <v>967</v>
      </c>
      <c r="AX17" s="416" t="s">
        <v>968</v>
      </c>
      <c r="AY17" s="417" t="s">
        <v>969</v>
      </c>
    </row>
    <row r="18" spans="1:51" ht="168.75" customHeight="1">
      <c r="A18" s="121"/>
      <c r="B18" s="121"/>
      <c r="C18" s="121"/>
      <c r="D18" s="121"/>
      <c r="E18" s="477" t="s">
        <v>425</v>
      </c>
      <c r="F18" s="121"/>
      <c r="G18" s="122" t="s">
        <v>668</v>
      </c>
      <c r="H18" s="122" t="s">
        <v>842</v>
      </c>
      <c r="I18" s="308" t="s">
        <v>688</v>
      </c>
      <c r="J18" s="308" t="s">
        <v>689</v>
      </c>
      <c r="K18" s="121" t="s">
        <v>430</v>
      </c>
      <c r="L18" s="124"/>
      <c r="M18" s="122" t="s">
        <v>431</v>
      </c>
      <c r="N18" s="308" t="s">
        <v>690</v>
      </c>
      <c r="O18" s="124"/>
      <c r="P18" s="124"/>
      <c r="Q18" s="124"/>
      <c r="R18" s="244">
        <v>1</v>
      </c>
      <c r="S18" s="124"/>
      <c r="T18" s="235" t="s">
        <v>455</v>
      </c>
      <c r="U18" s="122" t="s">
        <v>691</v>
      </c>
      <c r="V18" s="358"/>
      <c r="W18" s="358"/>
      <c r="X18" s="358"/>
      <c r="Y18" s="358"/>
      <c r="Z18" s="358"/>
      <c r="AA18" s="358">
        <v>0.5</v>
      </c>
      <c r="AB18" s="358"/>
      <c r="AC18" s="358"/>
      <c r="AD18" s="358"/>
      <c r="AE18" s="358"/>
      <c r="AF18" s="358"/>
      <c r="AG18" s="358">
        <v>0.5</v>
      </c>
      <c r="AH18" s="124"/>
      <c r="AI18" s="124"/>
      <c r="AJ18" s="124"/>
      <c r="AK18" s="124"/>
      <c r="AL18" s="124"/>
      <c r="AM18" s="124"/>
      <c r="AN18" s="124"/>
      <c r="AO18" s="124"/>
      <c r="AP18" s="124"/>
      <c r="AQ18" s="124"/>
      <c r="AR18" s="124"/>
      <c r="AS18" s="124"/>
      <c r="AT18" s="124">
        <f t="shared" si="0"/>
        <v>0</v>
      </c>
      <c r="AU18" s="127">
        <f t="shared" si="1"/>
        <v>0</v>
      </c>
      <c r="AV18" s="412" t="s">
        <v>881</v>
      </c>
      <c r="AW18" s="412" t="s">
        <v>881</v>
      </c>
      <c r="AX18" s="418" t="s">
        <v>450</v>
      </c>
      <c r="AY18" s="418" t="s">
        <v>450</v>
      </c>
    </row>
    <row r="19" spans="1:51" ht="168.75" customHeight="1">
      <c r="A19" s="121"/>
      <c r="B19" s="121"/>
      <c r="C19" s="121"/>
      <c r="D19" s="121"/>
      <c r="E19" s="477" t="s">
        <v>425</v>
      </c>
      <c r="F19" s="121"/>
      <c r="G19" s="122" t="s">
        <v>668</v>
      </c>
      <c r="H19" s="122" t="s">
        <v>842</v>
      </c>
      <c r="I19" s="308" t="s">
        <v>692</v>
      </c>
      <c r="J19" s="308" t="s">
        <v>693</v>
      </c>
      <c r="K19" s="121" t="s">
        <v>430</v>
      </c>
      <c r="L19" s="124"/>
      <c r="M19" s="122" t="s">
        <v>431</v>
      </c>
      <c r="N19" s="308" t="s">
        <v>690</v>
      </c>
      <c r="O19" s="124"/>
      <c r="P19" s="124"/>
      <c r="Q19" s="124"/>
      <c r="R19" s="244">
        <v>1</v>
      </c>
      <c r="S19" s="124"/>
      <c r="T19" s="235" t="s">
        <v>455</v>
      </c>
      <c r="U19" s="122" t="s">
        <v>694</v>
      </c>
      <c r="V19" s="358"/>
      <c r="W19" s="358"/>
      <c r="X19" s="358"/>
      <c r="Y19" s="358"/>
      <c r="Z19" s="358"/>
      <c r="AA19" s="358">
        <v>0.5</v>
      </c>
      <c r="AB19" s="358"/>
      <c r="AC19" s="358"/>
      <c r="AD19" s="358"/>
      <c r="AE19" s="358"/>
      <c r="AF19" s="358"/>
      <c r="AG19" s="358">
        <v>0.5</v>
      </c>
      <c r="AH19" s="124"/>
      <c r="AI19" s="124"/>
      <c r="AJ19" s="124"/>
      <c r="AK19" s="124"/>
      <c r="AL19" s="124"/>
      <c r="AM19" s="124"/>
      <c r="AN19" s="124"/>
      <c r="AO19" s="124"/>
      <c r="AP19" s="124"/>
      <c r="AQ19" s="124"/>
      <c r="AR19" s="124"/>
      <c r="AS19" s="124"/>
      <c r="AT19" s="124">
        <f t="shared" si="0"/>
        <v>0</v>
      </c>
      <c r="AU19" s="127">
        <f t="shared" si="1"/>
        <v>0</v>
      </c>
      <c r="AV19" s="412" t="s">
        <v>881</v>
      </c>
      <c r="AW19" s="412" t="s">
        <v>881</v>
      </c>
      <c r="AX19" s="418" t="s">
        <v>450</v>
      </c>
      <c r="AY19" s="418" t="s">
        <v>450</v>
      </c>
    </row>
    <row r="20" spans="1:51" ht="168.75" customHeight="1">
      <c r="A20" s="121"/>
      <c r="B20" s="121"/>
      <c r="C20" s="121"/>
      <c r="D20" s="121"/>
      <c r="E20" s="477" t="s">
        <v>425</v>
      </c>
      <c r="F20" s="121"/>
      <c r="G20" s="122" t="s">
        <v>668</v>
      </c>
      <c r="H20" s="122" t="s">
        <v>842</v>
      </c>
      <c r="I20" s="308" t="s">
        <v>695</v>
      </c>
      <c r="J20" s="308" t="s">
        <v>696</v>
      </c>
      <c r="K20" s="121" t="s">
        <v>453</v>
      </c>
      <c r="L20" s="124"/>
      <c r="M20" s="122" t="s">
        <v>431</v>
      </c>
      <c r="N20" s="365" t="s">
        <v>697</v>
      </c>
      <c r="O20" s="124"/>
      <c r="P20" s="124"/>
      <c r="Q20" s="124"/>
      <c r="R20" s="244">
        <v>1</v>
      </c>
      <c r="S20" s="124"/>
      <c r="T20" s="235" t="s">
        <v>455</v>
      </c>
      <c r="U20" s="122" t="s">
        <v>698</v>
      </c>
      <c r="V20" s="358"/>
      <c r="W20" s="358"/>
      <c r="X20" s="358"/>
      <c r="Y20" s="358"/>
      <c r="Z20" s="358"/>
      <c r="AA20" s="358">
        <v>1</v>
      </c>
      <c r="AB20" s="358"/>
      <c r="AC20" s="358"/>
      <c r="AD20" s="358"/>
      <c r="AE20" s="358"/>
      <c r="AF20" s="358"/>
      <c r="AG20" s="358">
        <v>1</v>
      </c>
      <c r="AH20" s="124"/>
      <c r="AI20" s="124"/>
      <c r="AJ20" s="124"/>
      <c r="AK20" s="124"/>
      <c r="AL20" s="124"/>
      <c r="AM20" s="124"/>
      <c r="AN20" s="124"/>
      <c r="AO20" s="124"/>
      <c r="AP20" s="124"/>
      <c r="AQ20" s="124"/>
      <c r="AR20" s="124"/>
      <c r="AS20" s="124"/>
      <c r="AT20" s="124">
        <f t="shared" si="0"/>
        <v>0</v>
      </c>
      <c r="AU20" s="127">
        <f t="shared" si="1"/>
        <v>0</v>
      </c>
      <c r="AV20" s="412" t="s">
        <v>881</v>
      </c>
      <c r="AW20" s="412" t="s">
        <v>881</v>
      </c>
      <c r="AX20" s="418" t="s">
        <v>450</v>
      </c>
      <c r="AY20" s="418" t="s">
        <v>450</v>
      </c>
    </row>
    <row r="21" spans="1:51" ht="54" customHeight="1">
      <c r="A21" s="1075" t="s">
        <v>64</v>
      </c>
      <c r="B21" s="1076"/>
      <c r="C21" s="1077"/>
      <c r="D21" s="1021" t="s">
        <v>66</v>
      </c>
      <c r="E21" s="1022"/>
      <c r="F21" s="1022"/>
      <c r="G21" s="1022"/>
      <c r="H21" s="1022"/>
      <c r="I21" s="1023"/>
      <c r="J21" s="1084" t="s">
        <v>300</v>
      </c>
      <c r="K21" s="1085"/>
      <c r="L21" s="1085"/>
      <c r="M21" s="1085"/>
      <c r="N21" s="1085"/>
      <c r="O21" s="1086"/>
      <c r="P21" s="1021" t="s">
        <v>66</v>
      </c>
      <c r="Q21" s="1022"/>
      <c r="R21" s="1022"/>
      <c r="S21" s="1022"/>
      <c r="T21" s="1022"/>
      <c r="U21" s="1023"/>
      <c r="V21" s="1021" t="s">
        <v>66</v>
      </c>
      <c r="W21" s="1022"/>
      <c r="X21" s="1022"/>
      <c r="Y21" s="1022"/>
      <c r="Z21" s="1022"/>
      <c r="AA21" s="1022"/>
      <c r="AB21" s="1022"/>
      <c r="AC21" s="1023"/>
      <c r="AD21" s="1021" t="s">
        <v>66</v>
      </c>
      <c r="AE21" s="1022"/>
      <c r="AF21" s="1022"/>
      <c r="AG21" s="1022"/>
      <c r="AH21" s="1022"/>
      <c r="AI21" s="1022"/>
      <c r="AJ21" s="1022"/>
      <c r="AK21" s="1022"/>
      <c r="AL21" s="1022"/>
      <c r="AM21" s="1022"/>
      <c r="AN21" s="1022"/>
      <c r="AO21" s="1023"/>
      <c r="AP21" s="1084" t="s">
        <v>318</v>
      </c>
      <c r="AQ21" s="1085"/>
      <c r="AR21" s="1085"/>
      <c r="AS21" s="1086"/>
      <c r="AT21" s="1021" t="s">
        <v>13</v>
      </c>
      <c r="AU21" s="1022"/>
      <c r="AV21" s="1022"/>
      <c r="AW21" s="1022"/>
      <c r="AX21" s="1022"/>
      <c r="AY21" s="1023"/>
    </row>
    <row r="22" spans="1:51" ht="30" customHeight="1">
      <c r="A22" s="1078"/>
      <c r="B22" s="1079"/>
      <c r="C22" s="1080"/>
      <c r="D22" s="1021" t="s">
        <v>773</v>
      </c>
      <c r="E22" s="1022"/>
      <c r="F22" s="1022"/>
      <c r="G22" s="1022"/>
      <c r="H22" s="1022"/>
      <c r="I22" s="1023"/>
      <c r="J22" s="1087"/>
      <c r="K22" s="1088"/>
      <c r="L22" s="1088"/>
      <c r="M22" s="1088"/>
      <c r="N22" s="1088"/>
      <c r="O22" s="1089"/>
      <c r="P22" s="1021" t="s">
        <v>771</v>
      </c>
      <c r="Q22" s="1022"/>
      <c r="R22" s="1022"/>
      <c r="S22" s="1022"/>
      <c r="T22" s="1022"/>
      <c r="U22" s="1023"/>
      <c r="V22" s="1021" t="s">
        <v>65</v>
      </c>
      <c r="W22" s="1022"/>
      <c r="X22" s="1022"/>
      <c r="Y22" s="1022"/>
      <c r="Z22" s="1022"/>
      <c r="AA22" s="1022"/>
      <c r="AB22" s="1022"/>
      <c r="AC22" s="1023"/>
      <c r="AD22" s="1021" t="s">
        <v>65</v>
      </c>
      <c r="AE22" s="1022"/>
      <c r="AF22" s="1022"/>
      <c r="AG22" s="1022"/>
      <c r="AH22" s="1022"/>
      <c r="AI22" s="1022"/>
      <c r="AJ22" s="1022"/>
      <c r="AK22" s="1022"/>
      <c r="AL22" s="1022"/>
      <c r="AM22" s="1022"/>
      <c r="AN22" s="1022"/>
      <c r="AO22" s="1023"/>
      <c r="AP22" s="1087"/>
      <c r="AQ22" s="1088"/>
      <c r="AR22" s="1088"/>
      <c r="AS22" s="1089"/>
      <c r="AT22" s="1021" t="s">
        <v>771</v>
      </c>
      <c r="AU22" s="1022"/>
      <c r="AV22" s="1022"/>
      <c r="AW22" s="1022"/>
      <c r="AX22" s="1022"/>
      <c r="AY22" s="1023"/>
    </row>
    <row r="23" spans="1:51" ht="30" customHeight="1">
      <c r="A23" s="1081"/>
      <c r="B23" s="1082"/>
      <c r="C23" s="1083"/>
      <c r="D23" s="1021" t="s">
        <v>774</v>
      </c>
      <c r="E23" s="1022"/>
      <c r="F23" s="1022"/>
      <c r="G23" s="1022"/>
      <c r="H23" s="1022"/>
      <c r="I23" s="1023"/>
      <c r="J23" s="1090"/>
      <c r="K23" s="1091"/>
      <c r="L23" s="1091"/>
      <c r="M23" s="1091"/>
      <c r="N23" s="1091"/>
      <c r="O23" s="1092"/>
      <c r="P23" s="1021" t="s">
        <v>776</v>
      </c>
      <c r="Q23" s="1022"/>
      <c r="R23" s="1022"/>
      <c r="S23" s="1022"/>
      <c r="T23" s="1022"/>
      <c r="U23" s="1023"/>
      <c r="V23" s="1021" t="s">
        <v>297</v>
      </c>
      <c r="W23" s="1022"/>
      <c r="X23" s="1022"/>
      <c r="Y23" s="1022"/>
      <c r="Z23" s="1022"/>
      <c r="AA23" s="1022"/>
      <c r="AB23" s="1022"/>
      <c r="AC23" s="1023"/>
      <c r="AD23" s="1021" t="s">
        <v>297</v>
      </c>
      <c r="AE23" s="1022"/>
      <c r="AF23" s="1022"/>
      <c r="AG23" s="1022"/>
      <c r="AH23" s="1022"/>
      <c r="AI23" s="1022"/>
      <c r="AJ23" s="1022"/>
      <c r="AK23" s="1022"/>
      <c r="AL23" s="1022"/>
      <c r="AM23" s="1022"/>
      <c r="AN23" s="1022"/>
      <c r="AO23" s="1023"/>
      <c r="AP23" s="1090"/>
      <c r="AQ23" s="1091"/>
      <c r="AR23" s="1091"/>
      <c r="AS23" s="1092"/>
      <c r="AT23" s="1021" t="s">
        <v>75</v>
      </c>
      <c r="AU23" s="1022"/>
      <c r="AV23" s="1022"/>
      <c r="AW23" s="1022"/>
      <c r="AX23" s="1022"/>
      <c r="AY23" s="1023"/>
    </row>
  </sheetData>
  <sheetProtection/>
  <mergeCells count="56">
    <mergeCell ref="A1:AW1"/>
    <mergeCell ref="AX1:AY1"/>
    <mergeCell ref="A5:AG5"/>
    <mergeCell ref="AH5:AU10"/>
    <mergeCell ref="AV5:AV12"/>
    <mergeCell ref="AW5:AW12"/>
    <mergeCell ref="AX5:AX12"/>
    <mergeCell ref="AY5:AY12"/>
    <mergeCell ref="A6:C8"/>
    <mergeCell ref="D6:E8"/>
    <mergeCell ref="F6:G8"/>
    <mergeCell ref="H6:I6"/>
    <mergeCell ref="L11:L12"/>
    <mergeCell ref="K6:U8"/>
    <mergeCell ref="H7:I7"/>
    <mergeCell ref="H8:I8"/>
    <mergeCell ref="G11:H11"/>
    <mergeCell ref="I11:I12"/>
    <mergeCell ref="J11:J12"/>
    <mergeCell ref="K11:K12"/>
    <mergeCell ref="A9:C9"/>
    <mergeCell ref="D9:AG9"/>
    <mergeCell ref="A10:C10"/>
    <mergeCell ref="D10:AG10"/>
    <mergeCell ref="N11:N12"/>
    <mergeCell ref="O11:S11"/>
    <mergeCell ref="T11:T12"/>
    <mergeCell ref="U11:U12"/>
    <mergeCell ref="V11:AG11"/>
    <mergeCell ref="A11:F11"/>
    <mergeCell ref="AH11:AS11"/>
    <mergeCell ref="AT11:AU11"/>
    <mergeCell ref="A21:C23"/>
    <mergeCell ref="D21:I21"/>
    <mergeCell ref="J21:O23"/>
    <mergeCell ref="P21:U21"/>
    <mergeCell ref="V21:AC21"/>
    <mergeCell ref="AD21:AO21"/>
    <mergeCell ref="AP21:AS23"/>
    <mergeCell ref="M11:M12"/>
    <mergeCell ref="AT21:AY21"/>
    <mergeCell ref="D22:I22"/>
    <mergeCell ref="P22:U22"/>
    <mergeCell ref="V22:AC22"/>
    <mergeCell ref="AD22:AO22"/>
    <mergeCell ref="AT22:AY22"/>
    <mergeCell ref="AX4:AY4"/>
    <mergeCell ref="AX3:AY3"/>
    <mergeCell ref="A3:AW4"/>
    <mergeCell ref="AX2:AY2"/>
    <mergeCell ref="A2:AW2"/>
    <mergeCell ref="D23:I23"/>
    <mergeCell ref="P23:U23"/>
    <mergeCell ref="V23:AC23"/>
    <mergeCell ref="AD23:AO23"/>
    <mergeCell ref="AT23:AY23"/>
  </mergeCells>
  <printOptions/>
  <pageMargins left="0.7" right="0.7" top="0.75" bottom="0.75" header="0.3" footer="0.3"/>
  <pageSetup fitToHeight="1" fitToWidth="1" horizontalDpi="600" verticalDpi="600" orientation="landscape" scale="16" r:id="rId4"/>
  <drawing r:id="rId3"/>
  <legacyDrawing r:id="rId2"/>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AY19"/>
  <sheetViews>
    <sheetView zoomScale="55" zoomScaleNormal="55" zoomScalePageLayoutView="0" workbookViewId="0" topLeftCell="A1">
      <selection activeCell="A1" sqref="A1:AY19"/>
    </sheetView>
  </sheetViews>
  <sheetFormatPr defaultColWidth="10.8515625" defaultRowHeight="15"/>
  <cols>
    <col min="1" max="1" width="10.7109375" style="113" customWidth="1"/>
    <col min="2" max="2" width="11.421875" style="113" customWidth="1"/>
    <col min="3" max="3" width="17.28125" style="113" customWidth="1"/>
    <col min="4" max="4" width="8.28125" style="113" customWidth="1"/>
    <col min="5" max="5" width="11.7109375" style="113" customWidth="1"/>
    <col min="6" max="6" width="8.28125" style="113" customWidth="1"/>
    <col min="7" max="7" width="14.7109375" style="113" customWidth="1"/>
    <col min="8" max="8" width="15.57421875" style="113" customWidth="1"/>
    <col min="9" max="9" width="29.28125" style="113" customWidth="1"/>
    <col min="10" max="10" width="26.28125" style="113" customWidth="1"/>
    <col min="11" max="11" width="18.57421875" style="113" customWidth="1"/>
    <col min="12" max="12" width="16.57421875" style="113" customWidth="1"/>
    <col min="13" max="13" width="15.28125" style="113" customWidth="1"/>
    <col min="14" max="14" width="24.7109375" style="113" customWidth="1"/>
    <col min="15" max="19" width="8.7109375" style="113" customWidth="1"/>
    <col min="20" max="20" width="22.28125" style="113" customWidth="1"/>
    <col min="21" max="21" width="26.8515625" style="113" customWidth="1"/>
    <col min="22" max="23" width="7.57421875" style="113" customWidth="1"/>
    <col min="24" max="24" width="7.57421875" style="305" customWidth="1"/>
    <col min="25" max="26" width="7.57421875" style="131" customWidth="1"/>
    <col min="27" max="27" width="7.57421875" style="305" customWidth="1"/>
    <col min="28" max="29" width="7.57421875" style="131" customWidth="1"/>
    <col min="30" max="30" width="7.57421875" style="305" customWidth="1"/>
    <col min="31" max="32" width="7.57421875" style="131" customWidth="1"/>
    <col min="33" max="33" width="7.57421875" style="305" customWidth="1"/>
    <col min="34" max="45" width="7.57421875" style="113" customWidth="1"/>
    <col min="46" max="46" width="16.00390625" style="113" bestFit="1" customWidth="1"/>
    <col min="47" max="47" width="14.140625" style="217" bestFit="1" customWidth="1"/>
    <col min="48" max="48" width="89.421875" style="113" customWidth="1"/>
    <col min="49" max="49" width="84.421875" style="113" customWidth="1"/>
    <col min="50" max="51" width="25.00390625" style="113" customWidth="1"/>
    <col min="52" max="16384" width="10.8515625" style="113" customWidth="1"/>
  </cols>
  <sheetData>
    <row r="1" spans="1:51" ht="15.75" customHeight="1">
      <c r="A1" s="750" t="s">
        <v>16</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2"/>
      <c r="AX1" s="1062" t="s">
        <v>423</v>
      </c>
      <c r="AY1" s="1063"/>
    </row>
    <row r="2" spans="1:51" ht="15.75" customHeight="1">
      <c r="A2" s="1072" t="s">
        <v>17</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4"/>
      <c r="AX2" s="1065" t="s">
        <v>418</v>
      </c>
      <c r="AY2" s="1066"/>
    </row>
    <row r="3" spans="1:51" ht="15" customHeight="1">
      <c r="A3" s="759" t="s">
        <v>195</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760"/>
      <c r="AJ3" s="760"/>
      <c r="AK3" s="760"/>
      <c r="AL3" s="760"/>
      <c r="AM3" s="760"/>
      <c r="AN3" s="760"/>
      <c r="AO3" s="760"/>
      <c r="AP3" s="760"/>
      <c r="AQ3" s="760"/>
      <c r="AR3" s="760"/>
      <c r="AS3" s="760"/>
      <c r="AT3" s="760"/>
      <c r="AU3" s="760"/>
      <c r="AV3" s="760"/>
      <c r="AW3" s="761"/>
      <c r="AX3" s="1065" t="s">
        <v>424</v>
      </c>
      <c r="AY3" s="1066"/>
    </row>
    <row r="4" spans="1:51" ht="15.75" customHeight="1">
      <c r="A4" s="750"/>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2"/>
      <c r="AX4" s="749" t="s">
        <v>783</v>
      </c>
      <c r="AY4" s="749"/>
    </row>
    <row r="5" spans="1:51" ht="15" customHeight="1">
      <c r="A5" s="715" t="s">
        <v>174</v>
      </c>
      <c r="B5" s="716"/>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17"/>
      <c r="AH5" s="720" t="s">
        <v>69</v>
      </c>
      <c r="AI5" s="737"/>
      <c r="AJ5" s="737"/>
      <c r="AK5" s="737"/>
      <c r="AL5" s="737"/>
      <c r="AM5" s="737"/>
      <c r="AN5" s="737"/>
      <c r="AO5" s="737"/>
      <c r="AP5" s="737"/>
      <c r="AQ5" s="737"/>
      <c r="AR5" s="737"/>
      <c r="AS5" s="737"/>
      <c r="AT5" s="737"/>
      <c r="AU5" s="721"/>
      <c r="AV5" s="712" t="s">
        <v>409</v>
      </c>
      <c r="AW5" s="712" t="s">
        <v>410</v>
      </c>
      <c r="AX5" s="712" t="s">
        <v>298</v>
      </c>
      <c r="AY5" s="712" t="s">
        <v>299</v>
      </c>
    </row>
    <row r="6" spans="1:51" ht="15" customHeight="1">
      <c r="A6" s="718" t="s">
        <v>71</v>
      </c>
      <c r="B6" s="718"/>
      <c r="C6" s="718"/>
      <c r="D6" s="1068">
        <v>45054</v>
      </c>
      <c r="E6" s="719"/>
      <c r="F6" s="720" t="s">
        <v>67</v>
      </c>
      <c r="G6" s="721"/>
      <c r="H6" s="1096" t="s">
        <v>70</v>
      </c>
      <c r="I6" s="1096"/>
      <c r="J6" s="121"/>
      <c r="K6" s="720"/>
      <c r="L6" s="737"/>
      <c r="M6" s="737"/>
      <c r="N6" s="737"/>
      <c r="O6" s="737"/>
      <c r="P6" s="737"/>
      <c r="Q6" s="737"/>
      <c r="R6" s="737"/>
      <c r="S6" s="737"/>
      <c r="T6" s="737"/>
      <c r="U6" s="737"/>
      <c r="V6" s="114"/>
      <c r="W6" s="114"/>
      <c r="X6" s="295"/>
      <c r="Y6" s="226"/>
      <c r="Z6" s="226"/>
      <c r="AA6" s="295"/>
      <c r="AB6" s="226"/>
      <c r="AC6" s="226"/>
      <c r="AD6" s="295"/>
      <c r="AE6" s="226"/>
      <c r="AF6" s="226"/>
      <c r="AG6" s="296"/>
      <c r="AH6" s="722"/>
      <c r="AI6" s="1095"/>
      <c r="AJ6" s="1095"/>
      <c r="AK6" s="1095"/>
      <c r="AL6" s="1095"/>
      <c r="AM6" s="1095"/>
      <c r="AN6" s="1095"/>
      <c r="AO6" s="1095"/>
      <c r="AP6" s="1095"/>
      <c r="AQ6" s="1095"/>
      <c r="AR6" s="1095"/>
      <c r="AS6" s="1095"/>
      <c r="AT6" s="1095"/>
      <c r="AU6" s="723"/>
      <c r="AV6" s="713"/>
      <c r="AW6" s="713"/>
      <c r="AX6" s="713"/>
      <c r="AY6" s="713"/>
    </row>
    <row r="7" spans="1:51" ht="15" customHeight="1">
      <c r="A7" s="718"/>
      <c r="B7" s="718"/>
      <c r="C7" s="718"/>
      <c r="D7" s="719"/>
      <c r="E7" s="719"/>
      <c r="F7" s="722"/>
      <c r="G7" s="723"/>
      <c r="H7" s="1096" t="s">
        <v>68</v>
      </c>
      <c r="I7" s="1096"/>
      <c r="J7" s="121"/>
      <c r="K7" s="722"/>
      <c r="L7" s="1095"/>
      <c r="M7" s="1095"/>
      <c r="N7" s="1095"/>
      <c r="O7" s="1095"/>
      <c r="P7" s="1095"/>
      <c r="Q7" s="1095"/>
      <c r="R7" s="1095"/>
      <c r="S7" s="1095"/>
      <c r="T7" s="1095"/>
      <c r="U7" s="1095"/>
      <c r="V7" s="231"/>
      <c r="W7" s="231"/>
      <c r="X7" s="297"/>
      <c r="Y7" s="298"/>
      <c r="Z7" s="298"/>
      <c r="AA7" s="297"/>
      <c r="AB7" s="298"/>
      <c r="AC7" s="298"/>
      <c r="AD7" s="297"/>
      <c r="AE7" s="298"/>
      <c r="AF7" s="298"/>
      <c r="AG7" s="299"/>
      <c r="AH7" s="722"/>
      <c r="AI7" s="1095"/>
      <c r="AJ7" s="1095"/>
      <c r="AK7" s="1095"/>
      <c r="AL7" s="1095"/>
      <c r="AM7" s="1095"/>
      <c r="AN7" s="1095"/>
      <c r="AO7" s="1095"/>
      <c r="AP7" s="1095"/>
      <c r="AQ7" s="1095"/>
      <c r="AR7" s="1095"/>
      <c r="AS7" s="1095"/>
      <c r="AT7" s="1095"/>
      <c r="AU7" s="723"/>
      <c r="AV7" s="713"/>
      <c r="AW7" s="713"/>
      <c r="AX7" s="713"/>
      <c r="AY7" s="713"/>
    </row>
    <row r="8" spans="1:51" ht="15" customHeight="1">
      <c r="A8" s="718"/>
      <c r="B8" s="718"/>
      <c r="C8" s="718"/>
      <c r="D8" s="719"/>
      <c r="E8" s="719"/>
      <c r="F8" s="724"/>
      <c r="G8" s="725"/>
      <c r="H8" s="1096" t="s">
        <v>69</v>
      </c>
      <c r="I8" s="1096"/>
      <c r="J8" s="121" t="s">
        <v>425</v>
      </c>
      <c r="K8" s="724"/>
      <c r="L8" s="739"/>
      <c r="M8" s="739"/>
      <c r="N8" s="739"/>
      <c r="O8" s="739"/>
      <c r="P8" s="739"/>
      <c r="Q8" s="739"/>
      <c r="R8" s="739"/>
      <c r="S8" s="739"/>
      <c r="T8" s="739"/>
      <c r="U8" s="739"/>
      <c r="V8" s="118"/>
      <c r="W8" s="118"/>
      <c r="X8" s="300"/>
      <c r="Y8" s="227"/>
      <c r="Z8" s="227"/>
      <c r="AA8" s="300"/>
      <c r="AB8" s="227"/>
      <c r="AC8" s="227"/>
      <c r="AD8" s="300"/>
      <c r="AE8" s="227"/>
      <c r="AF8" s="227"/>
      <c r="AG8" s="301"/>
      <c r="AH8" s="722"/>
      <c r="AI8" s="1095"/>
      <c r="AJ8" s="1095"/>
      <c r="AK8" s="1095"/>
      <c r="AL8" s="1095"/>
      <c r="AM8" s="1095"/>
      <c r="AN8" s="1095"/>
      <c r="AO8" s="1095"/>
      <c r="AP8" s="1095"/>
      <c r="AQ8" s="1095"/>
      <c r="AR8" s="1095"/>
      <c r="AS8" s="1095"/>
      <c r="AT8" s="1095"/>
      <c r="AU8" s="723"/>
      <c r="AV8" s="713"/>
      <c r="AW8" s="713"/>
      <c r="AX8" s="713"/>
      <c r="AY8" s="713"/>
    </row>
    <row r="9" spans="1:51" ht="15" customHeight="1">
      <c r="A9" s="727" t="s">
        <v>399</v>
      </c>
      <c r="B9" s="728"/>
      <c r="C9" s="729"/>
      <c r="D9" s="730"/>
      <c r="E9" s="731"/>
      <c r="F9" s="731"/>
      <c r="G9" s="731"/>
      <c r="H9" s="731"/>
      <c r="I9" s="731"/>
      <c r="J9" s="731"/>
      <c r="K9" s="732"/>
      <c r="L9" s="732"/>
      <c r="M9" s="732"/>
      <c r="N9" s="732"/>
      <c r="O9" s="732"/>
      <c r="P9" s="732"/>
      <c r="Q9" s="732"/>
      <c r="R9" s="732"/>
      <c r="S9" s="732"/>
      <c r="T9" s="732"/>
      <c r="U9" s="732"/>
      <c r="V9" s="732"/>
      <c r="W9" s="732"/>
      <c r="X9" s="732"/>
      <c r="Y9" s="732"/>
      <c r="Z9" s="732"/>
      <c r="AA9" s="732"/>
      <c r="AB9" s="732"/>
      <c r="AC9" s="732"/>
      <c r="AD9" s="732"/>
      <c r="AE9" s="732"/>
      <c r="AF9" s="732"/>
      <c r="AG9" s="733"/>
      <c r="AH9" s="722"/>
      <c r="AI9" s="1095"/>
      <c r="AJ9" s="1095"/>
      <c r="AK9" s="1095"/>
      <c r="AL9" s="1095"/>
      <c r="AM9" s="1095"/>
      <c r="AN9" s="1095"/>
      <c r="AO9" s="1095"/>
      <c r="AP9" s="1095"/>
      <c r="AQ9" s="1095"/>
      <c r="AR9" s="1095"/>
      <c r="AS9" s="1095"/>
      <c r="AT9" s="1095"/>
      <c r="AU9" s="723"/>
      <c r="AV9" s="713"/>
      <c r="AW9" s="713"/>
      <c r="AX9" s="713"/>
      <c r="AY9" s="713"/>
    </row>
    <row r="10" spans="1:51" ht="15" customHeight="1">
      <c r="A10" s="727" t="s">
        <v>287</v>
      </c>
      <c r="B10" s="728"/>
      <c r="C10" s="729"/>
      <c r="D10" s="734" t="s">
        <v>500</v>
      </c>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3"/>
      <c r="AH10" s="724"/>
      <c r="AI10" s="739"/>
      <c r="AJ10" s="739"/>
      <c r="AK10" s="739"/>
      <c r="AL10" s="739"/>
      <c r="AM10" s="739"/>
      <c r="AN10" s="739"/>
      <c r="AO10" s="739"/>
      <c r="AP10" s="739"/>
      <c r="AQ10" s="739"/>
      <c r="AR10" s="739"/>
      <c r="AS10" s="739"/>
      <c r="AT10" s="739"/>
      <c r="AU10" s="725"/>
      <c r="AV10" s="713"/>
      <c r="AW10" s="713"/>
      <c r="AX10" s="713"/>
      <c r="AY10" s="713"/>
    </row>
    <row r="11" spans="1:51" ht="39.75" customHeight="1">
      <c r="A11" s="744" t="s">
        <v>168</v>
      </c>
      <c r="B11" s="745"/>
      <c r="C11" s="745"/>
      <c r="D11" s="745"/>
      <c r="E11" s="745"/>
      <c r="F11" s="746"/>
      <c r="G11" s="744" t="s">
        <v>278</v>
      </c>
      <c r="H11" s="746"/>
      <c r="I11" s="712" t="s">
        <v>179</v>
      </c>
      <c r="J11" s="712" t="s">
        <v>279</v>
      </c>
      <c r="K11" s="712" t="s">
        <v>323</v>
      </c>
      <c r="L11" s="712" t="s">
        <v>363</v>
      </c>
      <c r="M11" s="712" t="s">
        <v>167</v>
      </c>
      <c r="N11" s="712" t="s">
        <v>182</v>
      </c>
      <c r="O11" s="744" t="s">
        <v>284</v>
      </c>
      <c r="P11" s="745"/>
      <c r="Q11" s="745"/>
      <c r="R11" s="745"/>
      <c r="S11" s="746"/>
      <c r="T11" s="712" t="s">
        <v>173</v>
      </c>
      <c r="U11" s="712" t="s">
        <v>285</v>
      </c>
      <c r="V11" s="715" t="s">
        <v>370</v>
      </c>
      <c r="W11" s="716"/>
      <c r="X11" s="716"/>
      <c r="Y11" s="716"/>
      <c r="Z11" s="716"/>
      <c r="AA11" s="716"/>
      <c r="AB11" s="716"/>
      <c r="AC11" s="716"/>
      <c r="AD11" s="716"/>
      <c r="AE11" s="716"/>
      <c r="AF11" s="716"/>
      <c r="AG11" s="717"/>
      <c r="AH11" s="715" t="s">
        <v>87</v>
      </c>
      <c r="AI11" s="716"/>
      <c r="AJ11" s="716"/>
      <c r="AK11" s="716"/>
      <c r="AL11" s="716"/>
      <c r="AM11" s="716"/>
      <c r="AN11" s="716"/>
      <c r="AO11" s="716"/>
      <c r="AP11" s="716"/>
      <c r="AQ11" s="716"/>
      <c r="AR11" s="716"/>
      <c r="AS11" s="717"/>
      <c r="AT11" s="744" t="s">
        <v>8</v>
      </c>
      <c r="AU11" s="746"/>
      <c r="AV11" s="713"/>
      <c r="AW11" s="713"/>
      <c r="AX11" s="713"/>
      <c r="AY11" s="713"/>
    </row>
    <row r="12" spans="1:51" ht="42.75">
      <c r="A12" s="120" t="s">
        <v>169</v>
      </c>
      <c r="B12" s="120" t="s">
        <v>170</v>
      </c>
      <c r="C12" s="120" t="s">
        <v>171</v>
      </c>
      <c r="D12" s="120" t="s">
        <v>178</v>
      </c>
      <c r="E12" s="120" t="s">
        <v>185</v>
      </c>
      <c r="F12" s="120" t="s">
        <v>186</v>
      </c>
      <c r="G12" s="120" t="s">
        <v>277</v>
      </c>
      <c r="H12" s="120" t="s">
        <v>184</v>
      </c>
      <c r="I12" s="714"/>
      <c r="J12" s="714"/>
      <c r="K12" s="714"/>
      <c r="L12" s="714"/>
      <c r="M12" s="714"/>
      <c r="N12" s="714"/>
      <c r="O12" s="120">
        <v>2020</v>
      </c>
      <c r="P12" s="120">
        <v>2021</v>
      </c>
      <c r="Q12" s="120">
        <v>2022</v>
      </c>
      <c r="R12" s="120">
        <v>2023</v>
      </c>
      <c r="S12" s="120">
        <v>2024</v>
      </c>
      <c r="T12" s="714"/>
      <c r="U12" s="714"/>
      <c r="V12" s="229" t="s">
        <v>39</v>
      </c>
      <c r="W12" s="229" t="s">
        <v>40</v>
      </c>
      <c r="X12" s="302" t="s">
        <v>41</v>
      </c>
      <c r="Y12" s="229" t="s">
        <v>42</v>
      </c>
      <c r="Z12" s="229" t="s">
        <v>43</v>
      </c>
      <c r="AA12" s="302" t="s">
        <v>44</v>
      </c>
      <c r="AB12" s="229" t="s">
        <v>45</v>
      </c>
      <c r="AC12" s="229" t="s">
        <v>46</v>
      </c>
      <c r="AD12" s="302" t="s">
        <v>47</v>
      </c>
      <c r="AE12" s="229" t="s">
        <v>48</v>
      </c>
      <c r="AF12" s="229" t="s">
        <v>49</v>
      </c>
      <c r="AG12" s="302"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14"/>
      <c r="AW12" s="714"/>
      <c r="AX12" s="714"/>
      <c r="AY12" s="714"/>
    </row>
    <row r="13" spans="1:51" ht="216" customHeight="1">
      <c r="A13" s="121"/>
      <c r="B13" s="121"/>
      <c r="C13" s="121"/>
      <c r="D13" s="121"/>
      <c r="E13" s="121" t="s">
        <v>425</v>
      </c>
      <c r="F13" s="121"/>
      <c r="G13" s="122" t="s">
        <v>534</v>
      </c>
      <c r="H13" s="122" t="s">
        <v>844</v>
      </c>
      <c r="I13" s="122" t="s">
        <v>535</v>
      </c>
      <c r="J13" s="122" t="s">
        <v>536</v>
      </c>
      <c r="K13" s="122" t="s">
        <v>522</v>
      </c>
      <c r="L13" s="122" t="s">
        <v>480</v>
      </c>
      <c r="M13" s="122" t="s">
        <v>431</v>
      </c>
      <c r="N13" s="122" t="s">
        <v>537</v>
      </c>
      <c r="O13" s="123"/>
      <c r="P13" s="123"/>
      <c r="Q13" s="123"/>
      <c r="R13" s="293">
        <v>0.9</v>
      </c>
      <c r="S13" s="123"/>
      <c r="T13" s="123" t="s">
        <v>538</v>
      </c>
      <c r="U13" s="303" t="s">
        <v>539</v>
      </c>
      <c r="V13" s="124"/>
      <c r="W13" s="124"/>
      <c r="X13" s="304">
        <v>0.08</v>
      </c>
      <c r="Y13" s="121"/>
      <c r="Z13" s="121"/>
      <c r="AA13" s="304">
        <v>0.25</v>
      </c>
      <c r="AB13" s="121"/>
      <c r="AC13" s="121"/>
      <c r="AD13" s="304">
        <v>0.3</v>
      </c>
      <c r="AE13" s="121"/>
      <c r="AF13" s="121"/>
      <c r="AG13" s="304">
        <v>0.27</v>
      </c>
      <c r="AH13" s="124"/>
      <c r="AI13" s="124"/>
      <c r="AJ13" s="304">
        <v>0.07</v>
      </c>
      <c r="AK13" s="124"/>
      <c r="AL13" s="124"/>
      <c r="AM13" s="124"/>
      <c r="AN13" s="124"/>
      <c r="AO13" s="124"/>
      <c r="AP13" s="124"/>
      <c r="AQ13" s="124"/>
      <c r="AR13" s="124"/>
      <c r="AS13" s="124"/>
      <c r="AT13" s="478">
        <f>SUM(AH13:AS13)</f>
        <v>0.07</v>
      </c>
      <c r="AU13" s="304">
        <f>+AT13/R13</f>
        <v>0.07777777777777778</v>
      </c>
      <c r="AV13" s="412" t="s">
        <v>881</v>
      </c>
      <c r="AW13" s="412" t="s">
        <v>949</v>
      </c>
      <c r="AX13" s="460" t="s">
        <v>450</v>
      </c>
      <c r="AY13" s="460" t="s">
        <v>450</v>
      </c>
    </row>
    <row r="14" spans="1:51" ht="255">
      <c r="A14" s="121"/>
      <c r="B14" s="121"/>
      <c r="C14" s="121"/>
      <c r="D14" s="121"/>
      <c r="E14" s="477" t="s">
        <v>425</v>
      </c>
      <c r="F14" s="121"/>
      <c r="G14" s="122" t="s">
        <v>534</v>
      </c>
      <c r="H14" s="122" t="s">
        <v>540</v>
      </c>
      <c r="I14" s="122" t="s">
        <v>541</v>
      </c>
      <c r="J14" s="122" t="s">
        <v>542</v>
      </c>
      <c r="K14" s="121" t="s">
        <v>522</v>
      </c>
      <c r="L14" s="121" t="s">
        <v>480</v>
      </c>
      <c r="M14" s="121" t="s">
        <v>431</v>
      </c>
      <c r="N14" s="396" t="s">
        <v>543</v>
      </c>
      <c r="O14" s="124"/>
      <c r="P14" s="124"/>
      <c r="Q14" s="124"/>
      <c r="R14" s="293">
        <v>0.9</v>
      </c>
      <c r="S14" s="124"/>
      <c r="T14" s="121" t="s">
        <v>538</v>
      </c>
      <c r="U14" s="303" t="s">
        <v>539</v>
      </c>
      <c r="V14" s="124"/>
      <c r="W14" s="124"/>
      <c r="X14" s="304">
        <v>0.2</v>
      </c>
      <c r="Y14" s="121"/>
      <c r="Z14" s="121"/>
      <c r="AA14" s="304">
        <v>0.35</v>
      </c>
      <c r="AB14" s="121"/>
      <c r="AC14" s="121"/>
      <c r="AD14" s="304">
        <v>0.25</v>
      </c>
      <c r="AE14" s="121"/>
      <c r="AF14" s="121"/>
      <c r="AG14" s="304">
        <v>0.1</v>
      </c>
      <c r="AH14" s="124"/>
      <c r="AI14" s="124"/>
      <c r="AJ14" s="304">
        <v>0.2</v>
      </c>
      <c r="AK14" s="124"/>
      <c r="AL14" s="124"/>
      <c r="AM14" s="124"/>
      <c r="AN14" s="124"/>
      <c r="AO14" s="124"/>
      <c r="AP14" s="124"/>
      <c r="AQ14" s="124"/>
      <c r="AR14" s="124"/>
      <c r="AS14" s="124"/>
      <c r="AT14" s="478">
        <f>SUM(AH14:AS14)</f>
        <v>0.2</v>
      </c>
      <c r="AU14" s="304">
        <f>+AT14/R14</f>
        <v>0.22222222222222224</v>
      </c>
      <c r="AV14" s="412" t="s">
        <v>881</v>
      </c>
      <c r="AW14" s="412" t="s">
        <v>950</v>
      </c>
      <c r="AX14" s="460" t="s">
        <v>450</v>
      </c>
      <c r="AY14" s="460" t="s">
        <v>450</v>
      </c>
    </row>
    <row r="15" spans="1:51" ht="408.75" customHeight="1">
      <c r="A15" s="121"/>
      <c r="B15" s="121"/>
      <c r="C15" s="121"/>
      <c r="D15" s="121"/>
      <c r="E15" s="477" t="s">
        <v>425</v>
      </c>
      <c r="F15" s="121"/>
      <c r="G15" s="122" t="s">
        <v>534</v>
      </c>
      <c r="H15" s="122" t="s">
        <v>544</v>
      </c>
      <c r="I15" s="122" t="s">
        <v>545</v>
      </c>
      <c r="J15" s="122" t="s">
        <v>546</v>
      </c>
      <c r="K15" s="121" t="s">
        <v>522</v>
      </c>
      <c r="L15" s="121" t="s">
        <v>480</v>
      </c>
      <c r="M15" s="121" t="s">
        <v>431</v>
      </c>
      <c r="N15" s="122" t="s">
        <v>547</v>
      </c>
      <c r="O15" s="124"/>
      <c r="P15" s="124"/>
      <c r="Q15" s="124"/>
      <c r="R15" s="293">
        <v>0.9</v>
      </c>
      <c r="S15" s="124"/>
      <c r="T15" s="121" t="s">
        <v>538</v>
      </c>
      <c r="U15" s="303" t="s">
        <v>539</v>
      </c>
      <c r="V15" s="124"/>
      <c r="W15" s="124"/>
      <c r="X15" s="304">
        <v>0.17</v>
      </c>
      <c r="Y15" s="121"/>
      <c r="Z15" s="121"/>
      <c r="AA15" s="304">
        <v>0.25</v>
      </c>
      <c r="AB15" s="121"/>
      <c r="AC15" s="121"/>
      <c r="AD15" s="304">
        <v>0.28</v>
      </c>
      <c r="AE15" s="121"/>
      <c r="AF15" s="121"/>
      <c r="AG15" s="304">
        <v>0.2</v>
      </c>
      <c r="AH15" s="124"/>
      <c r="AI15" s="124"/>
      <c r="AJ15" s="304">
        <v>0.16</v>
      </c>
      <c r="AK15" s="124"/>
      <c r="AL15" s="124"/>
      <c r="AM15" s="124"/>
      <c r="AN15" s="124"/>
      <c r="AO15" s="124"/>
      <c r="AP15" s="124"/>
      <c r="AQ15" s="124"/>
      <c r="AR15" s="124"/>
      <c r="AS15" s="124"/>
      <c r="AT15" s="478">
        <f>SUM(AH15:AS15)</f>
        <v>0.16</v>
      </c>
      <c r="AU15" s="304">
        <f>+AT15/R15</f>
        <v>0.17777777777777778</v>
      </c>
      <c r="AV15" s="412" t="s">
        <v>881</v>
      </c>
      <c r="AW15" s="412" t="s">
        <v>951</v>
      </c>
      <c r="AX15" s="460" t="s">
        <v>450</v>
      </c>
      <c r="AY15" s="460" t="s">
        <v>450</v>
      </c>
    </row>
    <row r="16" spans="1:51" ht="401.25" customHeight="1">
      <c r="A16" s="121"/>
      <c r="B16" s="121"/>
      <c r="C16" s="121"/>
      <c r="D16" s="121"/>
      <c r="E16" s="477" t="s">
        <v>425</v>
      </c>
      <c r="F16" s="121"/>
      <c r="G16" s="122" t="s">
        <v>534</v>
      </c>
      <c r="H16" s="122" t="s">
        <v>845</v>
      </c>
      <c r="I16" s="122" t="s">
        <v>548</v>
      </c>
      <c r="J16" s="122" t="s">
        <v>549</v>
      </c>
      <c r="K16" s="121" t="s">
        <v>522</v>
      </c>
      <c r="L16" s="121" t="s">
        <v>480</v>
      </c>
      <c r="M16" s="121" t="s">
        <v>431</v>
      </c>
      <c r="N16" s="122" t="s">
        <v>550</v>
      </c>
      <c r="O16" s="124"/>
      <c r="P16" s="124"/>
      <c r="Q16" s="124"/>
      <c r="R16" s="293">
        <v>1</v>
      </c>
      <c r="S16" s="124"/>
      <c r="T16" s="121" t="s">
        <v>551</v>
      </c>
      <c r="U16" s="303" t="s">
        <v>552</v>
      </c>
      <c r="V16" s="304"/>
      <c r="W16" s="304"/>
      <c r="X16" s="304"/>
      <c r="Y16" s="304">
        <v>0.3</v>
      </c>
      <c r="Z16" s="304"/>
      <c r="AA16" s="304"/>
      <c r="AB16" s="304"/>
      <c r="AC16" s="304">
        <v>0.2</v>
      </c>
      <c r="AD16" s="304"/>
      <c r="AE16" s="304"/>
      <c r="AF16" s="304"/>
      <c r="AG16" s="304">
        <v>0.5</v>
      </c>
      <c r="AH16" s="304"/>
      <c r="AI16" s="304"/>
      <c r="AJ16" s="304"/>
      <c r="AK16" s="304">
        <v>0.3</v>
      </c>
      <c r="AL16" s="304"/>
      <c r="AM16" s="304"/>
      <c r="AN16" s="304"/>
      <c r="AO16" s="304"/>
      <c r="AP16" s="304"/>
      <c r="AQ16" s="304"/>
      <c r="AR16" s="304"/>
      <c r="AS16" s="124"/>
      <c r="AT16" s="478">
        <f>SUM(AH16:AS16)</f>
        <v>0.3</v>
      </c>
      <c r="AU16" s="304">
        <f>+AT16/R16</f>
        <v>0.3</v>
      </c>
      <c r="AV16" s="412" t="s">
        <v>952</v>
      </c>
      <c r="AW16" s="412" t="s">
        <v>952</v>
      </c>
      <c r="AX16" s="234" t="s">
        <v>883</v>
      </c>
      <c r="AY16" s="234" t="s">
        <v>450</v>
      </c>
    </row>
    <row r="17" spans="1:51" ht="54" customHeight="1">
      <c r="A17" s="740" t="s">
        <v>64</v>
      </c>
      <c r="B17" s="740"/>
      <c r="C17" s="740"/>
      <c r="D17" s="736" t="s">
        <v>66</v>
      </c>
      <c r="E17" s="736"/>
      <c r="F17" s="736"/>
      <c r="G17" s="736"/>
      <c r="H17" s="736"/>
      <c r="I17" s="736"/>
      <c r="J17" s="735" t="s">
        <v>300</v>
      </c>
      <c r="K17" s="735"/>
      <c r="L17" s="735"/>
      <c r="M17" s="735"/>
      <c r="N17" s="735"/>
      <c r="O17" s="735"/>
      <c r="P17" s="736" t="s">
        <v>66</v>
      </c>
      <c r="Q17" s="736"/>
      <c r="R17" s="736"/>
      <c r="S17" s="736"/>
      <c r="T17" s="736"/>
      <c r="U17" s="736"/>
      <c r="V17" s="736" t="s">
        <v>66</v>
      </c>
      <c r="W17" s="736"/>
      <c r="X17" s="736"/>
      <c r="Y17" s="736"/>
      <c r="Z17" s="736"/>
      <c r="AA17" s="736"/>
      <c r="AB17" s="736"/>
      <c r="AC17" s="736"/>
      <c r="AD17" s="736" t="s">
        <v>66</v>
      </c>
      <c r="AE17" s="736"/>
      <c r="AF17" s="736"/>
      <c r="AG17" s="736"/>
      <c r="AH17" s="736"/>
      <c r="AI17" s="736"/>
      <c r="AJ17" s="736"/>
      <c r="AK17" s="736"/>
      <c r="AL17" s="736"/>
      <c r="AM17" s="736"/>
      <c r="AN17" s="736"/>
      <c r="AO17" s="736"/>
      <c r="AP17" s="735" t="s">
        <v>318</v>
      </c>
      <c r="AQ17" s="735"/>
      <c r="AR17" s="735"/>
      <c r="AS17" s="735"/>
      <c r="AT17" s="736" t="s">
        <v>13</v>
      </c>
      <c r="AU17" s="736"/>
      <c r="AV17" s="736"/>
      <c r="AW17" s="736"/>
      <c r="AX17" s="736"/>
      <c r="AY17" s="736"/>
    </row>
    <row r="18" spans="1:51" ht="30" customHeight="1">
      <c r="A18" s="740"/>
      <c r="B18" s="740"/>
      <c r="C18" s="740"/>
      <c r="D18" s="736" t="s">
        <v>953</v>
      </c>
      <c r="E18" s="736"/>
      <c r="F18" s="736"/>
      <c r="G18" s="736"/>
      <c r="H18" s="736"/>
      <c r="I18" s="736"/>
      <c r="J18" s="735"/>
      <c r="K18" s="735"/>
      <c r="L18" s="735"/>
      <c r="M18" s="735"/>
      <c r="N18" s="735"/>
      <c r="O18" s="735"/>
      <c r="P18" s="736" t="s">
        <v>814</v>
      </c>
      <c r="Q18" s="736"/>
      <c r="R18" s="736"/>
      <c r="S18" s="736"/>
      <c r="T18" s="736"/>
      <c r="U18" s="736"/>
      <c r="V18" s="736" t="s">
        <v>65</v>
      </c>
      <c r="W18" s="736"/>
      <c r="X18" s="736"/>
      <c r="Y18" s="736"/>
      <c r="Z18" s="736"/>
      <c r="AA18" s="736"/>
      <c r="AB18" s="736"/>
      <c r="AC18" s="736"/>
      <c r="AD18" s="736" t="s">
        <v>65</v>
      </c>
      <c r="AE18" s="736"/>
      <c r="AF18" s="736"/>
      <c r="AG18" s="736"/>
      <c r="AH18" s="736"/>
      <c r="AI18" s="736"/>
      <c r="AJ18" s="736"/>
      <c r="AK18" s="736"/>
      <c r="AL18" s="736"/>
      <c r="AM18" s="736"/>
      <c r="AN18" s="736"/>
      <c r="AO18" s="736"/>
      <c r="AP18" s="735"/>
      <c r="AQ18" s="735"/>
      <c r="AR18" s="735"/>
      <c r="AS18" s="735"/>
      <c r="AT18" s="736" t="s">
        <v>771</v>
      </c>
      <c r="AU18" s="736"/>
      <c r="AV18" s="736"/>
      <c r="AW18" s="736"/>
      <c r="AX18" s="736"/>
      <c r="AY18" s="736"/>
    </row>
    <row r="19" spans="1:51" ht="30" customHeight="1">
      <c r="A19" s="740"/>
      <c r="B19" s="740"/>
      <c r="C19" s="740"/>
      <c r="D19" s="736" t="s">
        <v>954</v>
      </c>
      <c r="E19" s="736"/>
      <c r="F19" s="736"/>
      <c r="G19" s="736"/>
      <c r="H19" s="736"/>
      <c r="I19" s="736"/>
      <c r="J19" s="735"/>
      <c r="K19" s="735"/>
      <c r="L19" s="735"/>
      <c r="M19" s="735"/>
      <c r="N19" s="735"/>
      <c r="O19" s="735"/>
      <c r="P19" s="736" t="s">
        <v>815</v>
      </c>
      <c r="Q19" s="736"/>
      <c r="R19" s="736"/>
      <c r="S19" s="736"/>
      <c r="T19" s="736"/>
      <c r="U19" s="736"/>
      <c r="V19" s="736" t="s">
        <v>297</v>
      </c>
      <c r="W19" s="736"/>
      <c r="X19" s="736"/>
      <c r="Y19" s="736"/>
      <c r="Z19" s="736"/>
      <c r="AA19" s="736"/>
      <c r="AB19" s="736"/>
      <c r="AC19" s="736"/>
      <c r="AD19" s="736" t="s">
        <v>297</v>
      </c>
      <c r="AE19" s="736"/>
      <c r="AF19" s="736"/>
      <c r="AG19" s="736"/>
      <c r="AH19" s="736"/>
      <c r="AI19" s="736"/>
      <c r="AJ19" s="736"/>
      <c r="AK19" s="736"/>
      <c r="AL19" s="736"/>
      <c r="AM19" s="736"/>
      <c r="AN19" s="736"/>
      <c r="AO19" s="736"/>
      <c r="AP19" s="735"/>
      <c r="AQ19" s="735"/>
      <c r="AR19" s="735"/>
      <c r="AS19" s="735"/>
      <c r="AT19" s="736" t="s">
        <v>75</v>
      </c>
      <c r="AU19" s="736"/>
      <c r="AV19" s="736"/>
      <c r="AW19" s="736"/>
      <c r="AX19" s="736"/>
      <c r="AY19" s="736"/>
    </row>
  </sheetData>
  <sheetProtection/>
  <mergeCells count="56">
    <mergeCell ref="D19:I19"/>
    <mergeCell ref="P19:U19"/>
    <mergeCell ref="V19:AC19"/>
    <mergeCell ref="AD19:AO19"/>
    <mergeCell ref="AT19:AY19"/>
    <mergeCell ref="AT17:AY17"/>
    <mergeCell ref="D18:I18"/>
    <mergeCell ref="P18:U18"/>
    <mergeCell ref="V18:AC18"/>
    <mergeCell ref="AD18:AO18"/>
    <mergeCell ref="AT18:AY18"/>
    <mergeCell ref="AH11:AS11"/>
    <mergeCell ref="AT11:AU11"/>
    <mergeCell ref="A17:C19"/>
    <mergeCell ref="D17:I17"/>
    <mergeCell ref="J17:O19"/>
    <mergeCell ref="P17:U17"/>
    <mergeCell ref="V17:AC17"/>
    <mergeCell ref="AD17:AO17"/>
    <mergeCell ref="AP17:AS19"/>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0" fitToWidth="1" horizontalDpi="600" verticalDpi="600" orientation="landscape" scale="16" r:id="rId3"/>
  <legacyDrawing r:id="rId2"/>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AY21"/>
  <sheetViews>
    <sheetView tabSelected="1" zoomScale="61" zoomScaleNormal="61" zoomScalePageLayoutView="0" workbookViewId="0" topLeftCell="S7">
      <selection activeCell="AJ13" sqref="AJ13"/>
    </sheetView>
  </sheetViews>
  <sheetFormatPr defaultColWidth="10.8515625" defaultRowHeight="15"/>
  <cols>
    <col min="1" max="1" width="16.28125" style="113" customWidth="1"/>
    <col min="2" max="2" width="15.28125" style="113" customWidth="1"/>
    <col min="3" max="3" width="17.28125" style="113" customWidth="1"/>
    <col min="4" max="4" width="8.28125" style="113" customWidth="1"/>
    <col min="5" max="5" width="12.8515625" style="113" customWidth="1"/>
    <col min="6" max="6" width="8.28125" style="113" customWidth="1"/>
    <col min="7" max="8" width="14.7109375" style="113" customWidth="1"/>
    <col min="9" max="10" width="29.28125" style="113" customWidth="1"/>
    <col min="11" max="11" width="16.8515625" style="113" customWidth="1"/>
    <col min="12" max="13" width="15.28125" style="113" customWidth="1"/>
    <col min="14" max="14" width="28.7109375" style="113" customWidth="1"/>
    <col min="15" max="19" width="8.7109375" style="113" customWidth="1"/>
    <col min="20" max="20" width="22.28125" style="113" customWidth="1"/>
    <col min="21" max="21" width="27.28125" style="113" customWidth="1"/>
    <col min="22" max="45" width="7.421875" style="113" customWidth="1"/>
    <col min="46" max="46" width="17.140625" style="113" customWidth="1"/>
    <col min="47" max="47" width="15.8515625" style="217" customWidth="1"/>
    <col min="48" max="48" width="182.140625" style="113" customWidth="1"/>
    <col min="49" max="49" width="81.00390625" style="113" customWidth="1"/>
    <col min="50" max="51" width="33.57421875" style="113" customWidth="1"/>
    <col min="52" max="16384" width="10.8515625" style="113" customWidth="1"/>
  </cols>
  <sheetData>
    <row r="1" spans="1:51" ht="15.75" customHeight="1">
      <c r="A1" s="750" t="s">
        <v>16</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2"/>
      <c r="AX1" s="1062" t="s">
        <v>18</v>
      </c>
      <c r="AY1" s="1063"/>
    </row>
    <row r="2" spans="1:51" ht="15.75" customHeight="1">
      <c r="A2" s="1072" t="s">
        <v>17</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4"/>
      <c r="AX2" s="1065" t="s">
        <v>418</v>
      </c>
      <c r="AY2" s="1066"/>
    </row>
    <row r="3" spans="1:51" ht="15" customHeight="1">
      <c r="A3" s="759" t="s">
        <v>195</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760"/>
      <c r="AJ3" s="760"/>
      <c r="AK3" s="760"/>
      <c r="AL3" s="760"/>
      <c r="AM3" s="760"/>
      <c r="AN3" s="760"/>
      <c r="AO3" s="760"/>
      <c r="AP3" s="760"/>
      <c r="AQ3" s="760"/>
      <c r="AR3" s="760"/>
      <c r="AS3" s="760"/>
      <c r="AT3" s="760"/>
      <c r="AU3" s="760"/>
      <c r="AV3" s="760"/>
      <c r="AW3" s="761"/>
      <c r="AX3" s="1065" t="s">
        <v>478</v>
      </c>
      <c r="AY3" s="1066"/>
    </row>
    <row r="4" spans="1:51" ht="15.75" customHeight="1">
      <c r="A4" s="750"/>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2"/>
      <c r="AX4" s="749" t="s">
        <v>784</v>
      </c>
      <c r="AY4" s="749"/>
    </row>
    <row r="5" spans="1:51" ht="15" customHeight="1">
      <c r="A5" s="715" t="s">
        <v>174</v>
      </c>
      <c r="B5" s="716"/>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17"/>
      <c r="AH5" s="720" t="s">
        <v>69</v>
      </c>
      <c r="AI5" s="737"/>
      <c r="AJ5" s="737"/>
      <c r="AK5" s="737"/>
      <c r="AL5" s="737"/>
      <c r="AM5" s="737"/>
      <c r="AN5" s="737"/>
      <c r="AO5" s="737"/>
      <c r="AP5" s="737"/>
      <c r="AQ5" s="737"/>
      <c r="AR5" s="737"/>
      <c r="AS5" s="737"/>
      <c r="AT5" s="737"/>
      <c r="AU5" s="721"/>
      <c r="AV5" s="712" t="s">
        <v>409</v>
      </c>
      <c r="AW5" s="712" t="s">
        <v>410</v>
      </c>
      <c r="AX5" s="712" t="s">
        <v>298</v>
      </c>
      <c r="AY5" s="712" t="s">
        <v>299</v>
      </c>
    </row>
    <row r="6" spans="1:51" ht="15" customHeight="1">
      <c r="A6" s="718" t="s">
        <v>71</v>
      </c>
      <c r="B6" s="718"/>
      <c r="C6" s="718"/>
      <c r="D6" s="1068">
        <v>45054</v>
      </c>
      <c r="E6" s="719"/>
      <c r="F6" s="720" t="s">
        <v>67</v>
      </c>
      <c r="G6" s="721"/>
      <c r="H6" s="1096" t="s">
        <v>70</v>
      </c>
      <c r="I6" s="1096"/>
      <c r="J6" s="228"/>
      <c r="K6" s="720"/>
      <c r="L6" s="737"/>
      <c r="M6" s="737"/>
      <c r="N6" s="737"/>
      <c r="O6" s="737"/>
      <c r="P6" s="737"/>
      <c r="Q6" s="737"/>
      <c r="R6" s="737"/>
      <c r="S6" s="737"/>
      <c r="T6" s="737"/>
      <c r="U6" s="737"/>
      <c r="V6" s="114"/>
      <c r="W6" s="114"/>
      <c r="X6" s="114"/>
      <c r="Y6" s="114"/>
      <c r="Z6" s="114"/>
      <c r="AA6" s="114"/>
      <c r="AB6" s="114"/>
      <c r="AC6" s="114"/>
      <c r="AD6" s="114"/>
      <c r="AE6" s="114"/>
      <c r="AF6" s="114"/>
      <c r="AG6" s="115"/>
      <c r="AH6" s="722"/>
      <c r="AI6" s="1095"/>
      <c r="AJ6" s="1095"/>
      <c r="AK6" s="1095"/>
      <c r="AL6" s="1095"/>
      <c r="AM6" s="1095"/>
      <c r="AN6" s="1095"/>
      <c r="AO6" s="1095"/>
      <c r="AP6" s="1095"/>
      <c r="AQ6" s="1095"/>
      <c r="AR6" s="1095"/>
      <c r="AS6" s="1095"/>
      <c r="AT6" s="1095"/>
      <c r="AU6" s="723"/>
      <c r="AV6" s="713"/>
      <c r="AW6" s="713"/>
      <c r="AX6" s="713"/>
      <c r="AY6" s="713"/>
    </row>
    <row r="7" spans="1:51" ht="15" customHeight="1">
      <c r="A7" s="718"/>
      <c r="B7" s="718"/>
      <c r="C7" s="718"/>
      <c r="D7" s="719"/>
      <c r="E7" s="719"/>
      <c r="F7" s="722"/>
      <c r="G7" s="723"/>
      <c r="H7" s="1096" t="s">
        <v>68</v>
      </c>
      <c r="I7" s="1096"/>
      <c r="J7" s="121"/>
      <c r="K7" s="722"/>
      <c r="L7" s="1095"/>
      <c r="M7" s="1095"/>
      <c r="N7" s="1095"/>
      <c r="O7" s="1095"/>
      <c r="P7" s="1095"/>
      <c r="Q7" s="1095"/>
      <c r="R7" s="1095"/>
      <c r="S7" s="1095"/>
      <c r="T7" s="1095"/>
      <c r="U7" s="1095"/>
      <c r="V7" s="231"/>
      <c r="W7" s="231"/>
      <c r="X7" s="231"/>
      <c r="Y7" s="231"/>
      <c r="Z7" s="231"/>
      <c r="AA7" s="231"/>
      <c r="AB7" s="231"/>
      <c r="AC7" s="231"/>
      <c r="AD7" s="231"/>
      <c r="AE7" s="231"/>
      <c r="AF7" s="231"/>
      <c r="AG7" s="117"/>
      <c r="AH7" s="722"/>
      <c r="AI7" s="1095"/>
      <c r="AJ7" s="1095"/>
      <c r="AK7" s="1095"/>
      <c r="AL7" s="1095"/>
      <c r="AM7" s="1095"/>
      <c r="AN7" s="1095"/>
      <c r="AO7" s="1095"/>
      <c r="AP7" s="1095"/>
      <c r="AQ7" s="1095"/>
      <c r="AR7" s="1095"/>
      <c r="AS7" s="1095"/>
      <c r="AT7" s="1095"/>
      <c r="AU7" s="723"/>
      <c r="AV7" s="713"/>
      <c r="AW7" s="713"/>
      <c r="AX7" s="713"/>
      <c r="AY7" s="713"/>
    </row>
    <row r="8" spans="1:51" ht="15" customHeight="1">
      <c r="A8" s="718"/>
      <c r="B8" s="718"/>
      <c r="C8" s="718"/>
      <c r="D8" s="719"/>
      <c r="E8" s="719"/>
      <c r="F8" s="724"/>
      <c r="G8" s="725"/>
      <c r="H8" s="1096" t="s">
        <v>69</v>
      </c>
      <c r="I8" s="1096"/>
      <c r="J8" s="121" t="s">
        <v>425</v>
      </c>
      <c r="K8" s="724"/>
      <c r="L8" s="739"/>
      <c r="M8" s="739"/>
      <c r="N8" s="739"/>
      <c r="O8" s="739"/>
      <c r="P8" s="739"/>
      <c r="Q8" s="739"/>
      <c r="R8" s="739"/>
      <c r="S8" s="739"/>
      <c r="T8" s="739"/>
      <c r="U8" s="739"/>
      <c r="V8" s="118"/>
      <c r="W8" s="118"/>
      <c r="X8" s="118"/>
      <c r="Y8" s="118"/>
      <c r="Z8" s="118"/>
      <c r="AA8" s="118"/>
      <c r="AB8" s="118"/>
      <c r="AC8" s="118"/>
      <c r="AD8" s="118"/>
      <c r="AE8" s="118"/>
      <c r="AF8" s="118"/>
      <c r="AG8" s="119"/>
      <c r="AH8" s="722"/>
      <c r="AI8" s="1095"/>
      <c r="AJ8" s="1095"/>
      <c r="AK8" s="1095"/>
      <c r="AL8" s="1095"/>
      <c r="AM8" s="1095"/>
      <c r="AN8" s="1095"/>
      <c r="AO8" s="1095"/>
      <c r="AP8" s="1095"/>
      <c r="AQ8" s="1095"/>
      <c r="AR8" s="1095"/>
      <c r="AS8" s="1095"/>
      <c r="AT8" s="1095"/>
      <c r="AU8" s="723"/>
      <c r="AV8" s="713"/>
      <c r="AW8" s="713"/>
      <c r="AX8" s="713"/>
      <c r="AY8" s="713"/>
    </row>
    <row r="9" spans="1:51" ht="15" customHeight="1">
      <c r="A9" s="753" t="s">
        <v>399</v>
      </c>
      <c r="B9" s="754"/>
      <c r="C9" s="755"/>
      <c r="D9" s="750"/>
      <c r="E9" s="751"/>
      <c r="F9" s="751"/>
      <c r="G9" s="751"/>
      <c r="H9" s="751"/>
      <c r="I9" s="751"/>
      <c r="J9" s="751"/>
      <c r="K9" s="1073"/>
      <c r="L9" s="1073"/>
      <c r="M9" s="1073"/>
      <c r="N9" s="1073"/>
      <c r="O9" s="1073"/>
      <c r="P9" s="1073"/>
      <c r="Q9" s="1073"/>
      <c r="R9" s="1073"/>
      <c r="S9" s="1073"/>
      <c r="T9" s="1073"/>
      <c r="U9" s="1073"/>
      <c r="V9" s="1073"/>
      <c r="W9" s="1073"/>
      <c r="X9" s="1073"/>
      <c r="Y9" s="1073"/>
      <c r="Z9" s="1073"/>
      <c r="AA9" s="1073"/>
      <c r="AB9" s="1073"/>
      <c r="AC9" s="1073"/>
      <c r="AD9" s="1073"/>
      <c r="AE9" s="1073"/>
      <c r="AF9" s="1073"/>
      <c r="AG9" s="1074"/>
      <c r="AH9" s="722"/>
      <c r="AI9" s="1095"/>
      <c r="AJ9" s="1095"/>
      <c r="AK9" s="1095"/>
      <c r="AL9" s="1095"/>
      <c r="AM9" s="1095"/>
      <c r="AN9" s="1095"/>
      <c r="AO9" s="1095"/>
      <c r="AP9" s="1095"/>
      <c r="AQ9" s="1095"/>
      <c r="AR9" s="1095"/>
      <c r="AS9" s="1095"/>
      <c r="AT9" s="1095"/>
      <c r="AU9" s="723"/>
      <c r="AV9" s="713"/>
      <c r="AW9" s="713"/>
      <c r="AX9" s="713"/>
      <c r="AY9" s="713"/>
    </row>
    <row r="10" spans="1:51" ht="15" customHeight="1">
      <c r="A10" s="727" t="s">
        <v>287</v>
      </c>
      <c r="B10" s="728"/>
      <c r="C10" s="729"/>
      <c r="D10" s="1072" t="s">
        <v>500</v>
      </c>
      <c r="E10" s="1073"/>
      <c r="F10" s="1073"/>
      <c r="G10" s="1073"/>
      <c r="H10" s="1073"/>
      <c r="I10" s="1073"/>
      <c r="J10" s="1073"/>
      <c r="K10" s="1073"/>
      <c r="L10" s="1073"/>
      <c r="M10" s="1073"/>
      <c r="N10" s="1073"/>
      <c r="O10" s="1073"/>
      <c r="P10" s="1073"/>
      <c r="Q10" s="1073"/>
      <c r="R10" s="1073"/>
      <c r="S10" s="1073"/>
      <c r="T10" s="1073"/>
      <c r="U10" s="1073"/>
      <c r="V10" s="1073"/>
      <c r="W10" s="1073"/>
      <c r="X10" s="1073"/>
      <c r="Y10" s="1073"/>
      <c r="Z10" s="1073"/>
      <c r="AA10" s="1073"/>
      <c r="AB10" s="1073"/>
      <c r="AC10" s="1073"/>
      <c r="AD10" s="1073"/>
      <c r="AE10" s="1073"/>
      <c r="AF10" s="1073"/>
      <c r="AG10" s="1074"/>
      <c r="AH10" s="724"/>
      <c r="AI10" s="739"/>
      <c r="AJ10" s="739"/>
      <c r="AK10" s="739"/>
      <c r="AL10" s="739"/>
      <c r="AM10" s="739"/>
      <c r="AN10" s="739"/>
      <c r="AO10" s="739"/>
      <c r="AP10" s="739"/>
      <c r="AQ10" s="739"/>
      <c r="AR10" s="739"/>
      <c r="AS10" s="739"/>
      <c r="AT10" s="739"/>
      <c r="AU10" s="725"/>
      <c r="AV10" s="713"/>
      <c r="AW10" s="713"/>
      <c r="AX10" s="713"/>
      <c r="AY10" s="713"/>
    </row>
    <row r="11" spans="1:51" ht="39.75" customHeight="1">
      <c r="A11" s="744" t="s">
        <v>168</v>
      </c>
      <c r="B11" s="745"/>
      <c r="C11" s="745"/>
      <c r="D11" s="745"/>
      <c r="E11" s="745"/>
      <c r="F11" s="746"/>
      <c r="G11" s="744" t="s">
        <v>278</v>
      </c>
      <c r="H11" s="746"/>
      <c r="I11" s="712" t="s">
        <v>179</v>
      </c>
      <c r="J11" s="712" t="s">
        <v>279</v>
      </c>
      <c r="K11" s="712" t="s">
        <v>323</v>
      </c>
      <c r="L11" s="712" t="s">
        <v>363</v>
      </c>
      <c r="M11" s="712" t="s">
        <v>167</v>
      </c>
      <c r="N11" s="712" t="s">
        <v>182</v>
      </c>
      <c r="O11" s="744" t="s">
        <v>284</v>
      </c>
      <c r="P11" s="745"/>
      <c r="Q11" s="745"/>
      <c r="R11" s="745"/>
      <c r="S11" s="746"/>
      <c r="T11" s="712" t="s">
        <v>173</v>
      </c>
      <c r="U11" s="712" t="s">
        <v>285</v>
      </c>
      <c r="V11" s="715" t="s">
        <v>370</v>
      </c>
      <c r="W11" s="716"/>
      <c r="X11" s="716"/>
      <c r="Y11" s="716"/>
      <c r="Z11" s="716"/>
      <c r="AA11" s="716"/>
      <c r="AB11" s="716"/>
      <c r="AC11" s="716"/>
      <c r="AD11" s="716"/>
      <c r="AE11" s="716"/>
      <c r="AF11" s="716"/>
      <c r="AG11" s="717"/>
      <c r="AH11" s="715" t="s">
        <v>87</v>
      </c>
      <c r="AI11" s="716"/>
      <c r="AJ11" s="716"/>
      <c r="AK11" s="716"/>
      <c r="AL11" s="716"/>
      <c r="AM11" s="716"/>
      <c r="AN11" s="716"/>
      <c r="AO11" s="716"/>
      <c r="AP11" s="716"/>
      <c r="AQ11" s="716"/>
      <c r="AR11" s="716"/>
      <c r="AS11" s="717"/>
      <c r="AT11" s="744" t="s">
        <v>8</v>
      </c>
      <c r="AU11" s="746"/>
      <c r="AV11" s="713"/>
      <c r="AW11" s="713"/>
      <c r="AX11" s="713"/>
      <c r="AY11" s="713"/>
    </row>
    <row r="12" spans="1:51" ht="42.75">
      <c r="A12" s="120" t="s">
        <v>169</v>
      </c>
      <c r="B12" s="120" t="s">
        <v>170</v>
      </c>
      <c r="C12" s="120" t="s">
        <v>171</v>
      </c>
      <c r="D12" s="120" t="s">
        <v>178</v>
      </c>
      <c r="E12" s="120" t="s">
        <v>185</v>
      </c>
      <c r="F12" s="120" t="s">
        <v>186</v>
      </c>
      <c r="G12" s="120" t="s">
        <v>277</v>
      </c>
      <c r="H12" s="120" t="s">
        <v>184</v>
      </c>
      <c r="I12" s="714"/>
      <c r="J12" s="714"/>
      <c r="K12" s="714"/>
      <c r="L12" s="714"/>
      <c r="M12" s="714"/>
      <c r="N12" s="714"/>
      <c r="O12" s="120">
        <v>2020</v>
      </c>
      <c r="P12" s="120">
        <v>2021</v>
      </c>
      <c r="Q12" s="120">
        <v>2022</v>
      </c>
      <c r="R12" s="120">
        <v>2023</v>
      </c>
      <c r="S12" s="120">
        <v>2024</v>
      </c>
      <c r="T12" s="714"/>
      <c r="U12" s="714"/>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14"/>
      <c r="AW12" s="714"/>
      <c r="AX12" s="714"/>
      <c r="AY12" s="714"/>
    </row>
    <row r="13" spans="1:51" ht="136.5" customHeight="1">
      <c r="A13" s="128"/>
      <c r="B13" s="121"/>
      <c r="C13" s="121"/>
      <c r="D13" s="121"/>
      <c r="E13" s="121" t="s">
        <v>425</v>
      </c>
      <c r="F13" s="121"/>
      <c r="G13" s="242" t="s">
        <v>479</v>
      </c>
      <c r="H13" s="121" t="s">
        <v>480</v>
      </c>
      <c r="I13" s="122" t="s">
        <v>481</v>
      </c>
      <c r="J13" s="122" t="s">
        <v>760</v>
      </c>
      <c r="K13" s="122" t="s">
        <v>430</v>
      </c>
      <c r="L13" s="121"/>
      <c r="M13" s="243" t="s">
        <v>431</v>
      </c>
      <c r="N13" s="122" t="s">
        <v>482</v>
      </c>
      <c r="O13" s="123"/>
      <c r="P13" s="123"/>
      <c r="Q13" s="123"/>
      <c r="R13" s="244">
        <v>1</v>
      </c>
      <c r="S13" s="244"/>
      <c r="T13" s="235" t="s">
        <v>433</v>
      </c>
      <c r="U13" s="235" t="s">
        <v>483</v>
      </c>
      <c r="V13" s="124"/>
      <c r="W13" s="124"/>
      <c r="X13" s="366">
        <v>0.21</v>
      </c>
      <c r="Y13" s="366"/>
      <c r="Z13" s="366"/>
      <c r="AA13" s="366">
        <v>0.26</v>
      </c>
      <c r="AB13" s="366"/>
      <c r="AC13" s="366"/>
      <c r="AD13" s="366">
        <v>0.28</v>
      </c>
      <c r="AE13" s="366"/>
      <c r="AF13" s="366"/>
      <c r="AG13" s="366">
        <v>0.25</v>
      </c>
      <c r="AH13" s="124"/>
      <c r="AI13" s="124"/>
      <c r="AJ13" s="307">
        <v>0.21</v>
      </c>
      <c r="AK13" s="124"/>
      <c r="AL13" s="124"/>
      <c r="AM13" s="124"/>
      <c r="AN13" s="124"/>
      <c r="AO13" s="124"/>
      <c r="AP13" s="124"/>
      <c r="AQ13" s="124"/>
      <c r="AR13" s="124"/>
      <c r="AS13" s="124"/>
      <c r="AT13" s="127">
        <f>SUM(AH13:AS13)</f>
        <v>0.21</v>
      </c>
      <c r="AU13" s="127">
        <f aca="true" t="shared" si="0" ref="AU13:AU18">+AT13/R13</f>
        <v>0.21</v>
      </c>
      <c r="AV13" s="468" t="s">
        <v>881</v>
      </c>
      <c r="AW13" s="468" t="s">
        <v>888</v>
      </c>
      <c r="AX13" s="464" t="s">
        <v>889</v>
      </c>
      <c r="AY13" s="321" t="s">
        <v>890</v>
      </c>
    </row>
    <row r="14" spans="1:51" ht="76.5" customHeight="1">
      <c r="A14" s="128"/>
      <c r="B14" s="121"/>
      <c r="C14" s="121"/>
      <c r="D14" s="121"/>
      <c r="E14" s="476" t="s">
        <v>425</v>
      </c>
      <c r="F14" s="121"/>
      <c r="G14" s="242" t="s">
        <v>479</v>
      </c>
      <c r="H14" s="121" t="s">
        <v>480</v>
      </c>
      <c r="I14" s="122" t="s">
        <v>484</v>
      </c>
      <c r="J14" s="122" t="s">
        <v>761</v>
      </c>
      <c r="K14" s="121" t="s">
        <v>453</v>
      </c>
      <c r="L14" s="121"/>
      <c r="M14" s="243" t="s">
        <v>431</v>
      </c>
      <c r="N14" s="122" t="s">
        <v>485</v>
      </c>
      <c r="O14" s="124"/>
      <c r="P14" s="124"/>
      <c r="Q14" s="124"/>
      <c r="R14" s="244">
        <v>1</v>
      </c>
      <c r="S14" s="244"/>
      <c r="T14" s="121" t="s">
        <v>460</v>
      </c>
      <c r="U14" s="122" t="s">
        <v>699</v>
      </c>
      <c r="V14" s="366">
        <v>1</v>
      </c>
      <c r="W14" s="366">
        <v>1</v>
      </c>
      <c r="X14" s="366">
        <v>1</v>
      </c>
      <c r="Y14" s="366">
        <v>1</v>
      </c>
      <c r="Z14" s="366">
        <v>1</v>
      </c>
      <c r="AA14" s="366">
        <v>1</v>
      </c>
      <c r="AB14" s="366">
        <v>1</v>
      </c>
      <c r="AC14" s="366">
        <v>1</v>
      </c>
      <c r="AD14" s="366">
        <v>1</v>
      </c>
      <c r="AE14" s="366">
        <v>1</v>
      </c>
      <c r="AF14" s="366">
        <v>1</v>
      </c>
      <c r="AG14" s="366">
        <v>1</v>
      </c>
      <c r="AH14" s="307">
        <v>1</v>
      </c>
      <c r="AI14" s="307">
        <v>1</v>
      </c>
      <c r="AJ14" s="307">
        <v>1</v>
      </c>
      <c r="AK14" s="307">
        <v>1</v>
      </c>
      <c r="AL14" s="124"/>
      <c r="AM14" s="124"/>
      <c r="AN14" s="124"/>
      <c r="AO14" s="124"/>
      <c r="AP14" s="124"/>
      <c r="AQ14" s="124"/>
      <c r="AR14" s="124"/>
      <c r="AS14" s="124"/>
      <c r="AT14" s="307">
        <f>AVERAGE(AH14:AS14)</f>
        <v>1</v>
      </c>
      <c r="AU14" s="127">
        <f t="shared" si="0"/>
        <v>1</v>
      </c>
      <c r="AV14" s="423" t="s">
        <v>891</v>
      </c>
      <c r="AW14" s="423" t="s">
        <v>892</v>
      </c>
      <c r="AX14" s="465" t="s">
        <v>883</v>
      </c>
      <c r="AY14" s="465" t="s">
        <v>450</v>
      </c>
    </row>
    <row r="15" spans="1:51" ht="117" customHeight="1">
      <c r="A15" s="121"/>
      <c r="B15" s="121"/>
      <c r="C15" s="121"/>
      <c r="D15" s="121"/>
      <c r="E15" s="476" t="s">
        <v>425</v>
      </c>
      <c r="F15" s="121"/>
      <c r="G15" s="242" t="s">
        <v>479</v>
      </c>
      <c r="H15" s="121" t="s">
        <v>480</v>
      </c>
      <c r="I15" s="122" t="s">
        <v>486</v>
      </c>
      <c r="J15" s="122" t="s">
        <v>762</v>
      </c>
      <c r="K15" s="121" t="s">
        <v>453</v>
      </c>
      <c r="L15" s="121"/>
      <c r="M15" s="243" t="s">
        <v>431</v>
      </c>
      <c r="N15" s="122" t="s">
        <v>487</v>
      </c>
      <c r="O15" s="124"/>
      <c r="P15" s="124"/>
      <c r="Q15" s="124"/>
      <c r="R15" s="244">
        <v>1</v>
      </c>
      <c r="S15" s="244"/>
      <c r="T15" s="121" t="s">
        <v>460</v>
      </c>
      <c r="U15" s="122" t="s">
        <v>699</v>
      </c>
      <c r="V15" s="366">
        <v>1</v>
      </c>
      <c r="W15" s="366">
        <v>1</v>
      </c>
      <c r="X15" s="366">
        <v>1</v>
      </c>
      <c r="Y15" s="366">
        <v>1</v>
      </c>
      <c r="Z15" s="366">
        <v>1</v>
      </c>
      <c r="AA15" s="366">
        <v>1</v>
      </c>
      <c r="AB15" s="366">
        <v>1</v>
      </c>
      <c r="AC15" s="366">
        <v>1</v>
      </c>
      <c r="AD15" s="366">
        <v>1</v>
      </c>
      <c r="AE15" s="366">
        <v>1</v>
      </c>
      <c r="AF15" s="366">
        <v>1</v>
      </c>
      <c r="AG15" s="366">
        <v>1</v>
      </c>
      <c r="AH15" s="307">
        <v>1</v>
      </c>
      <c r="AI15" s="307">
        <v>1</v>
      </c>
      <c r="AJ15" s="307">
        <v>1</v>
      </c>
      <c r="AK15" s="307">
        <v>1</v>
      </c>
      <c r="AL15" s="124"/>
      <c r="AM15" s="124"/>
      <c r="AN15" s="124"/>
      <c r="AO15" s="124"/>
      <c r="AP15" s="124"/>
      <c r="AQ15" s="124"/>
      <c r="AR15" s="124"/>
      <c r="AS15" s="124"/>
      <c r="AT15" s="307">
        <f>AVERAGE(AH15:AS15)</f>
        <v>1</v>
      </c>
      <c r="AU15" s="127">
        <f t="shared" si="0"/>
        <v>1</v>
      </c>
      <c r="AV15" s="423" t="s">
        <v>893</v>
      </c>
      <c r="AW15" s="423" t="s">
        <v>894</v>
      </c>
      <c r="AX15" s="465" t="s">
        <v>883</v>
      </c>
      <c r="AY15" s="465" t="s">
        <v>450</v>
      </c>
    </row>
    <row r="16" spans="1:51" ht="264.75" customHeight="1">
      <c r="A16" s="121"/>
      <c r="B16" s="121"/>
      <c r="C16" s="121"/>
      <c r="D16" s="121"/>
      <c r="E16" s="476" t="s">
        <v>425</v>
      </c>
      <c r="F16" s="121"/>
      <c r="G16" s="242" t="s">
        <v>479</v>
      </c>
      <c r="H16" s="121" t="s">
        <v>480</v>
      </c>
      <c r="I16" s="122" t="s">
        <v>488</v>
      </c>
      <c r="J16" s="122" t="s">
        <v>763</v>
      </c>
      <c r="K16" s="121" t="s">
        <v>430</v>
      </c>
      <c r="L16" s="124"/>
      <c r="M16" s="243" t="s">
        <v>431</v>
      </c>
      <c r="N16" s="122" t="s">
        <v>489</v>
      </c>
      <c r="O16" s="124"/>
      <c r="P16" s="124"/>
      <c r="Q16" s="124"/>
      <c r="R16" s="244">
        <v>1</v>
      </c>
      <c r="S16" s="244"/>
      <c r="T16" s="121" t="s">
        <v>460</v>
      </c>
      <c r="U16" s="122" t="s">
        <v>490</v>
      </c>
      <c r="V16" s="366">
        <v>1</v>
      </c>
      <c r="W16" s="366">
        <v>1</v>
      </c>
      <c r="X16" s="366">
        <v>1</v>
      </c>
      <c r="Y16" s="366">
        <v>1</v>
      </c>
      <c r="Z16" s="366">
        <v>1</v>
      </c>
      <c r="AA16" s="366">
        <v>1</v>
      </c>
      <c r="AB16" s="366">
        <v>1</v>
      </c>
      <c r="AC16" s="366">
        <v>1</v>
      </c>
      <c r="AD16" s="366">
        <v>1</v>
      </c>
      <c r="AE16" s="366">
        <v>1</v>
      </c>
      <c r="AF16" s="366">
        <v>1</v>
      </c>
      <c r="AG16" s="366">
        <v>1</v>
      </c>
      <c r="AH16" s="307">
        <v>1</v>
      </c>
      <c r="AI16" s="307">
        <v>1</v>
      </c>
      <c r="AJ16" s="307">
        <v>1</v>
      </c>
      <c r="AK16" s="307">
        <v>1</v>
      </c>
      <c r="AL16" s="124"/>
      <c r="AM16" s="124"/>
      <c r="AN16" s="124"/>
      <c r="AO16" s="124"/>
      <c r="AP16" s="124"/>
      <c r="AQ16" s="124"/>
      <c r="AR16" s="124"/>
      <c r="AS16" s="124"/>
      <c r="AT16" s="307">
        <f>AVERAGE(AH16:AS16)</f>
        <v>1</v>
      </c>
      <c r="AU16" s="127">
        <f t="shared" si="0"/>
        <v>1</v>
      </c>
      <c r="AV16" s="424" t="s">
        <v>895</v>
      </c>
      <c r="AW16" s="424" t="s">
        <v>896</v>
      </c>
      <c r="AX16" s="465" t="s">
        <v>897</v>
      </c>
      <c r="AY16" s="465" t="s">
        <v>898</v>
      </c>
    </row>
    <row r="17" spans="1:51" ht="93" customHeight="1">
      <c r="A17" s="121"/>
      <c r="B17" s="121"/>
      <c r="C17" s="121"/>
      <c r="D17" s="121"/>
      <c r="E17" s="476" t="s">
        <v>425</v>
      </c>
      <c r="F17" s="121"/>
      <c r="G17" s="242" t="s">
        <v>479</v>
      </c>
      <c r="H17" s="122" t="s">
        <v>846</v>
      </c>
      <c r="I17" s="122" t="s">
        <v>491</v>
      </c>
      <c r="J17" s="122" t="s">
        <v>764</v>
      </c>
      <c r="K17" s="121" t="s">
        <v>453</v>
      </c>
      <c r="L17" s="124"/>
      <c r="M17" s="243" t="s">
        <v>431</v>
      </c>
      <c r="N17" s="122" t="s">
        <v>492</v>
      </c>
      <c r="O17" s="124"/>
      <c r="P17" s="124"/>
      <c r="Q17" s="124"/>
      <c r="R17" s="244">
        <v>1</v>
      </c>
      <c r="S17" s="244"/>
      <c r="T17" s="121" t="s">
        <v>444</v>
      </c>
      <c r="U17" s="122" t="s">
        <v>493</v>
      </c>
      <c r="V17" s="366"/>
      <c r="W17" s="366"/>
      <c r="X17" s="366"/>
      <c r="Y17" s="366">
        <v>1</v>
      </c>
      <c r="Z17" s="366"/>
      <c r="AA17" s="366"/>
      <c r="AB17" s="366"/>
      <c r="AC17" s="366">
        <v>1</v>
      </c>
      <c r="AD17" s="366"/>
      <c r="AE17" s="366"/>
      <c r="AF17" s="366"/>
      <c r="AG17" s="366">
        <v>1</v>
      </c>
      <c r="AH17" s="366"/>
      <c r="AI17" s="124"/>
      <c r="AJ17" s="124"/>
      <c r="AK17" s="307">
        <v>1</v>
      </c>
      <c r="AL17" s="124"/>
      <c r="AM17" s="124"/>
      <c r="AN17" s="124"/>
      <c r="AO17" s="124"/>
      <c r="AP17" s="124"/>
      <c r="AQ17" s="124"/>
      <c r="AR17" s="124"/>
      <c r="AS17" s="124"/>
      <c r="AT17" s="307">
        <f>AVERAGE(AH17:AS17)</f>
        <v>1</v>
      </c>
      <c r="AU17" s="127">
        <f t="shared" si="0"/>
        <v>1</v>
      </c>
      <c r="AV17" s="426" t="s">
        <v>899</v>
      </c>
      <c r="AW17" s="426" t="s">
        <v>900</v>
      </c>
      <c r="AX17" s="418" t="s">
        <v>883</v>
      </c>
      <c r="AY17" s="418" t="s">
        <v>901</v>
      </c>
    </row>
    <row r="18" spans="1:51" ht="409.5" customHeight="1">
      <c r="A18" s="121"/>
      <c r="B18" s="121"/>
      <c r="C18" s="121"/>
      <c r="D18" s="121"/>
      <c r="E18" s="476" t="s">
        <v>425</v>
      </c>
      <c r="F18" s="121"/>
      <c r="G18" s="245" t="s">
        <v>479</v>
      </c>
      <c r="H18" s="122" t="s">
        <v>846</v>
      </c>
      <c r="I18" s="122" t="s">
        <v>494</v>
      </c>
      <c r="J18" s="122" t="s">
        <v>765</v>
      </c>
      <c r="K18" s="121" t="s">
        <v>453</v>
      </c>
      <c r="L18" s="124"/>
      <c r="M18" s="243" t="s">
        <v>431</v>
      </c>
      <c r="N18" s="122" t="s">
        <v>495</v>
      </c>
      <c r="O18" s="124"/>
      <c r="P18" s="124"/>
      <c r="Q18" s="124"/>
      <c r="R18" s="244">
        <v>1</v>
      </c>
      <c r="S18" s="244"/>
      <c r="T18" s="121" t="s">
        <v>460</v>
      </c>
      <c r="U18" s="425" t="s">
        <v>496</v>
      </c>
      <c r="V18" s="366">
        <v>1</v>
      </c>
      <c r="W18" s="366">
        <v>1</v>
      </c>
      <c r="X18" s="366">
        <v>1</v>
      </c>
      <c r="Y18" s="366">
        <v>1</v>
      </c>
      <c r="Z18" s="366">
        <v>1</v>
      </c>
      <c r="AA18" s="366">
        <v>1</v>
      </c>
      <c r="AB18" s="366">
        <v>1</v>
      </c>
      <c r="AC18" s="366">
        <v>1</v>
      </c>
      <c r="AD18" s="366">
        <v>1</v>
      </c>
      <c r="AE18" s="366">
        <v>1</v>
      </c>
      <c r="AF18" s="366">
        <v>1</v>
      </c>
      <c r="AG18" s="366">
        <v>1</v>
      </c>
      <c r="AH18" s="307">
        <v>1</v>
      </c>
      <c r="AI18" s="307">
        <v>1</v>
      </c>
      <c r="AJ18" s="307">
        <v>1</v>
      </c>
      <c r="AK18" s="307">
        <v>1</v>
      </c>
      <c r="AL18" s="124"/>
      <c r="AM18" s="124"/>
      <c r="AN18" s="124"/>
      <c r="AO18" s="124"/>
      <c r="AP18" s="124"/>
      <c r="AQ18" s="124"/>
      <c r="AR18" s="124"/>
      <c r="AS18" s="124"/>
      <c r="AT18" s="307">
        <f>AVERAGE(AH18:AS18)</f>
        <v>1</v>
      </c>
      <c r="AU18" s="127">
        <f t="shared" si="0"/>
        <v>1</v>
      </c>
      <c r="AV18" s="424" t="s">
        <v>902</v>
      </c>
      <c r="AW18" s="466" t="s">
        <v>903</v>
      </c>
      <c r="AX18" s="467" t="s">
        <v>883</v>
      </c>
      <c r="AY18" s="465" t="s">
        <v>450</v>
      </c>
    </row>
    <row r="19" spans="1:51" ht="54" customHeight="1">
      <c r="A19" s="740" t="s">
        <v>64</v>
      </c>
      <c r="B19" s="740"/>
      <c r="C19" s="740"/>
      <c r="D19" s="736" t="s">
        <v>66</v>
      </c>
      <c r="E19" s="736"/>
      <c r="F19" s="736"/>
      <c r="G19" s="736"/>
      <c r="H19" s="736"/>
      <c r="I19" s="736"/>
      <c r="J19" s="735" t="s">
        <v>300</v>
      </c>
      <c r="K19" s="735"/>
      <c r="L19" s="735"/>
      <c r="M19" s="735"/>
      <c r="N19" s="735"/>
      <c r="O19" s="735"/>
      <c r="P19" s="736" t="s">
        <v>66</v>
      </c>
      <c r="Q19" s="736"/>
      <c r="R19" s="736"/>
      <c r="S19" s="736"/>
      <c r="T19" s="736"/>
      <c r="U19" s="736"/>
      <c r="V19" s="736" t="s">
        <v>66</v>
      </c>
      <c r="W19" s="736"/>
      <c r="X19" s="736"/>
      <c r="Y19" s="736"/>
      <c r="Z19" s="736"/>
      <c r="AA19" s="736"/>
      <c r="AB19" s="736"/>
      <c r="AC19" s="736"/>
      <c r="AD19" s="736" t="s">
        <v>66</v>
      </c>
      <c r="AE19" s="736"/>
      <c r="AF19" s="736"/>
      <c r="AG19" s="736"/>
      <c r="AH19" s="736"/>
      <c r="AI19" s="736"/>
      <c r="AJ19" s="736"/>
      <c r="AK19" s="736"/>
      <c r="AL19" s="736"/>
      <c r="AM19" s="736"/>
      <c r="AN19" s="736"/>
      <c r="AO19" s="736"/>
      <c r="AP19" s="735" t="s">
        <v>318</v>
      </c>
      <c r="AQ19" s="735"/>
      <c r="AR19" s="735"/>
      <c r="AS19" s="735"/>
      <c r="AT19" s="736" t="s">
        <v>13</v>
      </c>
      <c r="AU19" s="736"/>
      <c r="AV19" s="736"/>
      <c r="AW19" s="736"/>
      <c r="AX19" s="736"/>
      <c r="AY19" s="736"/>
    </row>
    <row r="20" spans="1:51" ht="30" customHeight="1">
      <c r="A20" s="740"/>
      <c r="B20" s="740"/>
      <c r="C20" s="740"/>
      <c r="D20" s="736" t="s">
        <v>808</v>
      </c>
      <c r="E20" s="736"/>
      <c r="F20" s="736"/>
      <c r="G20" s="736"/>
      <c r="H20" s="736"/>
      <c r="I20" s="736"/>
      <c r="J20" s="735"/>
      <c r="K20" s="735"/>
      <c r="L20" s="735"/>
      <c r="M20" s="735"/>
      <c r="N20" s="735"/>
      <c r="O20" s="735"/>
      <c r="P20" s="736" t="s">
        <v>771</v>
      </c>
      <c r="Q20" s="736"/>
      <c r="R20" s="736"/>
      <c r="S20" s="736"/>
      <c r="T20" s="736"/>
      <c r="U20" s="736"/>
      <c r="V20" s="736" t="s">
        <v>65</v>
      </c>
      <c r="W20" s="736"/>
      <c r="X20" s="736"/>
      <c r="Y20" s="736"/>
      <c r="Z20" s="736"/>
      <c r="AA20" s="736"/>
      <c r="AB20" s="736"/>
      <c r="AC20" s="736"/>
      <c r="AD20" s="736" t="s">
        <v>65</v>
      </c>
      <c r="AE20" s="736"/>
      <c r="AF20" s="736"/>
      <c r="AG20" s="736"/>
      <c r="AH20" s="736"/>
      <c r="AI20" s="736"/>
      <c r="AJ20" s="736"/>
      <c r="AK20" s="736"/>
      <c r="AL20" s="736"/>
      <c r="AM20" s="736"/>
      <c r="AN20" s="736"/>
      <c r="AO20" s="736"/>
      <c r="AP20" s="735"/>
      <c r="AQ20" s="735"/>
      <c r="AR20" s="735"/>
      <c r="AS20" s="735"/>
      <c r="AT20" s="736" t="s">
        <v>771</v>
      </c>
      <c r="AU20" s="736"/>
      <c r="AV20" s="736"/>
      <c r="AW20" s="736"/>
      <c r="AX20" s="736"/>
      <c r="AY20" s="736"/>
    </row>
    <row r="21" spans="1:51" ht="30" customHeight="1">
      <c r="A21" s="740"/>
      <c r="B21" s="740"/>
      <c r="C21" s="740"/>
      <c r="D21" s="736" t="s">
        <v>809</v>
      </c>
      <c r="E21" s="736"/>
      <c r="F21" s="736"/>
      <c r="G21" s="736"/>
      <c r="H21" s="736"/>
      <c r="I21" s="736"/>
      <c r="J21" s="735"/>
      <c r="K21" s="735"/>
      <c r="L21" s="735"/>
      <c r="M21" s="735"/>
      <c r="N21" s="735"/>
      <c r="O21" s="735"/>
      <c r="P21" s="736" t="s">
        <v>776</v>
      </c>
      <c r="Q21" s="736"/>
      <c r="R21" s="736"/>
      <c r="S21" s="736"/>
      <c r="T21" s="736"/>
      <c r="U21" s="736"/>
      <c r="V21" s="736" t="s">
        <v>297</v>
      </c>
      <c r="W21" s="736"/>
      <c r="X21" s="736"/>
      <c r="Y21" s="736"/>
      <c r="Z21" s="736"/>
      <c r="AA21" s="736"/>
      <c r="AB21" s="736"/>
      <c r="AC21" s="736"/>
      <c r="AD21" s="736" t="s">
        <v>297</v>
      </c>
      <c r="AE21" s="736"/>
      <c r="AF21" s="736"/>
      <c r="AG21" s="736"/>
      <c r="AH21" s="736"/>
      <c r="AI21" s="736"/>
      <c r="AJ21" s="736"/>
      <c r="AK21" s="736"/>
      <c r="AL21" s="736"/>
      <c r="AM21" s="736"/>
      <c r="AN21" s="736"/>
      <c r="AO21" s="736"/>
      <c r="AP21" s="735"/>
      <c r="AQ21" s="735"/>
      <c r="AR21" s="735"/>
      <c r="AS21" s="735"/>
      <c r="AT21" s="736" t="s">
        <v>75</v>
      </c>
      <c r="AU21" s="736"/>
      <c r="AV21" s="736"/>
      <c r="AW21" s="736"/>
      <c r="AX21" s="736"/>
      <c r="AY21" s="736"/>
    </row>
  </sheetData>
  <sheetProtection/>
  <mergeCells count="56">
    <mergeCell ref="AD21:AO21"/>
    <mergeCell ref="AT21:AY21"/>
    <mergeCell ref="AT19:AY19"/>
    <mergeCell ref="D20:I20"/>
    <mergeCell ref="P20:U20"/>
    <mergeCell ref="V20:AC20"/>
    <mergeCell ref="AD20:AO20"/>
    <mergeCell ref="AT20:AY20"/>
    <mergeCell ref="AP19:AS21"/>
    <mergeCell ref="P21:U21"/>
    <mergeCell ref="V11:AG11"/>
    <mergeCell ref="AH11:AS11"/>
    <mergeCell ref="AT11:AU11"/>
    <mergeCell ref="A19:C21"/>
    <mergeCell ref="D19:I19"/>
    <mergeCell ref="J19:O21"/>
    <mergeCell ref="P19:U19"/>
    <mergeCell ref="V19:AC19"/>
    <mergeCell ref="AD19:AO19"/>
    <mergeCell ref="D21:I21"/>
    <mergeCell ref="M11:M12"/>
    <mergeCell ref="N11:N12"/>
    <mergeCell ref="O11:S11"/>
    <mergeCell ref="T11:T12"/>
    <mergeCell ref="U11:U12"/>
    <mergeCell ref="L11:L12"/>
    <mergeCell ref="V21:AC21"/>
    <mergeCell ref="H8:I8"/>
    <mergeCell ref="A9:C9"/>
    <mergeCell ref="D9:AG9"/>
    <mergeCell ref="A10:C10"/>
    <mergeCell ref="D10:AG10"/>
    <mergeCell ref="A11:F11"/>
    <mergeCell ref="G11:H11"/>
    <mergeCell ref="I11:I12"/>
    <mergeCell ref="J11:J12"/>
    <mergeCell ref="K11:K12"/>
    <mergeCell ref="AV5:AV12"/>
    <mergeCell ref="AW5:AW12"/>
    <mergeCell ref="AX5:AX12"/>
    <mergeCell ref="AY5:AY12"/>
    <mergeCell ref="A6:C8"/>
    <mergeCell ref="D6:E8"/>
    <mergeCell ref="F6:G8"/>
    <mergeCell ref="H6:I6"/>
    <mergeCell ref="K6:U8"/>
    <mergeCell ref="AH5:AU10"/>
    <mergeCell ref="H7:I7"/>
    <mergeCell ref="A1:AW1"/>
    <mergeCell ref="AX1:AY1"/>
    <mergeCell ref="A2:AW2"/>
    <mergeCell ref="AX2:AY2"/>
    <mergeCell ref="A3:AW4"/>
    <mergeCell ref="AX3:AY3"/>
    <mergeCell ref="AX4:AY4"/>
    <mergeCell ref="A5:AG5"/>
  </mergeCells>
  <printOptions/>
  <pageMargins left="0.7" right="0.7" top="0.75" bottom="0.75" header="0.3" footer="0.3"/>
  <pageSetup fitToHeight="0" fitToWidth="1" horizontalDpi="600" verticalDpi="600" orientation="portrait" scale="10" r:id="rId4"/>
  <drawing r:id="rId3"/>
  <legacyDrawing r:id="rId2"/>
</worksheet>
</file>

<file path=xl/worksheets/sheet17.xml><?xml version="1.0" encoding="utf-8"?>
<worksheet xmlns="http://schemas.openxmlformats.org/spreadsheetml/2006/main" xmlns:r="http://schemas.openxmlformats.org/officeDocument/2006/relationships">
  <sheetPr>
    <tabColor rgb="FFFFFF00"/>
  </sheetPr>
  <dimension ref="A1:AY20"/>
  <sheetViews>
    <sheetView view="pageBreakPreview" zoomScale="60" zoomScaleNormal="61" zoomScalePageLayoutView="0" workbookViewId="0" topLeftCell="AD1">
      <selection activeCell="A1" sqref="A1:AY20"/>
    </sheetView>
  </sheetViews>
  <sheetFormatPr defaultColWidth="10.8515625" defaultRowHeight="15"/>
  <cols>
    <col min="1" max="1" width="10.140625" style="113" customWidth="1"/>
    <col min="2" max="2" width="10.00390625" style="113" customWidth="1"/>
    <col min="3" max="3" width="15.57421875" style="113" customWidth="1"/>
    <col min="4" max="6" width="8.28125" style="113" customWidth="1"/>
    <col min="7" max="8" width="14.7109375" style="113" customWidth="1"/>
    <col min="9" max="9" width="22.57421875" style="113" customWidth="1"/>
    <col min="10" max="10" width="23.00390625" style="113" customWidth="1"/>
    <col min="11" max="11" width="16.8515625" style="113" customWidth="1"/>
    <col min="12" max="12" width="15.28125" style="113" customWidth="1"/>
    <col min="13" max="13" width="12.7109375" style="113" customWidth="1"/>
    <col min="14" max="14" width="21.140625" style="113" customWidth="1"/>
    <col min="15" max="15" width="7.7109375" style="113" bestFit="1" customWidth="1"/>
    <col min="16" max="16" width="7.28125" style="113" bestFit="1" customWidth="1"/>
    <col min="17" max="19" width="7.7109375" style="113" bestFit="1" customWidth="1"/>
    <col min="20" max="21" width="17.00390625" style="113" customWidth="1"/>
    <col min="22" max="45" width="7.00390625" style="113" customWidth="1"/>
    <col min="46" max="46" width="18.28125" style="113" customWidth="1"/>
    <col min="47" max="47" width="12.57421875" style="217" customWidth="1"/>
    <col min="48" max="48" width="20.28125" style="113" customWidth="1"/>
    <col min="49" max="49" width="65.00390625" style="113" customWidth="1"/>
    <col min="50" max="51" width="42.140625" style="113" customWidth="1"/>
    <col min="52" max="16384" width="10.8515625" style="113" customWidth="1"/>
  </cols>
  <sheetData>
    <row r="1" spans="1:51" ht="15.75" customHeight="1">
      <c r="A1" s="773" t="s">
        <v>16</v>
      </c>
      <c r="B1" s="773"/>
      <c r="C1" s="773"/>
      <c r="D1" s="773"/>
      <c r="E1" s="773"/>
      <c r="F1" s="773"/>
      <c r="G1" s="773"/>
      <c r="H1" s="773"/>
      <c r="I1" s="773"/>
      <c r="J1" s="773"/>
      <c r="K1" s="773"/>
      <c r="L1" s="773"/>
      <c r="M1" s="773"/>
      <c r="N1" s="773"/>
      <c r="O1" s="773"/>
      <c r="P1" s="773"/>
      <c r="Q1" s="773"/>
      <c r="R1" s="773"/>
      <c r="S1" s="773"/>
      <c r="T1" s="773"/>
      <c r="U1" s="773"/>
      <c r="V1" s="773"/>
      <c r="W1" s="773"/>
      <c r="X1" s="773"/>
      <c r="Y1" s="773"/>
      <c r="Z1" s="773"/>
      <c r="AA1" s="773"/>
      <c r="AB1" s="773"/>
      <c r="AC1" s="773"/>
      <c r="AD1" s="773"/>
      <c r="AE1" s="773"/>
      <c r="AF1" s="773"/>
      <c r="AG1" s="773"/>
      <c r="AH1" s="773"/>
      <c r="AI1" s="773"/>
      <c r="AJ1" s="773"/>
      <c r="AK1" s="773"/>
      <c r="AL1" s="773"/>
      <c r="AM1" s="773"/>
      <c r="AN1" s="773"/>
      <c r="AO1" s="773"/>
      <c r="AP1" s="773"/>
      <c r="AQ1" s="773"/>
      <c r="AR1" s="773"/>
      <c r="AS1" s="773"/>
      <c r="AT1" s="773"/>
      <c r="AU1" s="773"/>
      <c r="AV1" s="773"/>
      <c r="AW1" s="773"/>
      <c r="AX1" s="1062" t="s">
        <v>423</v>
      </c>
      <c r="AY1" s="1063"/>
    </row>
    <row r="2" spans="1:51" ht="15.75" customHeight="1">
      <c r="A2" s="773" t="s">
        <v>17</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773"/>
      <c r="AN2" s="773"/>
      <c r="AO2" s="773"/>
      <c r="AP2" s="773"/>
      <c r="AQ2" s="773"/>
      <c r="AR2" s="773"/>
      <c r="AS2" s="773"/>
      <c r="AT2" s="773"/>
      <c r="AU2" s="773"/>
      <c r="AV2" s="773"/>
      <c r="AW2" s="773"/>
      <c r="AX2" s="1065" t="s">
        <v>418</v>
      </c>
      <c r="AY2" s="1066"/>
    </row>
    <row r="3" spans="1:51" ht="15" customHeight="1">
      <c r="A3" s="773" t="s">
        <v>195</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773"/>
      <c r="AM3" s="773"/>
      <c r="AN3" s="773"/>
      <c r="AO3" s="773"/>
      <c r="AP3" s="773"/>
      <c r="AQ3" s="773"/>
      <c r="AR3" s="773"/>
      <c r="AS3" s="773"/>
      <c r="AT3" s="773"/>
      <c r="AU3" s="773"/>
      <c r="AV3" s="773"/>
      <c r="AW3" s="773"/>
      <c r="AX3" s="1065" t="s">
        <v>424</v>
      </c>
      <c r="AY3" s="1066"/>
    </row>
    <row r="4" spans="1:51" ht="15.75" customHeight="1">
      <c r="A4" s="773"/>
      <c r="B4" s="773"/>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c r="AQ4" s="773"/>
      <c r="AR4" s="773"/>
      <c r="AS4" s="773"/>
      <c r="AT4" s="773"/>
      <c r="AU4" s="773"/>
      <c r="AV4" s="773"/>
      <c r="AW4" s="773"/>
      <c r="AX4" s="749" t="s">
        <v>785</v>
      </c>
      <c r="AY4" s="749"/>
    </row>
    <row r="5" spans="1:51" ht="15" customHeight="1">
      <c r="A5" s="718" t="s">
        <v>174</v>
      </c>
      <c r="B5" s="718"/>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c r="AF5" s="718"/>
      <c r="AG5" s="718"/>
      <c r="AH5" s="718" t="s">
        <v>69</v>
      </c>
      <c r="AI5" s="718"/>
      <c r="AJ5" s="718"/>
      <c r="AK5" s="718"/>
      <c r="AL5" s="718"/>
      <c r="AM5" s="718"/>
      <c r="AN5" s="718"/>
      <c r="AO5" s="718"/>
      <c r="AP5" s="718"/>
      <c r="AQ5" s="718"/>
      <c r="AR5" s="718"/>
      <c r="AS5" s="718"/>
      <c r="AT5" s="718"/>
      <c r="AU5" s="718"/>
      <c r="AV5" s="1097" t="s">
        <v>409</v>
      </c>
      <c r="AW5" s="1097" t="s">
        <v>410</v>
      </c>
      <c r="AX5" s="712" t="s">
        <v>298</v>
      </c>
      <c r="AY5" s="712" t="s">
        <v>299</v>
      </c>
    </row>
    <row r="6" spans="1:51" ht="15" customHeight="1">
      <c r="A6" s="718" t="s">
        <v>71</v>
      </c>
      <c r="B6" s="718"/>
      <c r="C6" s="718"/>
      <c r="D6" s="1068">
        <v>45054</v>
      </c>
      <c r="E6" s="719"/>
      <c r="F6" s="769" t="s">
        <v>67</v>
      </c>
      <c r="G6" s="769"/>
      <c r="H6" s="1098" t="s">
        <v>70</v>
      </c>
      <c r="I6" s="1098"/>
      <c r="J6" s="325"/>
      <c r="K6" s="718"/>
      <c r="L6" s="718"/>
      <c r="M6" s="718"/>
      <c r="N6" s="718"/>
      <c r="O6" s="718"/>
      <c r="P6" s="718"/>
      <c r="Q6" s="718"/>
      <c r="R6" s="718"/>
      <c r="S6" s="718"/>
      <c r="T6" s="718"/>
      <c r="U6" s="718"/>
      <c r="V6" s="718"/>
      <c r="W6" s="718"/>
      <c r="X6" s="718"/>
      <c r="Y6" s="718"/>
      <c r="Z6" s="718"/>
      <c r="AA6" s="718"/>
      <c r="AB6" s="718"/>
      <c r="AC6" s="718"/>
      <c r="AD6" s="718"/>
      <c r="AE6" s="718"/>
      <c r="AF6" s="718"/>
      <c r="AG6" s="718"/>
      <c r="AH6" s="718"/>
      <c r="AI6" s="718"/>
      <c r="AJ6" s="718"/>
      <c r="AK6" s="718"/>
      <c r="AL6" s="718"/>
      <c r="AM6" s="718"/>
      <c r="AN6" s="718"/>
      <c r="AO6" s="718"/>
      <c r="AP6" s="718"/>
      <c r="AQ6" s="718"/>
      <c r="AR6" s="718"/>
      <c r="AS6" s="718"/>
      <c r="AT6" s="718"/>
      <c r="AU6" s="718"/>
      <c r="AV6" s="1097"/>
      <c r="AW6" s="1097"/>
      <c r="AX6" s="713"/>
      <c r="AY6" s="713"/>
    </row>
    <row r="7" spans="1:51" ht="15" customHeight="1">
      <c r="A7" s="718"/>
      <c r="B7" s="718"/>
      <c r="C7" s="718"/>
      <c r="D7" s="719"/>
      <c r="E7" s="719"/>
      <c r="F7" s="769"/>
      <c r="G7" s="769"/>
      <c r="H7" s="1098" t="s">
        <v>68</v>
      </c>
      <c r="I7" s="1098"/>
      <c r="J7" s="325"/>
      <c r="K7" s="718"/>
      <c r="L7" s="718"/>
      <c r="M7" s="718"/>
      <c r="N7" s="718"/>
      <c r="O7" s="718"/>
      <c r="P7" s="718"/>
      <c r="Q7" s="718"/>
      <c r="R7" s="718"/>
      <c r="S7" s="718"/>
      <c r="T7" s="718"/>
      <c r="U7" s="718"/>
      <c r="V7" s="718"/>
      <c r="W7" s="718"/>
      <c r="X7" s="718"/>
      <c r="Y7" s="718"/>
      <c r="Z7" s="718"/>
      <c r="AA7" s="718"/>
      <c r="AB7" s="718"/>
      <c r="AC7" s="718"/>
      <c r="AD7" s="718"/>
      <c r="AE7" s="718"/>
      <c r="AF7" s="718"/>
      <c r="AG7" s="718"/>
      <c r="AH7" s="718"/>
      <c r="AI7" s="718"/>
      <c r="AJ7" s="718"/>
      <c r="AK7" s="718"/>
      <c r="AL7" s="718"/>
      <c r="AM7" s="718"/>
      <c r="AN7" s="718"/>
      <c r="AO7" s="718"/>
      <c r="AP7" s="718"/>
      <c r="AQ7" s="718"/>
      <c r="AR7" s="718"/>
      <c r="AS7" s="718"/>
      <c r="AT7" s="718"/>
      <c r="AU7" s="718"/>
      <c r="AV7" s="1097"/>
      <c r="AW7" s="1097"/>
      <c r="AX7" s="713"/>
      <c r="AY7" s="713"/>
    </row>
    <row r="8" spans="1:51" ht="15" customHeight="1">
      <c r="A8" s="718"/>
      <c r="B8" s="718"/>
      <c r="C8" s="718"/>
      <c r="D8" s="719"/>
      <c r="E8" s="719"/>
      <c r="F8" s="769"/>
      <c r="G8" s="769"/>
      <c r="H8" s="1098" t="s">
        <v>69</v>
      </c>
      <c r="I8" s="1098"/>
      <c r="J8" s="325" t="s">
        <v>425</v>
      </c>
      <c r="K8" s="718"/>
      <c r="L8" s="718"/>
      <c r="M8" s="718"/>
      <c r="N8" s="718"/>
      <c r="O8" s="718"/>
      <c r="P8" s="718"/>
      <c r="Q8" s="718"/>
      <c r="R8" s="718"/>
      <c r="S8" s="718"/>
      <c r="T8" s="718"/>
      <c r="U8" s="718"/>
      <c r="V8" s="718"/>
      <c r="W8" s="718"/>
      <c r="X8" s="718"/>
      <c r="Y8" s="718"/>
      <c r="Z8" s="718"/>
      <c r="AA8" s="718"/>
      <c r="AB8" s="718"/>
      <c r="AC8" s="718"/>
      <c r="AD8" s="718"/>
      <c r="AE8" s="718"/>
      <c r="AF8" s="718"/>
      <c r="AG8" s="718"/>
      <c r="AH8" s="718"/>
      <c r="AI8" s="718"/>
      <c r="AJ8" s="718"/>
      <c r="AK8" s="718"/>
      <c r="AL8" s="718"/>
      <c r="AM8" s="718"/>
      <c r="AN8" s="718"/>
      <c r="AO8" s="718"/>
      <c r="AP8" s="718"/>
      <c r="AQ8" s="718"/>
      <c r="AR8" s="718"/>
      <c r="AS8" s="718"/>
      <c r="AT8" s="718"/>
      <c r="AU8" s="718"/>
      <c r="AV8" s="1097"/>
      <c r="AW8" s="1097"/>
      <c r="AX8" s="713"/>
      <c r="AY8" s="713"/>
    </row>
    <row r="9" spans="1:51" ht="15" customHeight="1">
      <c r="A9" s="1099" t="s">
        <v>399</v>
      </c>
      <c r="B9" s="1099"/>
      <c r="C9" s="1099"/>
      <c r="D9" s="1100"/>
      <c r="E9" s="1100"/>
      <c r="F9" s="1100"/>
      <c r="G9" s="1100"/>
      <c r="H9" s="1100"/>
      <c r="I9" s="1100"/>
      <c r="J9" s="1100"/>
      <c r="K9" s="1100"/>
      <c r="L9" s="1100"/>
      <c r="M9" s="1100"/>
      <c r="N9" s="1100"/>
      <c r="O9" s="1100"/>
      <c r="P9" s="1100"/>
      <c r="Q9" s="1100"/>
      <c r="R9" s="1100"/>
      <c r="S9" s="1100"/>
      <c r="T9" s="1100"/>
      <c r="U9" s="1100"/>
      <c r="V9" s="1100"/>
      <c r="W9" s="1100"/>
      <c r="X9" s="1100"/>
      <c r="Y9" s="1100"/>
      <c r="Z9" s="1100"/>
      <c r="AA9" s="1100"/>
      <c r="AB9" s="1100"/>
      <c r="AC9" s="1100"/>
      <c r="AD9" s="1100"/>
      <c r="AE9" s="1100"/>
      <c r="AF9" s="1100"/>
      <c r="AG9" s="1100"/>
      <c r="AH9" s="718"/>
      <c r="AI9" s="718"/>
      <c r="AJ9" s="718"/>
      <c r="AK9" s="718"/>
      <c r="AL9" s="718"/>
      <c r="AM9" s="718"/>
      <c r="AN9" s="718"/>
      <c r="AO9" s="718"/>
      <c r="AP9" s="718"/>
      <c r="AQ9" s="718"/>
      <c r="AR9" s="718"/>
      <c r="AS9" s="718"/>
      <c r="AT9" s="718"/>
      <c r="AU9" s="718"/>
      <c r="AV9" s="1097"/>
      <c r="AW9" s="1097"/>
      <c r="AX9" s="713"/>
      <c r="AY9" s="713"/>
    </row>
    <row r="10" spans="1:51" ht="15" customHeight="1">
      <c r="A10" s="1099" t="s">
        <v>287</v>
      </c>
      <c r="B10" s="1099"/>
      <c r="C10" s="1099"/>
      <c r="D10" s="1100" t="s">
        <v>500</v>
      </c>
      <c r="E10" s="1100"/>
      <c r="F10" s="1100"/>
      <c r="G10" s="1100"/>
      <c r="H10" s="1100"/>
      <c r="I10" s="1100"/>
      <c r="J10" s="1100"/>
      <c r="K10" s="1100"/>
      <c r="L10" s="1100"/>
      <c r="M10" s="1100"/>
      <c r="N10" s="1100"/>
      <c r="O10" s="1100"/>
      <c r="P10" s="1100"/>
      <c r="Q10" s="1100"/>
      <c r="R10" s="1100"/>
      <c r="S10" s="1100"/>
      <c r="T10" s="1100"/>
      <c r="U10" s="1100"/>
      <c r="V10" s="1100"/>
      <c r="W10" s="1100"/>
      <c r="X10" s="1100"/>
      <c r="Y10" s="1100"/>
      <c r="Z10" s="1100"/>
      <c r="AA10" s="1100"/>
      <c r="AB10" s="1100"/>
      <c r="AC10" s="1100"/>
      <c r="AD10" s="1100"/>
      <c r="AE10" s="1100"/>
      <c r="AF10" s="1100"/>
      <c r="AG10" s="1100"/>
      <c r="AH10" s="718"/>
      <c r="AI10" s="718"/>
      <c r="AJ10" s="718"/>
      <c r="AK10" s="718"/>
      <c r="AL10" s="718"/>
      <c r="AM10" s="718"/>
      <c r="AN10" s="718"/>
      <c r="AO10" s="718"/>
      <c r="AP10" s="718"/>
      <c r="AQ10" s="718"/>
      <c r="AR10" s="718"/>
      <c r="AS10" s="718"/>
      <c r="AT10" s="718"/>
      <c r="AU10" s="718"/>
      <c r="AV10" s="1097"/>
      <c r="AW10" s="1097"/>
      <c r="AX10" s="713"/>
      <c r="AY10" s="713"/>
    </row>
    <row r="11" spans="1:51" ht="39.75" customHeight="1">
      <c r="A11" s="1097" t="s">
        <v>168</v>
      </c>
      <c r="B11" s="1097"/>
      <c r="C11" s="1097"/>
      <c r="D11" s="1097"/>
      <c r="E11" s="1097"/>
      <c r="F11" s="1097"/>
      <c r="G11" s="1097" t="s">
        <v>278</v>
      </c>
      <c r="H11" s="1097"/>
      <c r="I11" s="1097" t="s">
        <v>179</v>
      </c>
      <c r="J11" s="1097" t="s">
        <v>279</v>
      </c>
      <c r="K11" s="1097" t="s">
        <v>323</v>
      </c>
      <c r="L11" s="1097" t="s">
        <v>363</v>
      </c>
      <c r="M11" s="1097" t="s">
        <v>167</v>
      </c>
      <c r="N11" s="1097" t="s">
        <v>182</v>
      </c>
      <c r="O11" s="1097" t="s">
        <v>284</v>
      </c>
      <c r="P11" s="1097"/>
      <c r="Q11" s="1097"/>
      <c r="R11" s="1097"/>
      <c r="S11" s="1097"/>
      <c r="T11" s="1097" t="s">
        <v>173</v>
      </c>
      <c r="U11" s="1097" t="s">
        <v>285</v>
      </c>
      <c r="V11" s="718" t="s">
        <v>370</v>
      </c>
      <c r="W11" s="718"/>
      <c r="X11" s="718"/>
      <c r="Y11" s="718"/>
      <c r="Z11" s="718"/>
      <c r="AA11" s="718"/>
      <c r="AB11" s="718"/>
      <c r="AC11" s="718"/>
      <c r="AD11" s="718"/>
      <c r="AE11" s="718"/>
      <c r="AF11" s="718"/>
      <c r="AG11" s="718"/>
      <c r="AH11" s="718" t="s">
        <v>87</v>
      </c>
      <c r="AI11" s="718"/>
      <c r="AJ11" s="718"/>
      <c r="AK11" s="718"/>
      <c r="AL11" s="718"/>
      <c r="AM11" s="718"/>
      <c r="AN11" s="718"/>
      <c r="AO11" s="718"/>
      <c r="AP11" s="718"/>
      <c r="AQ11" s="718"/>
      <c r="AR11" s="718"/>
      <c r="AS11" s="718"/>
      <c r="AT11" s="1097" t="s">
        <v>8</v>
      </c>
      <c r="AU11" s="1097"/>
      <c r="AV11" s="1097"/>
      <c r="AW11" s="1097"/>
      <c r="AX11" s="713"/>
      <c r="AY11" s="713"/>
    </row>
    <row r="12" spans="1:51" ht="42.75">
      <c r="A12" s="458" t="s">
        <v>169</v>
      </c>
      <c r="B12" s="458" t="s">
        <v>170</v>
      </c>
      <c r="C12" s="458" t="s">
        <v>171</v>
      </c>
      <c r="D12" s="458" t="s">
        <v>178</v>
      </c>
      <c r="E12" s="458" t="s">
        <v>185</v>
      </c>
      <c r="F12" s="458" t="s">
        <v>186</v>
      </c>
      <c r="G12" s="458" t="s">
        <v>277</v>
      </c>
      <c r="H12" s="458" t="s">
        <v>184</v>
      </c>
      <c r="I12" s="1097"/>
      <c r="J12" s="1097"/>
      <c r="K12" s="1097"/>
      <c r="L12" s="1097"/>
      <c r="M12" s="1097"/>
      <c r="N12" s="1097"/>
      <c r="O12" s="458">
        <v>2020</v>
      </c>
      <c r="P12" s="458">
        <v>2021</v>
      </c>
      <c r="Q12" s="458">
        <v>2022</v>
      </c>
      <c r="R12" s="458">
        <v>2023</v>
      </c>
      <c r="S12" s="458">
        <v>2024</v>
      </c>
      <c r="T12" s="1097"/>
      <c r="U12" s="1097"/>
      <c r="V12" s="471" t="s">
        <v>39</v>
      </c>
      <c r="W12" s="471" t="s">
        <v>40</v>
      </c>
      <c r="X12" s="471" t="s">
        <v>41</v>
      </c>
      <c r="Y12" s="471" t="s">
        <v>42</v>
      </c>
      <c r="Z12" s="471" t="s">
        <v>43</v>
      </c>
      <c r="AA12" s="471" t="s">
        <v>44</v>
      </c>
      <c r="AB12" s="471" t="s">
        <v>45</v>
      </c>
      <c r="AC12" s="471" t="s">
        <v>46</v>
      </c>
      <c r="AD12" s="471" t="s">
        <v>47</v>
      </c>
      <c r="AE12" s="471" t="s">
        <v>48</v>
      </c>
      <c r="AF12" s="471" t="s">
        <v>49</v>
      </c>
      <c r="AG12" s="471" t="s">
        <v>50</v>
      </c>
      <c r="AH12" s="471" t="s">
        <v>39</v>
      </c>
      <c r="AI12" s="471" t="s">
        <v>40</v>
      </c>
      <c r="AJ12" s="471" t="s">
        <v>41</v>
      </c>
      <c r="AK12" s="471" t="s">
        <v>42</v>
      </c>
      <c r="AL12" s="471" t="s">
        <v>43</v>
      </c>
      <c r="AM12" s="471" t="s">
        <v>44</v>
      </c>
      <c r="AN12" s="471" t="s">
        <v>45</v>
      </c>
      <c r="AO12" s="471" t="s">
        <v>46</v>
      </c>
      <c r="AP12" s="471" t="s">
        <v>47</v>
      </c>
      <c r="AQ12" s="471" t="s">
        <v>48</v>
      </c>
      <c r="AR12" s="471" t="s">
        <v>49</v>
      </c>
      <c r="AS12" s="471" t="s">
        <v>50</v>
      </c>
      <c r="AT12" s="458" t="s">
        <v>413</v>
      </c>
      <c r="AU12" s="216" t="s">
        <v>88</v>
      </c>
      <c r="AV12" s="1097"/>
      <c r="AW12" s="1097"/>
      <c r="AX12" s="714"/>
      <c r="AY12" s="714"/>
    </row>
    <row r="13" spans="1:51" ht="263.25" customHeight="1">
      <c r="A13" s="121"/>
      <c r="B13" s="121"/>
      <c r="C13" s="121"/>
      <c r="D13" s="121"/>
      <c r="E13" s="121" t="s">
        <v>425</v>
      </c>
      <c r="F13" s="121"/>
      <c r="G13" s="122" t="s">
        <v>501</v>
      </c>
      <c r="H13" s="121" t="s">
        <v>450</v>
      </c>
      <c r="I13" s="122" t="s">
        <v>502</v>
      </c>
      <c r="J13" s="122" t="s">
        <v>503</v>
      </c>
      <c r="K13" s="122" t="s">
        <v>453</v>
      </c>
      <c r="L13" s="124" t="s">
        <v>450</v>
      </c>
      <c r="M13" s="124" t="s">
        <v>504</v>
      </c>
      <c r="N13" s="122" t="s">
        <v>505</v>
      </c>
      <c r="O13" s="123"/>
      <c r="P13" s="123"/>
      <c r="Q13" s="123"/>
      <c r="R13" s="293">
        <v>1</v>
      </c>
      <c r="S13" s="123"/>
      <c r="T13" s="121" t="s">
        <v>433</v>
      </c>
      <c r="U13" s="122" t="s">
        <v>506</v>
      </c>
      <c r="V13" s="124"/>
      <c r="W13" s="124"/>
      <c r="X13" s="307">
        <v>0</v>
      </c>
      <c r="Y13" s="124"/>
      <c r="Z13" s="124"/>
      <c r="AA13" s="307">
        <v>0.4</v>
      </c>
      <c r="AB13" s="124"/>
      <c r="AC13" s="124"/>
      <c r="AD13" s="307">
        <v>0.4</v>
      </c>
      <c r="AE13" s="124"/>
      <c r="AF13" s="124"/>
      <c r="AG13" s="307">
        <v>0.2</v>
      </c>
      <c r="AH13" s="124"/>
      <c r="AI13" s="124"/>
      <c r="AJ13" s="307">
        <v>0</v>
      </c>
      <c r="AK13" s="124"/>
      <c r="AL13" s="124"/>
      <c r="AM13" s="124"/>
      <c r="AN13" s="124"/>
      <c r="AO13" s="124"/>
      <c r="AP13" s="124"/>
      <c r="AQ13" s="124"/>
      <c r="AR13" s="124"/>
      <c r="AS13" s="124"/>
      <c r="AT13" s="307">
        <v>0</v>
      </c>
      <c r="AU13" s="127">
        <f>+AT13/R13</f>
        <v>0</v>
      </c>
      <c r="AV13" s="412" t="s">
        <v>881</v>
      </c>
      <c r="AW13" s="469" t="s">
        <v>938</v>
      </c>
      <c r="AX13" s="418" t="s">
        <v>450</v>
      </c>
      <c r="AY13" s="418" t="s">
        <v>450</v>
      </c>
    </row>
    <row r="14" spans="1:51" ht="130.5" customHeight="1">
      <c r="A14" s="121"/>
      <c r="B14" s="121"/>
      <c r="C14" s="121"/>
      <c r="D14" s="121"/>
      <c r="E14" s="121" t="s">
        <v>425</v>
      </c>
      <c r="F14" s="121"/>
      <c r="G14" s="122" t="s">
        <v>501</v>
      </c>
      <c r="H14" s="121" t="s">
        <v>450</v>
      </c>
      <c r="I14" s="122" t="s">
        <v>507</v>
      </c>
      <c r="J14" s="122" t="s">
        <v>508</v>
      </c>
      <c r="K14" s="122" t="s">
        <v>453</v>
      </c>
      <c r="L14" s="124" t="s">
        <v>450</v>
      </c>
      <c r="M14" s="124" t="s">
        <v>504</v>
      </c>
      <c r="N14" s="122" t="s">
        <v>509</v>
      </c>
      <c r="O14" s="124"/>
      <c r="P14" s="124"/>
      <c r="Q14" s="124"/>
      <c r="R14" s="293">
        <v>1</v>
      </c>
      <c r="S14" s="124"/>
      <c r="T14" s="121" t="s">
        <v>433</v>
      </c>
      <c r="U14" s="122" t="s">
        <v>510</v>
      </c>
      <c r="V14" s="124"/>
      <c r="W14" s="124"/>
      <c r="X14" s="307">
        <v>0</v>
      </c>
      <c r="Y14" s="124"/>
      <c r="Z14" s="124"/>
      <c r="AA14" s="307">
        <v>0.14</v>
      </c>
      <c r="AB14" s="124"/>
      <c r="AC14" s="124"/>
      <c r="AD14" s="307">
        <v>0.15</v>
      </c>
      <c r="AE14" s="124"/>
      <c r="AF14" s="124"/>
      <c r="AG14" s="307">
        <v>0.71</v>
      </c>
      <c r="AH14" s="124"/>
      <c r="AI14" s="124"/>
      <c r="AJ14" s="307">
        <v>0</v>
      </c>
      <c r="AK14" s="124"/>
      <c r="AL14" s="124"/>
      <c r="AM14" s="124"/>
      <c r="AN14" s="124"/>
      <c r="AO14" s="124"/>
      <c r="AP14" s="124"/>
      <c r="AQ14" s="124"/>
      <c r="AR14" s="124"/>
      <c r="AS14" s="124"/>
      <c r="AT14" s="307">
        <v>0</v>
      </c>
      <c r="AU14" s="127">
        <f>+AT14/R14</f>
        <v>0</v>
      </c>
      <c r="AV14" s="412" t="s">
        <v>881</v>
      </c>
      <c r="AW14" s="470" t="s">
        <v>939</v>
      </c>
      <c r="AX14" s="418" t="s">
        <v>450</v>
      </c>
      <c r="AY14" s="418" t="s">
        <v>450</v>
      </c>
    </row>
    <row r="15" spans="1:51" ht="409.5" customHeight="1">
      <c r="A15" s="1101"/>
      <c r="B15" s="1101"/>
      <c r="C15" s="1101"/>
      <c r="D15" s="1101"/>
      <c r="E15" s="1101" t="s">
        <v>425</v>
      </c>
      <c r="F15" s="1101"/>
      <c r="G15" s="1102" t="s">
        <v>501</v>
      </c>
      <c r="H15" s="1101" t="s">
        <v>450</v>
      </c>
      <c r="I15" s="1102" t="s">
        <v>511</v>
      </c>
      <c r="J15" s="1102" t="s">
        <v>512</v>
      </c>
      <c r="K15" s="1102" t="s">
        <v>453</v>
      </c>
      <c r="L15" s="1101" t="s">
        <v>450</v>
      </c>
      <c r="M15" s="1101" t="s">
        <v>504</v>
      </c>
      <c r="N15" s="1102" t="s">
        <v>513</v>
      </c>
      <c r="O15" s="1101"/>
      <c r="P15" s="1101"/>
      <c r="Q15" s="1101"/>
      <c r="R15" s="1103">
        <v>1</v>
      </c>
      <c r="S15" s="1101"/>
      <c r="T15" s="1101" t="s">
        <v>433</v>
      </c>
      <c r="U15" s="1102" t="s">
        <v>514</v>
      </c>
      <c r="V15" s="1101"/>
      <c r="W15" s="1101"/>
      <c r="X15" s="1104">
        <v>0.52</v>
      </c>
      <c r="Y15" s="1101"/>
      <c r="Z15" s="1101"/>
      <c r="AA15" s="1104">
        <v>0.11</v>
      </c>
      <c r="AB15" s="1101"/>
      <c r="AC15" s="1101"/>
      <c r="AD15" s="1104">
        <v>0.22</v>
      </c>
      <c r="AE15" s="1101"/>
      <c r="AF15" s="1101"/>
      <c r="AG15" s="1104">
        <v>0.15</v>
      </c>
      <c r="AH15" s="1101"/>
      <c r="AI15" s="1101"/>
      <c r="AJ15" s="1104">
        <v>0.48</v>
      </c>
      <c r="AK15" s="1101"/>
      <c r="AL15" s="1101"/>
      <c r="AM15" s="1101"/>
      <c r="AN15" s="1101"/>
      <c r="AO15" s="1101"/>
      <c r="AP15" s="1101"/>
      <c r="AQ15" s="1101"/>
      <c r="AR15" s="1101"/>
      <c r="AS15" s="1101"/>
      <c r="AT15" s="1104">
        <f>+AG15+AJ15</f>
        <v>0.63</v>
      </c>
      <c r="AU15" s="1105">
        <f>+AT15/R15</f>
        <v>0.63</v>
      </c>
      <c r="AV15" s="1126" t="s">
        <v>881</v>
      </c>
      <c r="AW15" s="1106" t="s">
        <v>940</v>
      </c>
      <c r="AX15" s="1128" t="s">
        <v>450</v>
      </c>
      <c r="AY15" s="1128" t="s">
        <v>450</v>
      </c>
    </row>
    <row r="16" spans="1:51" ht="259.5" customHeight="1">
      <c r="A16" s="1101"/>
      <c r="B16" s="1101"/>
      <c r="C16" s="1101"/>
      <c r="D16" s="1101"/>
      <c r="E16" s="1101"/>
      <c r="F16" s="1101"/>
      <c r="G16" s="1102"/>
      <c r="H16" s="1101"/>
      <c r="I16" s="1102"/>
      <c r="J16" s="1102"/>
      <c r="K16" s="1102"/>
      <c r="L16" s="1101"/>
      <c r="M16" s="1101"/>
      <c r="N16" s="1102"/>
      <c r="O16" s="1101"/>
      <c r="P16" s="1101"/>
      <c r="Q16" s="1101"/>
      <c r="R16" s="1103"/>
      <c r="S16" s="1101"/>
      <c r="T16" s="1101"/>
      <c r="U16" s="1102"/>
      <c r="V16" s="1101"/>
      <c r="W16" s="1101"/>
      <c r="X16" s="1104"/>
      <c r="Y16" s="1101"/>
      <c r="Z16" s="1101"/>
      <c r="AA16" s="1104"/>
      <c r="AB16" s="1101"/>
      <c r="AC16" s="1101"/>
      <c r="AD16" s="1104"/>
      <c r="AE16" s="1101"/>
      <c r="AF16" s="1101"/>
      <c r="AG16" s="1104"/>
      <c r="AH16" s="1101"/>
      <c r="AI16" s="1101"/>
      <c r="AJ16" s="1104"/>
      <c r="AK16" s="1101"/>
      <c r="AL16" s="1101"/>
      <c r="AM16" s="1101"/>
      <c r="AN16" s="1101"/>
      <c r="AO16" s="1101"/>
      <c r="AP16" s="1101"/>
      <c r="AQ16" s="1101"/>
      <c r="AR16" s="1101"/>
      <c r="AS16" s="1101"/>
      <c r="AT16" s="1104"/>
      <c r="AU16" s="1105"/>
      <c r="AV16" s="1127"/>
      <c r="AW16" s="1106"/>
      <c r="AX16" s="1129"/>
      <c r="AY16" s="1129"/>
    </row>
    <row r="17" spans="1:51" ht="398.25" customHeight="1">
      <c r="A17" s="121"/>
      <c r="B17" s="121"/>
      <c r="C17" s="121"/>
      <c r="D17" s="121"/>
      <c r="E17" s="121" t="s">
        <v>425</v>
      </c>
      <c r="F17" s="121"/>
      <c r="G17" s="122" t="s">
        <v>501</v>
      </c>
      <c r="H17" s="121" t="s">
        <v>450</v>
      </c>
      <c r="I17" s="122" t="s">
        <v>515</v>
      </c>
      <c r="J17" s="122" t="s">
        <v>516</v>
      </c>
      <c r="K17" s="122" t="s">
        <v>453</v>
      </c>
      <c r="L17" s="124" t="s">
        <v>450</v>
      </c>
      <c r="M17" s="124" t="s">
        <v>504</v>
      </c>
      <c r="N17" s="122" t="s">
        <v>517</v>
      </c>
      <c r="O17" s="124"/>
      <c r="P17" s="124"/>
      <c r="Q17" s="124"/>
      <c r="R17" s="293">
        <v>1</v>
      </c>
      <c r="S17" s="124"/>
      <c r="T17" s="121" t="s">
        <v>433</v>
      </c>
      <c r="U17" s="122" t="s">
        <v>518</v>
      </c>
      <c r="V17" s="127"/>
      <c r="W17" s="127"/>
      <c r="X17" s="307">
        <v>0.18</v>
      </c>
      <c r="Y17" s="379"/>
      <c r="Z17" s="379"/>
      <c r="AA17" s="307">
        <v>0.27</v>
      </c>
      <c r="AB17" s="379"/>
      <c r="AC17" s="379"/>
      <c r="AD17" s="307">
        <v>0.27</v>
      </c>
      <c r="AE17" s="379"/>
      <c r="AF17" s="379"/>
      <c r="AG17" s="307">
        <v>0.28</v>
      </c>
      <c r="AH17" s="124"/>
      <c r="AI17" s="124"/>
      <c r="AJ17" s="307">
        <v>0.18</v>
      </c>
      <c r="AK17" s="124"/>
      <c r="AL17" s="124"/>
      <c r="AM17" s="124"/>
      <c r="AN17" s="124"/>
      <c r="AO17" s="124"/>
      <c r="AP17" s="124"/>
      <c r="AQ17" s="124"/>
      <c r="AR17" s="124"/>
      <c r="AS17" s="124"/>
      <c r="AT17" s="307">
        <v>0.18</v>
      </c>
      <c r="AU17" s="127">
        <f>+AT17/R17</f>
        <v>0.18</v>
      </c>
      <c r="AV17" s="412" t="s">
        <v>881</v>
      </c>
      <c r="AW17" s="470" t="s">
        <v>941</v>
      </c>
      <c r="AX17" s="418" t="s">
        <v>450</v>
      </c>
      <c r="AY17" s="418" t="s">
        <v>450</v>
      </c>
    </row>
    <row r="18" spans="1:51" ht="54" customHeight="1">
      <c r="A18" s="740" t="s">
        <v>64</v>
      </c>
      <c r="B18" s="740"/>
      <c r="C18" s="740"/>
      <c r="D18" s="736" t="s">
        <v>640</v>
      </c>
      <c r="E18" s="736"/>
      <c r="F18" s="736"/>
      <c r="G18" s="736"/>
      <c r="H18" s="736"/>
      <c r="I18" s="736"/>
      <c r="J18" s="735" t="s">
        <v>300</v>
      </c>
      <c r="K18" s="735"/>
      <c r="L18" s="735"/>
      <c r="M18" s="735"/>
      <c r="N18" s="735"/>
      <c r="O18" s="735"/>
      <c r="P18" s="736" t="s">
        <v>66</v>
      </c>
      <c r="Q18" s="736"/>
      <c r="R18" s="736"/>
      <c r="S18" s="736"/>
      <c r="T18" s="736"/>
      <c r="U18" s="736"/>
      <c r="V18" s="736" t="s">
        <v>66</v>
      </c>
      <c r="W18" s="736"/>
      <c r="X18" s="736"/>
      <c r="Y18" s="736"/>
      <c r="Z18" s="736"/>
      <c r="AA18" s="736"/>
      <c r="AB18" s="736"/>
      <c r="AC18" s="736"/>
      <c r="AD18" s="736" t="s">
        <v>66</v>
      </c>
      <c r="AE18" s="736"/>
      <c r="AF18" s="736"/>
      <c r="AG18" s="736"/>
      <c r="AH18" s="736"/>
      <c r="AI18" s="736"/>
      <c r="AJ18" s="736"/>
      <c r="AK18" s="736"/>
      <c r="AL18" s="736"/>
      <c r="AM18" s="736"/>
      <c r="AN18" s="736"/>
      <c r="AO18" s="736"/>
      <c r="AP18" s="735" t="s">
        <v>318</v>
      </c>
      <c r="AQ18" s="735"/>
      <c r="AR18" s="735"/>
      <c r="AS18" s="735"/>
      <c r="AT18" s="736" t="s">
        <v>13</v>
      </c>
      <c r="AU18" s="736"/>
      <c r="AV18" s="736"/>
      <c r="AW18" s="736"/>
      <c r="AX18" s="736"/>
      <c r="AY18" s="736"/>
    </row>
    <row r="19" spans="1:51" ht="30" customHeight="1">
      <c r="A19" s="740"/>
      <c r="B19" s="740"/>
      <c r="C19" s="740"/>
      <c r="D19" s="736" t="s">
        <v>795</v>
      </c>
      <c r="E19" s="736"/>
      <c r="F19" s="736"/>
      <c r="G19" s="736"/>
      <c r="H19" s="736"/>
      <c r="I19" s="736"/>
      <c r="J19" s="735"/>
      <c r="K19" s="735"/>
      <c r="L19" s="735"/>
      <c r="M19" s="735"/>
      <c r="N19" s="735"/>
      <c r="O19" s="735"/>
      <c r="P19" s="736" t="s">
        <v>795</v>
      </c>
      <c r="Q19" s="736"/>
      <c r="R19" s="736"/>
      <c r="S19" s="736"/>
      <c r="T19" s="736"/>
      <c r="U19" s="736"/>
      <c r="V19" s="736" t="s">
        <v>65</v>
      </c>
      <c r="W19" s="736"/>
      <c r="X19" s="736"/>
      <c r="Y19" s="736"/>
      <c r="Z19" s="736"/>
      <c r="AA19" s="736"/>
      <c r="AB19" s="736"/>
      <c r="AC19" s="736"/>
      <c r="AD19" s="736" t="s">
        <v>65</v>
      </c>
      <c r="AE19" s="736"/>
      <c r="AF19" s="736"/>
      <c r="AG19" s="736"/>
      <c r="AH19" s="736"/>
      <c r="AI19" s="736"/>
      <c r="AJ19" s="736"/>
      <c r="AK19" s="736"/>
      <c r="AL19" s="736"/>
      <c r="AM19" s="736"/>
      <c r="AN19" s="736"/>
      <c r="AO19" s="736"/>
      <c r="AP19" s="735"/>
      <c r="AQ19" s="735"/>
      <c r="AR19" s="735"/>
      <c r="AS19" s="735"/>
      <c r="AT19" s="736" t="s">
        <v>771</v>
      </c>
      <c r="AU19" s="736"/>
      <c r="AV19" s="736"/>
      <c r="AW19" s="736"/>
      <c r="AX19" s="736"/>
      <c r="AY19" s="736"/>
    </row>
    <row r="20" spans="1:51" ht="30" customHeight="1">
      <c r="A20" s="740"/>
      <c r="B20" s="740"/>
      <c r="C20" s="740"/>
      <c r="D20" s="736" t="s">
        <v>796</v>
      </c>
      <c r="E20" s="736"/>
      <c r="F20" s="736"/>
      <c r="G20" s="736"/>
      <c r="H20" s="736"/>
      <c r="I20" s="736"/>
      <c r="J20" s="735"/>
      <c r="K20" s="735"/>
      <c r="L20" s="735"/>
      <c r="M20" s="735"/>
      <c r="N20" s="735"/>
      <c r="O20" s="735"/>
      <c r="P20" s="736" t="s">
        <v>796</v>
      </c>
      <c r="Q20" s="736"/>
      <c r="R20" s="736"/>
      <c r="S20" s="736"/>
      <c r="T20" s="736"/>
      <c r="U20" s="736"/>
      <c r="V20" s="736" t="s">
        <v>297</v>
      </c>
      <c r="W20" s="736"/>
      <c r="X20" s="736"/>
      <c r="Y20" s="736"/>
      <c r="Z20" s="736"/>
      <c r="AA20" s="736"/>
      <c r="AB20" s="736"/>
      <c r="AC20" s="736"/>
      <c r="AD20" s="736" t="s">
        <v>297</v>
      </c>
      <c r="AE20" s="736"/>
      <c r="AF20" s="736"/>
      <c r="AG20" s="736"/>
      <c r="AH20" s="736"/>
      <c r="AI20" s="736"/>
      <c r="AJ20" s="736"/>
      <c r="AK20" s="736"/>
      <c r="AL20" s="736"/>
      <c r="AM20" s="736"/>
      <c r="AN20" s="736"/>
      <c r="AO20" s="736"/>
      <c r="AP20" s="735"/>
      <c r="AQ20" s="735"/>
      <c r="AR20" s="735"/>
      <c r="AS20" s="735"/>
      <c r="AT20" s="736" t="s">
        <v>75</v>
      </c>
      <c r="AU20" s="736"/>
      <c r="AV20" s="736"/>
      <c r="AW20" s="736"/>
      <c r="AX20" s="736"/>
      <c r="AY20" s="736"/>
    </row>
  </sheetData>
  <sheetProtection/>
  <mergeCells count="107">
    <mergeCell ref="P19:U19"/>
    <mergeCell ref="V19:AC19"/>
    <mergeCell ref="AD19:AO19"/>
    <mergeCell ref="AT19:AY19"/>
    <mergeCell ref="D20:I20"/>
    <mergeCell ref="P20:U20"/>
    <mergeCell ref="V20:AC20"/>
    <mergeCell ref="AD20:AO20"/>
    <mergeCell ref="AT20:AY20"/>
    <mergeCell ref="AY15:AY16"/>
    <mergeCell ref="A18:C20"/>
    <mergeCell ref="D18:I18"/>
    <mergeCell ref="J18:O20"/>
    <mergeCell ref="P18:U18"/>
    <mergeCell ref="V18:AC18"/>
    <mergeCell ref="AD18:AO18"/>
    <mergeCell ref="AP18:AS20"/>
    <mergeCell ref="AT18:AY18"/>
    <mergeCell ref="D19:I19"/>
    <mergeCell ref="AS15:AS16"/>
    <mergeCell ref="AT15:AT16"/>
    <mergeCell ref="AU15:AU16"/>
    <mergeCell ref="AV15:AV16"/>
    <mergeCell ref="AW15:AW16"/>
    <mergeCell ref="AX15:AX16"/>
    <mergeCell ref="AM15:AM16"/>
    <mergeCell ref="AN15:AN16"/>
    <mergeCell ref="AO15:AO16"/>
    <mergeCell ref="AP15:AP16"/>
    <mergeCell ref="AQ15:AQ16"/>
    <mergeCell ref="AR15:AR16"/>
    <mergeCell ref="AG15:AG16"/>
    <mergeCell ref="AH15:AH16"/>
    <mergeCell ref="AI15:AI16"/>
    <mergeCell ref="AJ15:AJ16"/>
    <mergeCell ref="AK15:AK16"/>
    <mergeCell ref="AL15:AL16"/>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AH11:AS11"/>
    <mergeCell ref="AT11:AU11"/>
    <mergeCell ref="A15:A16"/>
    <mergeCell ref="B15:B16"/>
    <mergeCell ref="C15:C16"/>
    <mergeCell ref="D15:D16"/>
    <mergeCell ref="E15:E16"/>
    <mergeCell ref="F15:F16"/>
    <mergeCell ref="G15:G16"/>
    <mergeCell ref="H15:H16"/>
    <mergeCell ref="M11:M12"/>
    <mergeCell ref="N11:N12"/>
    <mergeCell ref="O11:S11"/>
    <mergeCell ref="T11:T12"/>
    <mergeCell ref="U11:U12"/>
    <mergeCell ref="V11:AG11"/>
    <mergeCell ref="A11:F11"/>
    <mergeCell ref="G11:H11"/>
    <mergeCell ref="I11:I12"/>
    <mergeCell ref="J11:J12"/>
    <mergeCell ref="K11:K12"/>
    <mergeCell ref="L11:L12"/>
    <mergeCell ref="K6:AG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horizontalCentered="1"/>
  <pageMargins left="0.1968503937007874" right="0.1968503937007874" top="0.7480314960629921" bottom="0.7480314960629921" header="0.31496062992125984" footer="0.31496062992125984"/>
  <pageSetup horizontalDpi="600" verticalDpi="600" orientation="landscape" paperSize="3" scale="32" r:id="rId4"/>
  <drawing r:id="rId3"/>
  <legacyDrawing r:id="rId2"/>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AY20"/>
  <sheetViews>
    <sheetView zoomScale="61" zoomScaleNormal="61" zoomScalePageLayoutView="0" workbookViewId="0" topLeftCell="A1">
      <selection activeCell="I15" sqref="I15"/>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17.00390625" style="113" customWidth="1"/>
    <col min="22" max="45" width="7.421875" style="113" customWidth="1"/>
    <col min="46" max="46" width="17.140625" style="113" customWidth="1"/>
    <col min="47" max="47" width="15.8515625" style="217" customWidth="1"/>
    <col min="48" max="48" width="90.57421875" style="113" bestFit="1" customWidth="1"/>
    <col min="49" max="49" width="79.7109375" style="113" bestFit="1" customWidth="1"/>
    <col min="50" max="51" width="25.00390625" style="113" customWidth="1"/>
    <col min="52" max="16384" width="10.8515625" style="113" customWidth="1"/>
  </cols>
  <sheetData>
    <row r="1" spans="1:51" ht="15.75" customHeight="1">
      <c r="A1" s="750" t="s">
        <v>16</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2"/>
      <c r="AX1" s="695" t="s">
        <v>423</v>
      </c>
      <c r="AY1" s="696"/>
    </row>
    <row r="2" spans="1:51" ht="15.75" customHeight="1">
      <c r="A2" s="756" t="s">
        <v>17</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c r="AN2" s="757"/>
      <c r="AO2" s="757"/>
      <c r="AP2" s="757"/>
      <c r="AQ2" s="757"/>
      <c r="AR2" s="757"/>
      <c r="AS2" s="757"/>
      <c r="AT2" s="757"/>
      <c r="AU2" s="757"/>
      <c r="AV2" s="757"/>
      <c r="AW2" s="758"/>
      <c r="AX2" s="747" t="s">
        <v>418</v>
      </c>
      <c r="AY2" s="748"/>
    </row>
    <row r="3" spans="1:51" ht="15" customHeight="1">
      <c r="A3" s="759" t="s">
        <v>195</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760"/>
      <c r="AJ3" s="760"/>
      <c r="AK3" s="760"/>
      <c r="AL3" s="760"/>
      <c r="AM3" s="760"/>
      <c r="AN3" s="760"/>
      <c r="AO3" s="760"/>
      <c r="AP3" s="760"/>
      <c r="AQ3" s="760"/>
      <c r="AR3" s="760"/>
      <c r="AS3" s="760"/>
      <c r="AT3" s="760"/>
      <c r="AU3" s="760"/>
      <c r="AV3" s="760"/>
      <c r="AW3" s="761"/>
      <c r="AX3" s="747" t="s">
        <v>424</v>
      </c>
      <c r="AY3" s="748"/>
    </row>
    <row r="4" spans="1:51" ht="15.75" customHeight="1">
      <c r="A4" s="750"/>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2"/>
      <c r="AX4" s="749" t="s">
        <v>786</v>
      </c>
      <c r="AY4" s="749"/>
    </row>
    <row r="5" spans="1:51" ht="15" customHeight="1">
      <c r="A5" s="715" t="s">
        <v>174</v>
      </c>
      <c r="B5" s="716"/>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17"/>
      <c r="AH5" s="720" t="s">
        <v>69</v>
      </c>
      <c r="AI5" s="737"/>
      <c r="AJ5" s="737"/>
      <c r="AK5" s="737"/>
      <c r="AL5" s="737"/>
      <c r="AM5" s="737"/>
      <c r="AN5" s="737"/>
      <c r="AO5" s="737"/>
      <c r="AP5" s="737"/>
      <c r="AQ5" s="737"/>
      <c r="AR5" s="737"/>
      <c r="AS5" s="737"/>
      <c r="AT5" s="737"/>
      <c r="AU5" s="721"/>
      <c r="AV5" s="712" t="s">
        <v>409</v>
      </c>
      <c r="AW5" s="712" t="s">
        <v>410</v>
      </c>
      <c r="AX5" s="712" t="s">
        <v>298</v>
      </c>
      <c r="AY5" s="712" t="s">
        <v>299</v>
      </c>
    </row>
    <row r="6" spans="1:51" ht="15" customHeight="1">
      <c r="A6" s="718" t="s">
        <v>71</v>
      </c>
      <c r="B6" s="718"/>
      <c r="C6" s="718"/>
      <c r="D6" s="1068">
        <v>45054</v>
      </c>
      <c r="E6" s="719"/>
      <c r="F6" s="720" t="s">
        <v>67</v>
      </c>
      <c r="G6" s="721"/>
      <c r="H6" s="726" t="s">
        <v>70</v>
      </c>
      <c r="I6" s="726"/>
      <c r="J6" s="128"/>
      <c r="K6" s="720"/>
      <c r="L6" s="737"/>
      <c r="M6" s="737"/>
      <c r="N6" s="737"/>
      <c r="O6" s="737"/>
      <c r="P6" s="737"/>
      <c r="Q6" s="737"/>
      <c r="R6" s="737"/>
      <c r="S6" s="737"/>
      <c r="T6" s="737"/>
      <c r="U6" s="737"/>
      <c r="V6" s="114"/>
      <c r="W6" s="114"/>
      <c r="X6" s="114"/>
      <c r="Y6" s="114"/>
      <c r="Z6" s="114"/>
      <c r="AA6" s="114"/>
      <c r="AB6" s="114"/>
      <c r="AC6" s="114"/>
      <c r="AD6" s="114"/>
      <c r="AE6" s="114"/>
      <c r="AF6" s="114"/>
      <c r="AG6" s="115"/>
      <c r="AH6" s="722"/>
      <c r="AI6" s="738"/>
      <c r="AJ6" s="738"/>
      <c r="AK6" s="738"/>
      <c r="AL6" s="738"/>
      <c r="AM6" s="738"/>
      <c r="AN6" s="738"/>
      <c r="AO6" s="738"/>
      <c r="AP6" s="738"/>
      <c r="AQ6" s="738"/>
      <c r="AR6" s="738"/>
      <c r="AS6" s="738"/>
      <c r="AT6" s="738"/>
      <c r="AU6" s="723"/>
      <c r="AV6" s="713"/>
      <c r="AW6" s="713"/>
      <c r="AX6" s="713"/>
      <c r="AY6" s="713"/>
    </row>
    <row r="7" spans="1:51" ht="15" customHeight="1">
      <c r="A7" s="718"/>
      <c r="B7" s="718"/>
      <c r="C7" s="718"/>
      <c r="D7" s="719"/>
      <c r="E7" s="719"/>
      <c r="F7" s="722"/>
      <c r="G7" s="723"/>
      <c r="H7" s="726" t="s">
        <v>68</v>
      </c>
      <c r="I7" s="726"/>
      <c r="J7" s="128"/>
      <c r="K7" s="722"/>
      <c r="L7" s="738"/>
      <c r="M7" s="738"/>
      <c r="N7" s="738"/>
      <c r="O7" s="738"/>
      <c r="P7" s="738"/>
      <c r="Q7" s="738"/>
      <c r="R7" s="738"/>
      <c r="S7" s="738"/>
      <c r="T7" s="738"/>
      <c r="U7" s="738"/>
      <c r="V7" s="116"/>
      <c r="W7" s="116"/>
      <c r="X7" s="116"/>
      <c r="Y7" s="116"/>
      <c r="Z7" s="116"/>
      <c r="AA7" s="116"/>
      <c r="AB7" s="116"/>
      <c r="AC7" s="116"/>
      <c r="AD7" s="116"/>
      <c r="AE7" s="116"/>
      <c r="AF7" s="116"/>
      <c r="AG7" s="117"/>
      <c r="AH7" s="722"/>
      <c r="AI7" s="738"/>
      <c r="AJ7" s="738"/>
      <c r="AK7" s="738"/>
      <c r="AL7" s="738"/>
      <c r="AM7" s="738"/>
      <c r="AN7" s="738"/>
      <c r="AO7" s="738"/>
      <c r="AP7" s="738"/>
      <c r="AQ7" s="738"/>
      <c r="AR7" s="738"/>
      <c r="AS7" s="738"/>
      <c r="AT7" s="738"/>
      <c r="AU7" s="723"/>
      <c r="AV7" s="713"/>
      <c r="AW7" s="713"/>
      <c r="AX7" s="713"/>
      <c r="AY7" s="713"/>
    </row>
    <row r="8" spans="1:51" ht="15" customHeight="1">
      <c r="A8" s="718"/>
      <c r="B8" s="718"/>
      <c r="C8" s="718"/>
      <c r="D8" s="719"/>
      <c r="E8" s="719"/>
      <c r="F8" s="724"/>
      <c r="G8" s="725"/>
      <c r="H8" s="726" t="s">
        <v>69</v>
      </c>
      <c r="I8" s="726"/>
      <c r="J8" s="128" t="s">
        <v>425</v>
      </c>
      <c r="K8" s="724"/>
      <c r="L8" s="739"/>
      <c r="M8" s="739"/>
      <c r="N8" s="739"/>
      <c r="O8" s="739"/>
      <c r="P8" s="739"/>
      <c r="Q8" s="739"/>
      <c r="R8" s="739"/>
      <c r="S8" s="739"/>
      <c r="T8" s="739"/>
      <c r="U8" s="739"/>
      <c r="V8" s="118"/>
      <c r="W8" s="118"/>
      <c r="X8" s="118"/>
      <c r="Y8" s="118"/>
      <c r="Z8" s="118"/>
      <c r="AA8" s="118"/>
      <c r="AB8" s="118"/>
      <c r="AC8" s="118"/>
      <c r="AD8" s="118"/>
      <c r="AE8" s="118"/>
      <c r="AF8" s="118"/>
      <c r="AG8" s="119"/>
      <c r="AH8" s="722"/>
      <c r="AI8" s="738"/>
      <c r="AJ8" s="738"/>
      <c r="AK8" s="738"/>
      <c r="AL8" s="738"/>
      <c r="AM8" s="738"/>
      <c r="AN8" s="738"/>
      <c r="AO8" s="738"/>
      <c r="AP8" s="738"/>
      <c r="AQ8" s="738"/>
      <c r="AR8" s="738"/>
      <c r="AS8" s="738"/>
      <c r="AT8" s="738"/>
      <c r="AU8" s="723"/>
      <c r="AV8" s="713"/>
      <c r="AW8" s="713"/>
      <c r="AX8" s="713"/>
      <c r="AY8" s="713"/>
    </row>
    <row r="9" spans="1:51" ht="15" customHeight="1">
      <c r="A9" s="753" t="s">
        <v>399</v>
      </c>
      <c r="B9" s="754"/>
      <c r="C9" s="755"/>
      <c r="D9" s="730"/>
      <c r="E9" s="731"/>
      <c r="F9" s="731"/>
      <c r="G9" s="731"/>
      <c r="H9" s="731"/>
      <c r="I9" s="731"/>
      <c r="J9" s="731"/>
      <c r="K9" s="732"/>
      <c r="L9" s="732"/>
      <c r="M9" s="732"/>
      <c r="N9" s="732"/>
      <c r="O9" s="732"/>
      <c r="P9" s="732"/>
      <c r="Q9" s="732"/>
      <c r="R9" s="732"/>
      <c r="S9" s="732"/>
      <c r="T9" s="732"/>
      <c r="U9" s="732"/>
      <c r="V9" s="732"/>
      <c r="W9" s="732"/>
      <c r="X9" s="732"/>
      <c r="Y9" s="732"/>
      <c r="Z9" s="732"/>
      <c r="AA9" s="732"/>
      <c r="AB9" s="732"/>
      <c r="AC9" s="732"/>
      <c r="AD9" s="732"/>
      <c r="AE9" s="732"/>
      <c r="AF9" s="732"/>
      <c r="AG9" s="733"/>
      <c r="AH9" s="722"/>
      <c r="AI9" s="738"/>
      <c r="AJ9" s="738"/>
      <c r="AK9" s="738"/>
      <c r="AL9" s="738"/>
      <c r="AM9" s="738"/>
      <c r="AN9" s="738"/>
      <c r="AO9" s="738"/>
      <c r="AP9" s="738"/>
      <c r="AQ9" s="738"/>
      <c r="AR9" s="738"/>
      <c r="AS9" s="738"/>
      <c r="AT9" s="738"/>
      <c r="AU9" s="723"/>
      <c r="AV9" s="713"/>
      <c r="AW9" s="713"/>
      <c r="AX9" s="713"/>
      <c r="AY9" s="713"/>
    </row>
    <row r="10" spans="1:51" ht="15" customHeight="1">
      <c r="A10" s="727" t="s">
        <v>287</v>
      </c>
      <c r="B10" s="728"/>
      <c r="C10" s="729"/>
      <c r="D10" s="734" t="s">
        <v>500</v>
      </c>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3"/>
      <c r="AH10" s="724"/>
      <c r="AI10" s="739"/>
      <c r="AJ10" s="739"/>
      <c r="AK10" s="739"/>
      <c r="AL10" s="739"/>
      <c r="AM10" s="739"/>
      <c r="AN10" s="739"/>
      <c r="AO10" s="739"/>
      <c r="AP10" s="739"/>
      <c r="AQ10" s="739"/>
      <c r="AR10" s="739"/>
      <c r="AS10" s="739"/>
      <c r="AT10" s="739"/>
      <c r="AU10" s="725"/>
      <c r="AV10" s="713"/>
      <c r="AW10" s="713"/>
      <c r="AX10" s="713"/>
      <c r="AY10" s="713"/>
    </row>
    <row r="11" spans="1:51" ht="39.75" customHeight="1">
      <c r="A11" s="744" t="s">
        <v>168</v>
      </c>
      <c r="B11" s="745"/>
      <c r="C11" s="745"/>
      <c r="D11" s="745"/>
      <c r="E11" s="745"/>
      <c r="F11" s="746"/>
      <c r="G11" s="744" t="s">
        <v>278</v>
      </c>
      <c r="H11" s="746"/>
      <c r="I11" s="712" t="s">
        <v>179</v>
      </c>
      <c r="J11" s="712" t="s">
        <v>279</v>
      </c>
      <c r="K11" s="712" t="s">
        <v>323</v>
      </c>
      <c r="L11" s="712" t="s">
        <v>363</v>
      </c>
      <c r="M11" s="712" t="s">
        <v>167</v>
      </c>
      <c r="N11" s="712" t="s">
        <v>182</v>
      </c>
      <c r="O11" s="744" t="s">
        <v>284</v>
      </c>
      <c r="P11" s="745"/>
      <c r="Q11" s="745"/>
      <c r="R11" s="745"/>
      <c r="S11" s="746"/>
      <c r="T11" s="712" t="s">
        <v>173</v>
      </c>
      <c r="U11" s="712" t="s">
        <v>285</v>
      </c>
      <c r="V11" s="715" t="s">
        <v>370</v>
      </c>
      <c r="W11" s="716"/>
      <c r="X11" s="716"/>
      <c r="Y11" s="716"/>
      <c r="Z11" s="716"/>
      <c r="AA11" s="716"/>
      <c r="AB11" s="716"/>
      <c r="AC11" s="716"/>
      <c r="AD11" s="716"/>
      <c r="AE11" s="716"/>
      <c r="AF11" s="716"/>
      <c r="AG11" s="717"/>
      <c r="AH11" s="715" t="s">
        <v>87</v>
      </c>
      <c r="AI11" s="716"/>
      <c r="AJ11" s="716"/>
      <c r="AK11" s="716"/>
      <c r="AL11" s="716"/>
      <c r="AM11" s="716"/>
      <c r="AN11" s="716"/>
      <c r="AO11" s="716"/>
      <c r="AP11" s="716"/>
      <c r="AQ11" s="716"/>
      <c r="AR11" s="716"/>
      <c r="AS11" s="717"/>
      <c r="AT11" s="744" t="s">
        <v>8</v>
      </c>
      <c r="AU11" s="746"/>
      <c r="AV11" s="713"/>
      <c r="AW11" s="713"/>
      <c r="AX11" s="713"/>
      <c r="AY11" s="713"/>
    </row>
    <row r="12" spans="1:51" ht="42.75">
      <c r="A12" s="292" t="s">
        <v>169</v>
      </c>
      <c r="B12" s="292" t="s">
        <v>170</v>
      </c>
      <c r="C12" s="292" t="s">
        <v>171</v>
      </c>
      <c r="D12" s="292" t="s">
        <v>178</v>
      </c>
      <c r="E12" s="292" t="s">
        <v>185</v>
      </c>
      <c r="F12" s="292" t="s">
        <v>186</v>
      </c>
      <c r="G12" s="292" t="s">
        <v>277</v>
      </c>
      <c r="H12" s="292" t="s">
        <v>184</v>
      </c>
      <c r="I12" s="714"/>
      <c r="J12" s="714"/>
      <c r="K12" s="714"/>
      <c r="L12" s="714"/>
      <c r="M12" s="714"/>
      <c r="N12" s="714"/>
      <c r="O12" s="292">
        <v>2020</v>
      </c>
      <c r="P12" s="292">
        <v>2021</v>
      </c>
      <c r="Q12" s="292">
        <v>2022</v>
      </c>
      <c r="R12" s="292">
        <v>2023</v>
      </c>
      <c r="S12" s="292">
        <v>2024</v>
      </c>
      <c r="T12" s="714"/>
      <c r="U12" s="714"/>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14"/>
      <c r="AW12" s="714"/>
      <c r="AX12" s="714"/>
      <c r="AY12" s="714"/>
    </row>
    <row r="13" spans="1:51" ht="122.25" customHeight="1">
      <c r="A13" s="121"/>
      <c r="B13" s="121"/>
      <c r="C13" s="121"/>
      <c r="D13" s="121"/>
      <c r="E13" s="121" t="s">
        <v>425</v>
      </c>
      <c r="F13" s="121"/>
      <c r="G13" s="152" t="s">
        <v>700</v>
      </c>
      <c r="H13" s="122" t="s">
        <v>847</v>
      </c>
      <c r="I13" s="313" t="s">
        <v>701</v>
      </c>
      <c r="J13" s="367" t="s">
        <v>702</v>
      </c>
      <c r="K13" s="122" t="s">
        <v>430</v>
      </c>
      <c r="L13" s="121" t="s">
        <v>450</v>
      </c>
      <c r="M13" s="122" t="s">
        <v>703</v>
      </c>
      <c r="N13" s="313" t="s">
        <v>704</v>
      </c>
      <c r="O13" s="368"/>
      <c r="P13" s="368"/>
      <c r="Q13" s="369"/>
      <c r="R13" s="369">
        <v>55</v>
      </c>
      <c r="S13" s="369"/>
      <c r="T13" s="370" t="s">
        <v>433</v>
      </c>
      <c r="U13" s="371" t="s">
        <v>705</v>
      </c>
      <c r="V13" s="376"/>
      <c r="W13" s="329"/>
      <c r="X13" s="377">
        <v>13</v>
      </c>
      <c r="Y13" s="377"/>
      <c r="Z13" s="377"/>
      <c r="AA13" s="377">
        <v>14</v>
      </c>
      <c r="AB13" s="377"/>
      <c r="AC13" s="377"/>
      <c r="AD13" s="377">
        <v>14</v>
      </c>
      <c r="AE13" s="377"/>
      <c r="AF13" s="377">
        <v>14</v>
      </c>
      <c r="AG13" s="377"/>
      <c r="AH13" s="124"/>
      <c r="AI13" s="124"/>
      <c r="AJ13" s="124">
        <v>1</v>
      </c>
      <c r="AK13" s="124"/>
      <c r="AL13" s="124"/>
      <c r="AM13" s="124"/>
      <c r="AN13" s="124"/>
      <c r="AO13" s="124"/>
      <c r="AP13" s="124"/>
      <c r="AQ13" s="124"/>
      <c r="AR13" s="124"/>
      <c r="AS13" s="124"/>
      <c r="AT13" s="124">
        <f>SUM(AH13:AS13)</f>
        <v>1</v>
      </c>
      <c r="AU13" s="127">
        <f>+AT13/R13</f>
        <v>0.01818181818181818</v>
      </c>
      <c r="AV13" s="412" t="s">
        <v>881</v>
      </c>
      <c r="AW13" s="321" t="s">
        <v>904</v>
      </c>
      <c r="AX13" s="418" t="s">
        <v>450</v>
      </c>
      <c r="AY13" s="418" t="s">
        <v>450</v>
      </c>
    </row>
    <row r="14" spans="1:51" ht="126.75" customHeight="1">
      <c r="A14" s="121"/>
      <c r="B14" s="121"/>
      <c r="C14" s="121"/>
      <c r="D14" s="121"/>
      <c r="E14" s="121" t="s">
        <v>425</v>
      </c>
      <c r="F14" s="121"/>
      <c r="G14" s="152" t="s">
        <v>700</v>
      </c>
      <c r="H14" s="122" t="s">
        <v>847</v>
      </c>
      <c r="I14" s="313" t="s">
        <v>701</v>
      </c>
      <c r="J14" s="313" t="s">
        <v>706</v>
      </c>
      <c r="K14" s="121" t="s">
        <v>430</v>
      </c>
      <c r="L14" s="121" t="s">
        <v>450</v>
      </c>
      <c r="M14" s="122" t="s">
        <v>707</v>
      </c>
      <c r="N14" s="313" t="s">
        <v>708</v>
      </c>
      <c r="O14" s="368"/>
      <c r="P14" s="368"/>
      <c r="Q14" s="369"/>
      <c r="R14" s="369">
        <v>150</v>
      </c>
      <c r="S14" s="369"/>
      <c r="T14" s="372" t="s">
        <v>433</v>
      </c>
      <c r="U14" s="245" t="s">
        <v>709</v>
      </c>
      <c r="V14" s="328"/>
      <c r="W14" s="328"/>
      <c r="X14" s="373">
        <v>22.5</v>
      </c>
      <c r="Y14" s="373"/>
      <c r="Z14" s="373"/>
      <c r="AA14" s="373">
        <v>52.5</v>
      </c>
      <c r="AB14" s="374"/>
      <c r="AC14" s="374"/>
      <c r="AD14" s="374">
        <v>45</v>
      </c>
      <c r="AE14" s="374"/>
      <c r="AF14" s="374"/>
      <c r="AG14" s="374">
        <v>30</v>
      </c>
      <c r="AH14" s="124"/>
      <c r="AI14" s="124"/>
      <c r="AJ14" s="124">
        <v>22.5</v>
      </c>
      <c r="AK14" s="124"/>
      <c r="AL14" s="124"/>
      <c r="AM14" s="124"/>
      <c r="AN14" s="124"/>
      <c r="AO14" s="124"/>
      <c r="AP14" s="124"/>
      <c r="AQ14" s="124"/>
      <c r="AR14" s="124"/>
      <c r="AS14" s="124"/>
      <c r="AT14" s="124">
        <f>SUM(AH14:AS14)</f>
        <v>22.5</v>
      </c>
      <c r="AU14" s="127">
        <f>+AT14/R14</f>
        <v>0.15</v>
      </c>
      <c r="AV14" s="412" t="s">
        <v>881</v>
      </c>
      <c r="AW14" s="321" t="s">
        <v>905</v>
      </c>
      <c r="AX14" s="418" t="s">
        <v>450</v>
      </c>
      <c r="AY14" s="418" t="s">
        <v>450</v>
      </c>
    </row>
    <row r="15" spans="1:51" ht="126.75" customHeight="1">
      <c r="A15" s="121"/>
      <c r="B15" s="121"/>
      <c r="C15" s="121"/>
      <c r="D15" s="121"/>
      <c r="E15" s="121" t="s">
        <v>425</v>
      </c>
      <c r="F15" s="121"/>
      <c r="G15" s="152" t="s">
        <v>700</v>
      </c>
      <c r="H15" s="122" t="s">
        <v>847</v>
      </c>
      <c r="I15" s="313" t="s">
        <v>701</v>
      </c>
      <c r="J15" s="313" t="s">
        <v>710</v>
      </c>
      <c r="K15" s="121" t="s">
        <v>430</v>
      </c>
      <c r="L15" s="121" t="s">
        <v>450</v>
      </c>
      <c r="M15" s="122" t="s">
        <v>711</v>
      </c>
      <c r="N15" s="313" t="s">
        <v>712</v>
      </c>
      <c r="O15" s="124"/>
      <c r="P15" s="124"/>
      <c r="Q15" s="328"/>
      <c r="R15" s="328">
        <v>8</v>
      </c>
      <c r="S15" s="328"/>
      <c r="T15" s="372" t="s">
        <v>433</v>
      </c>
      <c r="U15" s="245" t="s">
        <v>713</v>
      </c>
      <c r="V15" s="328"/>
      <c r="W15" s="328"/>
      <c r="X15" s="328">
        <v>2</v>
      </c>
      <c r="Y15" s="328"/>
      <c r="Z15" s="328"/>
      <c r="AA15" s="328">
        <v>2</v>
      </c>
      <c r="AB15" s="328"/>
      <c r="AC15" s="328"/>
      <c r="AD15" s="328">
        <v>2</v>
      </c>
      <c r="AE15" s="328"/>
      <c r="AF15" s="328"/>
      <c r="AG15" s="328">
        <v>2</v>
      </c>
      <c r="AH15" s="124"/>
      <c r="AI15" s="124"/>
      <c r="AJ15" s="124">
        <v>3</v>
      </c>
      <c r="AK15" s="124"/>
      <c r="AL15" s="124"/>
      <c r="AM15" s="124"/>
      <c r="AN15" s="124"/>
      <c r="AO15" s="124"/>
      <c r="AP15" s="124"/>
      <c r="AQ15" s="124"/>
      <c r="AR15" s="124"/>
      <c r="AS15" s="124"/>
      <c r="AT15" s="124">
        <f>SUM(AH15:AS15)</f>
        <v>3</v>
      </c>
      <c r="AU15" s="127">
        <f>+AT15/R15</f>
        <v>0.375</v>
      </c>
      <c r="AV15" s="412" t="s">
        <v>881</v>
      </c>
      <c r="AW15" s="413" t="s">
        <v>906</v>
      </c>
      <c r="AX15" s="418" t="s">
        <v>450</v>
      </c>
      <c r="AY15" s="418" t="s">
        <v>450</v>
      </c>
    </row>
    <row r="16" spans="1:51" ht="220.5" customHeight="1">
      <c r="A16" s="121"/>
      <c r="B16" s="121"/>
      <c r="C16" s="121"/>
      <c r="D16" s="121"/>
      <c r="E16" s="121" t="s">
        <v>425</v>
      </c>
      <c r="F16" s="121"/>
      <c r="G16" s="152" t="s">
        <v>700</v>
      </c>
      <c r="H16" s="122" t="s">
        <v>847</v>
      </c>
      <c r="I16" s="313" t="s">
        <v>701</v>
      </c>
      <c r="J16" s="313" t="s">
        <v>714</v>
      </c>
      <c r="K16" s="121" t="s">
        <v>430</v>
      </c>
      <c r="L16" s="121" t="s">
        <v>450</v>
      </c>
      <c r="M16" s="122" t="s">
        <v>431</v>
      </c>
      <c r="N16" s="313" t="s">
        <v>715</v>
      </c>
      <c r="O16" s="124"/>
      <c r="P16" s="124"/>
      <c r="Q16" s="375"/>
      <c r="R16" s="375">
        <v>1</v>
      </c>
      <c r="S16" s="328"/>
      <c r="T16" s="372" t="s">
        <v>433</v>
      </c>
      <c r="U16" s="245" t="s">
        <v>716</v>
      </c>
      <c r="V16" s="328"/>
      <c r="W16" s="328"/>
      <c r="X16" s="327">
        <v>0.25</v>
      </c>
      <c r="Y16" s="328"/>
      <c r="Z16" s="328"/>
      <c r="AA16" s="327">
        <v>0.25</v>
      </c>
      <c r="AB16" s="328"/>
      <c r="AC16" s="328"/>
      <c r="AD16" s="327">
        <v>0.25</v>
      </c>
      <c r="AE16" s="328"/>
      <c r="AF16" s="328"/>
      <c r="AG16" s="327">
        <v>0.25</v>
      </c>
      <c r="AH16" s="124"/>
      <c r="AI16" s="124"/>
      <c r="AJ16" s="127">
        <v>0.25</v>
      </c>
      <c r="AK16" s="124"/>
      <c r="AL16" s="124"/>
      <c r="AM16" s="124"/>
      <c r="AN16" s="124"/>
      <c r="AO16" s="124"/>
      <c r="AP16" s="124"/>
      <c r="AQ16" s="124"/>
      <c r="AR16" s="124"/>
      <c r="AS16" s="124"/>
      <c r="AT16" s="127">
        <f>SUM(AH16:AS16)</f>
        <v>0.25</v>
      </c>
      <c r="AU16" s="127">
        <f>+AT16/R16</f>
        <v>0.25</v>
      </c>
      <c r="AV16" s="412" t="s">
        <v>881</v>
      </c>
      <c r="AW16" s="413" t="s">
        <v>907</v>
      </c>
      <c r="AX16" s="418" t="s">
        <v>450</v>
      </c>
      <c r="AY16" s="418" t="s">
        <v>450</v>
      </c>
    </row>
    <row r="17" spans="1:51" ht="220.5" customHeight="1">
      <c r="A17" s="121"/>
      <c r="B17" s="121"/>
      <c r="C17" s="121"/>
      <c r="D17" s="121"/>
      <c r="E17" s="121" t="s">
        <v>425</v>
      </c>
      <c r="F17" s="121"/>
      <c r="G17" s="152" t="s">
        <v>700</v>
      </c>
      <c r="H17" s="122" t="s">
        <v>847</v>
      </c>
      <c r="I17" s="313" t="s">
        <v>701</v>
      </c>
      <c r="J17" s="313" t="s">
        <v>717</v>
      </c>
      <c r="K17" s="122" t="s">
        <v>430</v>
      </c>
      <c r="L17" s="121" t="s">
        <v>450</v>
      </c>
      <c r="M17" s="122" t="s">
        <v>431</v>
      </c>
      <c r="N17" s="313" t="s">
        <v>718</v>
      </c>
      <c r="O17" s="124"/>
      <c r="P17" s="124"/>
      <c r="Q17" s="375"/>
      <c r="R17" s="375">
        <v>1</v>
      </c>
      <c r="S17" s="328"/>
      <c r="T17" s="372" t="s">
        <v>433</v>
      </c>
      <c r="U17" s="245" t="s">
        <v>716</v>
      </c>
      <c r="V17" s="328"/>
      <c r="W17" s="328"/>
      <c r="X17" s="327">
        <v>0.25</v>
      </c>
      <c r="Y17" s="328"/>
      <c r="Z17" s="328"/>
      <c r="AA17" s="327">
        <v>0.25</v>
      </c>
      <c r="AB17" s="328"/>
      <c r="AC17" s="328"/>
      <c r="AD17" s="327">
        <v>0.25</v>
      </c>
      <c r="AE17" s="328"/>
      <c r="AF17" s="328"/>
      <c r="AG17" s="327">
        <v>0.25</v>
      </c>
      <c r="AH17" s="124"/>
      <c r="AI17" s="124"/>
      <c r="AJ17" s="327">
        <v>0.25</v>
      </c>
      <c r="AK17" s="124"/>
      <c r="AL17" s="124"/>
      <c r="AM17" s="124"/>
      <c r="AN17" s="124"/>
      <c r="AO17" s="124"/>
      <c r="AP17" s="124"/>
      <c r="AQ17" s="124"/>
      <c r="AR17" s="124"/>
      <c r="AS17" s="124"/>
      <c r="AT17" s="127">
        <f>SUM(AH17:AS17)</f>
        <v>0.25</v>
      </c>
      <c r="AU17" s="127">
        <f>+AT17/R17</f>
        <v>0.25</v>
      </c>
      <c r="AV17" s="412" t="s">
        <v>881</v>
      </c>
      <c r="AW17" s="413" t="s">
        <v>908</v>
      </c>
      <c r="AX17" s="418" t="s">
        <v>450</v>
      </c>
      <c r="AY17" s="418" t="s">
        <v>450</v>
      </c>
    </row>
    <row r="18" spans="1:51" ht="54" customHeight="1">
      <c r="A18" s="740" t="s">
        <v>64</v>
      </c>
      <c r="B18" s="740"/>
      <c r="C18" s="740"/>
      <c r="D18" s="736" t="s">
        <v>66</v>
      </c>
      <c r="E18" s="736"/>
      <c r="F18" s="736"/>
      <c r="G18" s="736"/>
      <c r="H18" s="736"/>
      <c r="I18" s="736"/>
      <c r="J18" s="735" t="s">
        <v>300</v>
      </c>
      <c r="K18" s="735"/>
      <c r="L18" s="735"/>
      <c r="M18" s="735"/>
      <c r="N18" s="735"/>
      <c r="O18" s="735"/>
      <c r="P18" s="736" t="s">
        <v>66</v>
      </c>
      <c r="Q18" s="736"/>
      <c r="R18" s="736"/>
      <c r="S18" s="736"/>
      <c r="T18" s="736"/>
      <c r="U18" s="736"/>
      <c r="V18" s="736" t="s">
        <v>66</v>
      </c>
      <c r="W18" s="736"/>
      <c r="X18" s="736"/>
      <c r="Y18" s="736"/>
      <c r="Z18" s="736"/>
      <c r="AA18" s="736"/>
      <c r="AB18" s="736"/>
      <c r="AC18" s="736"/>
      <c r="AD18" s="736" t="s">
        <v>66</v>
      </c>
      <c r="AE18" s="736"/>
      <c r="AF18" s="736"/>
      <c r="AG18" s="736"/>
      <c r="AH18" s="736"/>
      <c r="AI18" s="736"/>
      <c r="AJ18" s="736"/>
      <c r="AK18" s="736"/>
      <c r="AL18" s="736"/>
      <c r="AM18" s="736"/>
      <c r="AN18" s="736"/>
      <c r="AO18" s="736"/>
      <c r="AP18" s="735" t="s">
        <v>318</v>
      </c>
      <c r="AQ18" s="735"/>
      <c r="AR18" s="735"/>
      <c r="AS18" s="735"/>
      <c r="AT18" s="736" t="s">
        <v>13</v>
      </c>
      <c r="AU18" s="736"/>
      <c r="AV18" s="736"/>
      <c r="AW18" s="736"/>
      <c r="AX18" s="736"/>
      <c r="AY18" s="736"/>
    </row>
    <row r="19" spans="1:51" ht="30" customHeight="1">
      <c r="A19" s="740"/>
      <c r="B19" s="740"/>
      <c r="C19" s="740"/>
      <c r="D19" s="736" t="s">
        <v>816</v>
      </c>
      <c r="E19" s="736"/>
      <c r="F19" s="736"/>
      <c r="G19" s="736"/>
      <c r="H19" s="736"/>
      <c r="I19" s="736"/>
      <c r="J19" s="735"/>
      <c r="K19" s="735"/>
      <c r="L19" s="735"/>
      <c r="M19" s="735"/>
      <c r="N19" s="735"/>
      <c r="O19" s="735"/>
      <c r="P19" s="736" t="s">
        <v>818</v>
      </c>
      <c r="Q19" s="736"/>
      <c r="R19" s="736"/>
      <c r="S19" s="736"/>
      <c r="T19" s="736"/>
      <c r="U19" s="736"/>
      <c r="V19" s="736" t="s">
        <v>65</v>
      </c>
      <c r="W19" s="736"/>
      <c r="X19" s="736"/>
      <c r="Y19" s="736"/>
      <c r="Z19" s="736"/>
      <c r="AA19" s="736"/>
      <c r="AB19" s="736"/>
      <c r="AC19" s="736"/>
      <c r="AD19" s="736" t="s">
        <v>65</v>
      </c>
      <c r="AE19" s="736"/>
      <c r="AF19" s="736"/>
      <c r="AG19" s="736"/>
      <c r="AH19" s="736"/>
      <c r="AI19" s="736"/>
      <c r="AJ19" s="736"/>
      <c r="AK19" s="736"/>
      <c r="AL19" s="736"/>
      <c r="AM19" s="736"/>
      <c r="AN19" s="736"/>
      <c r="AO19" s="736"/>
      <c r="AP19" s="735"/>
      <c r="AQ19" s="735"/>
      <c r="AR19" s="735"/>
      <c r="AS19" s="735"/>
      <c r="AT19" s="736" t="s">
        <v>771</v>
      </c>
      <c r="AU19" s="736"/>
      <c r="AV19" s="736"/>
      <c r="AW19" s="736"/>
      <c r="AX19" s="736"/>
      <c r="AY19" s="736"/>
    </row>
    <row r="20" spans="1:51" ht="30" customHeight="1">
      <c r="A20" s="740"/>
      <c r="B20" s="740"/>
      <c r="C20" s="740"/>
      <c r="D20" s="736" t="s">
        <v>817</v>
      </c>
      <c r="E20" s="736"/>
      <c r="F20" s="736"/>
      <c r="G20" s="736"/>
      <c r="H20" s="736"/>
      <c r="I20" s="736"/>
      <c r="J20" s="735"/>
      <c r="K20" s="735"/>
      <c r="L20" s="735"/>
      <c r="M20" s="735"/>
      <c r="N20" s="735"/>
      <c r="O20" s="735"/>
      <c r="P20" s="736" t="s">
        <v>819</v>
      </c>
      <c r="Q20" s="736"/>
      <c r="R20" s="736"/>
      <c r="S20" s="736"/>
      <c r="T20" s="736"/>
      <c r="U20" s="736"/>
      <c r="V20" s="736" t="s">
        <v>297</v>
      </c>
      <c r="W20" s="736"/>
      <c r="X20" s="736"/>
      <c r="Y20" s="736"/>
      <c r="Z20" s="736"/>
      <c r="AA20" s="736"/>
      <c r="AB20" s="736"/>
      <c r="AC20" s="736"/>
      <c r="AD20" s="736" t="s">
        <v>297</v>
      </c>
      <c r="AE20" s="736"/>
      <c r="AF20" s="736"/>
      <c r="AG20" s="736"/>
      <c r="AH20" s="736"/>
      <c r="AI20" s="736"/>
      <c r="AJ20" s="736"/>
      <c r="AK20" s="736"/>
      <c r="AL20" s="736"/>
      <c r="AM20" s="736"/>
      <c r="AN20" s="736"/>
      <c r="AO20" s="736"/>
      <c r="AP20" s="735"/>
      <c r="AQ20" s="735"/>
      <c r="AR20" s="735"/>
      <c r="AS20" s="735"/>
      <c r="AT20" s="736" t="s">
        <v>75</v>
      </c>
      <c r="AU20" s="736"/>
      <c r="AV20" s="736"/>
      <c r="AW20" s="736"/>
      <c r="AX20" s="736"/>
      <c r="AY20" s="736"/>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T19:AY19"/>
    <mergeCell ref="AH11:AS11"/>
    <mergeCell ref="AT11:AU11"/>
    <mergeCell ref="A18:C20"/>
    <mergeCell ref="D18:I18"/>
    <mergeCell ref="J18:O20"/>
    <mergeCell ref="P18:U18"/>
    <mergeCell ref="V18:AC18"/>
    <mergeCell ref="AD18:AO18"/>
    <mergeCell ref="AP18:AS20"/>
    <mergeCell ref="D20:I20"/>
    <mergeCell ref="P20:U20"/>
    <mergeCell ref="V20:AC20"/>
    <mergeCell ref="AD20:AO20"/>
    <mergeCell ref="AT20:AY20"/>
    <mergeCell ref="AT18:AY18"/>
    <mergeCell ref="D19:I19"/>
    <mergeCell ref="P19:U19"/>
    <mergeCell ref="V19:AC19"/>
    <mergeCell ref="AD19:AO19"/>
  </mergeCells>
  <printOptions/>
  <pageMargins left="0.7" right="0.7" top="0.75" bottom="0.75" header="0.3" footer="0.3"/>
  <pageSetup fitToHeight="1" fitToWidth="1" horizontalDpi="600" verticalDpi="600" orientation="landscape" scale="16" r:id="rId4"/>
  <drawing r:id="rId3"/>
  <legacyDrawing r:id="rId2"/>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AY26"/>
  <sheetViews>
    <sheetView zoomScale="70" zoomScaleNormal="70" zoomScalePageLayoutView="0" workbookViewId="0" topLeftCell="AS13">
      <selection activeCell="AU15" sqref="AU15"/>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7" width="17.57421875" style="113" customWidth="1"/>
    <col min="8" max="8" width="14.7109375" style="113" customWidth="1"/>
    <col min="9" max="9" width="39.7109375" style="113" customWidth="1"/>
    <col min="10" max="10" width="32.421875" style="113" customWidth="1"/>
    <col min="11" max="11" width="16.8515625" style="113" customWidth="1"/>
    <col min="12" max="13" width="15.28125" style="113" customWidth="1"/>
    <col min="14" max="14" width="47.57421875" style="113" customWidth="1"/>
    <col min="15" max="19" width="8.7109375" style="113" customWidth="1"/>
    <col min="20" max="20" width="22.28125" style="113" customWidth="1"/>
    <col min="21" max="21" width="35.57421875" style="113" customWidth="1"/>
    <col min="22" max="45" width="8.8515625" style="113" customWidth="1"/>
    <col min="46" max="46" width="17.140625" style="113" customWidth="1"/>
    <col min="47" max="47" width="15.8515625" style="217" customWidth="1"/>
    <col min="48" max="48" width="105.7109375" style="113" customWidth="1"/>
    <col min="49" max="49" width="84.7109375" style="113" customWidth="1"/>
    <col min="50" max="51" width="24.421875" style="113" customWidth="1"/>
    <col min="52" max="16384" width="10.8515625" style="113" customWidth="1"/>
  </cols>
  <sheetData>
    <row r="1" spans="1:51" ht="15.75" customHeight="1">
      <c r="A1" s="1072" t="s">
        <v>16</v>
      </c>
      <c r="B1" s="1073"/>
      <c r="C1" s="1073"/>
      <c r="D1" s="1073"/>
      <c r="E1" s="1073"/>
      <c r="F1" s="1073"/>
      <c r="G1" s="1073"/>
      <c r="H1" s="1073"/>
      <c r="I1" s="1073"/>
      <c r="J1" s="1073"/>
      <c r="K1" s="1073"/>
      <c r="L1" s="1073"/>
      <c r="M1" s="1073"/>
      <c r="N1" s="1073"/>
      <c r="O1" s="1073"/>
      <c r="P1" s="1073"/>
      <c r="Q1" s="1073"/>
      <c r="R1" s="1073"/>
      <c r="S1" s="1073"/>
      <c r="T1" s="1073"/>
      <c r="U1" s="1073"/>
      <c r="V1" s="1073"/>
      <c r="W1" s="1073"/>
      <c r="X1" s="1073"/>
      <c r="Y1" s="1073"/>
      <c r="Z1" s="1073"/>
      <c r="AA1" s="1073"/>
      <c r="AB1" s="1073"/>
      <c r="AC1" s="1073"/>
      <c r="AD1" s="1073"/>
      <c r="AE1" s="1073"/>
      <c r="AF1" s="1073"/>
      <c r="AG1" s="1073"/>
      <c r="AH1" s="1073"/>
      <c r="AI1" s="1073"/>
      <c r="AJ1" s="1073"/>
      <c r="AK1" s="1073"/>
      <c r="AL1" s="1073"/>
      <c r="AM1" s="1073"/>
      <c r="AN1" s="1073"/>
      <c r="AO1" s="1073"/>
      <c r="AP1" s="1073"/>
      <c r="AQ1" s="1073"/>
      <c r="AR1" s="1073"/>
      <c r="AS1" s="1073"/>
      <c r="AT1" s="1073"/>
      <c r="AU1" s="1073"/>
      <c r="AV1" s="1073"/>
      <c r="AW1" s="1074"/>
      <c r="AX1" s="1065" t="s">
        <v>423</v>
      </c>
      <c r="AY1" s="1066"/>
    </row>
    <row r="2" spans="1:51" ht="15.75" customHeight="1">
      <c r="A2" s="1072" t="s">
        <v>17</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4"/>
      <c r="AX2" s="1065" t="s">
        <v>418</v>
      </c>
      <c r="AY2" s="1066"/>
    </row>
    <row r="3" spans="1:51" ht="15" customHeight="1">
      <c r="A3" s="759" t="s">
        <v>195</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760"/>
      <c r="AJ3" s="760"/>
      <c r="AK3" s="760"/>
      <c r="AL3" s="760"/>
      <c r="AM3" s="760"/>
      <c r="AN3" s="760"/>
      <c r="AO3" s="760"/>
      <c r="AP3" s="760"/>
      <c r="AQ3" s="760"/>
      <c r="AR3" s="760"/>
      <c r="AS3" s="760"/>
      <c r="AT3" s="760"/>
      <c r="AU3" s="760"/>
      <c r="AV3" s="760"/>
      <c r="AW3" s="761"/>
      <c r="AX3" s="1065" t="s">
        <v>424</v>
      </c>
      <c r="AY3" s="1066"/>
    </row>
    <row r="4" spans="1:51" ht="15.75" customHeight="1">
      <c r="A4" s="750"/>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2"/>
      <c r="AX4" s="749" t="s">
        <v>787</v>
      </c>
      <c r="AY4" s="749"/>
    </row>
    <row r="5" spans="1:51" ht="15" customHeight="1">
      <c r="A5" s="715" t="s">
        <v>174</v>
      </c>
      <c r="B5" s="716"/>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17"/>
      <c r="AH5" s="720" t="s">
        <v>69</v>
      </c>
      <c r="AI5" s="737"/>
      <c r="AJ5" s="737"/>
      <c r="AK5" s="737"/>
      <c r="AL5" s="737"/>
      <c r="AM5" s="737"/>
      <c r="AN5" s="737"/>
      <c r="AO5" s="737"/>
      <c r="AP5" s="737"/>
      <c r="AQ5" s="737"/>
      <c r="AR5" s="737"/>
      <c r="AS5" s="737"/>
      <c r="AT5" s="737"/>
      <c r="AU5" s="721"/>
      <c r="AV5" s="712" t="s">
        <v>409</v>
      </c>
      <c r="AW5" s="712" t="s">
        <v>410</v>
      </c>
      <c r="AX5" s="712" t="s">
        <v>298</v>
      </c>
      <c r="AY5" s="712" t="s">
        <v>299</v>
      </c>
    </row>
    <row r="6" spans="1:51" ht="15" customHeight="1">
      <c r="A6" s="718" t="s">
        <v>71</v>
      </c>
      <c r="B6" s="718"/>
      <c r="C6" s="718"/>
      <c r="D6" s="1068">
        <v>45054</v>
      </c>
      <c r="E6" s="719"/>
      <c r="F6" s="720" t="s">
        <v>67</v>
      </c>
      <c r="G6" s="721"/>
      <c r="H6" s="1096" t="s">
        <v>70</v>
      </c>
      <c r="I6" s="1096"/>
      <c r="J6" s="121"/>
      <c r="K6" s="720"/>
      <c r="L6" s="737"/>
      <c r="M6" s="737"/>
      <c r="N6" s="737"/>
      <c r="O6" s="737"/>
      <c r="P6" s="737"/>
      <c r="Q6" s="737"/>
      <c r="R6" s="737"/>
      <c r="S6" s="737"/>
      <c r="T6" s="737"/>
      <c r="U6" s="737"/>
      <c r="V6" s="114"/>
      <c r="W6" s="114"/>
      <c r="X6" s="114"/>
      <c r="Y6" s="114"/>
      <c r="Z6" s="114"/>
      <c r="AA6" s="114"/>
      <c r="AB6" s="114"/>
      <c r="AC6" s="114"/>
      <c r="AD6" s="114"/>
      <c r="AE6" s="114"/>
      <c r="AF6" s="114"/>
      <c r="AG6" s="115"/>
      <c r="AH6" s="722"/>
      <c r="AI6" s="738"/>
      <c r="AJ6" s="738"/>
      <c r="AK6" s="738"/>
      <c r="AL6" s="738"/>
      <c r="AM6" s="738"/>
      <c r="AN6" s="738"/>
      <c r="AO6" s="738"/>
      <c r="AP6" s="738"/>
      <c r="AQ6" s="738"/>
      <c r="AR6" s="738"/>
      <c r="AS6" s="738"/>
      <c r="AT6" s="738"/>
      <c r="AU6" s="723"/>
      <c r="AV6" s="713"/>
      <c r="AW6" s="713"/>
      <c r="AX6" s="713"/>
      <c r="AY6" s="713"/>
    </row>
    <row r="7" spans="1:51" ht="15" customHeight="1">
      <c r="A7" s="718"/>
      <c r="B7" s="718"/>
      <c r="C7" s="718"/>
      <c r="D7" s="719"/>
      <c r="E7" s="719"/>
      <c r="F7" s="722"/>
      <c r="G7" s="723"/>
      <c r="H7" s="1096" t="s">
        <v>68</v>
      </c>
      <c r="I7" s="1096"/>
      <c r="J7" s="121"/>
      <c r="K7" s="722"/>
      <c r="L7" s="738"/>
      <c r="M7" s="738"/>
      <c r="N7" s="738"/>
      <c r="O7" s="738"/>
      <c r="P7" s="738"/>
      <c r="Q7" s="738"/>
      <c r="R7" s="738"/>
      <c r="S7" s="738"/>
      <c r="T7" s="738"/>
      <c r="U7" s="738"/>
      <c r="V7" s="116"/>
      <c r="W7" s="116"/>
      <c r="X7" s="116"/>
      <c r="Y7" s="116"/>
      <c r="Z7" s="116"/>
      <c r="AA7" s="116"/>
      <c r="AB7" s="116"/>
      <c r="AC7" s="116"/>
      <c r="AD7" s="116"/>
      <c r="AE7" s="116"/>
      <c r="AF7" s="116"/>
      <c r="AG7" s="117"/>
      <c r="AH7" s="722"/>
      <c r="AI7" s="738"/>
      <c r="AJ7" s="738"/>
      <c r="AK7" s="738"/>
      <c r="AL7" s="738"/>
      <c r="AM7" s="738"/>
      <c r="AN7" s="738"/>
      <c r="AO7" s="738"/>
      <c r="AP7" s="738"/>
      <c r="AQ7" s="738"/>
      <c r="AR7" s="738"/>
      <c r="AS7" s="738"/>
      <c r="AT7" s="738"/>
      <c r="AU7" s="723"/>
      <c r="AV7" s="713"/>
      <c r="AW7" s="713"/>
      <c r="AX7" s="713"/>
      <c r="AY7" s="713"/>
    </row>
    <row r="8" spans="1:51" ht="15" customHeight="1">
      <c r="A8" s="718"/>
      <c r="B8" s="718"/>
      <c r="C8" s="718"/>
      <c r="D8" s="719"/>
      <c r="E8" s="719"/>
      <c r="F8" s="724"/>
      <c r="G8" s="725"/>
      <c r="H8" s="1096" t="s">
        <v>69</v>
      </c>
      <c r="I8" s="1096"/>
      <c r="J8" s="121" t="s">
        <v>425</v>
      </c>
      <c r="K8" s="724"/>
      <c r="L8" s="739"/>
      <c r="M8" s="739"/>
      <c r="N8" s="739"/>
      <c r="O8" s="739"/>
      <c r="P8" s="739"/>
      <c r="Q8" s="739"/>
      <c r="R8" s="739"/>
      <c r="S8" s="739"/>
      <c r="T8" s="739"/>
      <c r="U8" s="739"/>
      <c r="V8" s="118"/>
      <c r="W8" s="118"/>
      <c r="X8" s="118"/>
      <c r="Y8" s="118"/>
      <c r="Z8" s="118"/>
      <c r="AA8" s="118"/>
      <c r="AB8" s="118"/>
      <c r="AC8" s="118"/>
      <c r="AD8" s="118"/>
      <c r="AE8" s="118"/>
      <c r="AF8" s="118"/>
      <c r="AG8" s="119"/>
      <c r="AH8" s="722"/>
      <c r="AI8" s="738"/>
      <c r="AJ8" s="738"/>
      <c r="AK8" s="738"/>
      <c r="AL8" s="738"/>
      <c r="AM8" s="738"/>
      <c r="AN8" s="738"/>
      <c r="AO8" s="738"/>
      <c r="AP8" s="738"/>
      <c r="AQ8" s="738"/>
      <c r="AR8" s="738"/>
      <c r="AS8" s="738"/>
      <c r="AT8" s="738"/>
      <c r="AU8" s="723"/>
      <c r="AV8" s="713"/>
      <c r="AW8" s="713"/>
      <c r="AX8" s="713"/>
      <c r="AY8" s="713"/>
    </row>
    <row r="9" spans="1:51" ht="15" customHeight="1">
      <c r="A9" s="753" t="s">
        <v>399</v>
      </c>
      <c r="B9" s="754"/>
      <c r="C9" s="755"/>
      <c r="D9" s="730"/>
      <c r="E9" s="731"/>
      <c r="F9" s="731"/>
      <c r="G9" s="731"/>
      <c r="H9" s="731"/>
      <c r="I9" s="731"/>
      <c r="J9" s="731"/>
      <c r="K9" s="732"/>
      <c r="L9" s="732"/>
      <c r="M9" s="732"/>
      <c r="N9" s="732"/>
      <c r="O9" s="732"/>
      <c r="P9" s="732"/>
      <c r="Q9" s="732"/>
      <c r="R9" s="732"/>
      <c r="S9" s="732"/>
      <c r="T9" s="732"/>
      <c r="U9" s="732"/>
      <c r="V9" s="732"/>
      <c r="W9" s="732"/>
      <c r="X9" s="732"/>
      <c r="Y9" s="732"/>
      <c r="Z9" s="732"/>
      <c r="AA9" s="732"/>
      <c r="AB9" s="732"/>
      <c r="AC9" s="732"/>
      <c r="AD9" s="732"/>
      <c r="AE9" s="732"/>
      <c r="AF9" s="732"/>
      <c r="AG9" s="733"/>
      <c r="AH9" s="722"/>
      <c r="AI9" s="738"/>
      <c r="AJ9" s="738"/>
      <c r="AK9" s="738"/>
      <c r="AL9" s="738"/>
      <c r="AM9" s="738"/>
      <c r="AN9" s="738"/>
      <c r="AO9" s="738"/>
      <c r="AP9" s="738"/>
      <c r="AQ9" s="738"/>
      <c r="AR9" s="738"/>
      <c r="AS9" s="738"/>
      <c r="AT9" s="738"/>
      <c r="AU9" s="723"/>
      <c r="AV9" s="713"/>
      <c r="AW9" s="713"/>
      <c r="AX9" s="713"/>
      <c r="AY9" s="713"/>
    </row>
    <row r="10" spans="1:51" ht="15" customHeight="1">
      <c r="A10" s="727" t="s">
        <v>287</v>
      </c>
      <c r="B10" s="728"/>
      <c r="C10" s="729"/>
      <c r="D10" s="734" t="s">
        <v>500</v>
      </c>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3"/>
      <c r="AH10" s="724"/>
      <c r="AI10" s="739"/>
      <c r="AJ10" s="739"/>
      <c r="AK10" s="739"/>
      <c r="AL10" s="739"/>
      <c r="AM10" s="739"/>
      <c r="AN10" s="739"/>
      <c r="AO10" s="739"/>
      <c r="AP10" s="739"/>
      <c r="AQ10" s="739"/>
      <c r="AR10" s="739"/>
      <c r="AS10" s="739"/>
      <c r="AT10" s="739"/>
      <c r="AU10" s="725"/>
      <c r="AV10" s="713"/>
      <c r="AW10" s="713"/>
      <c r="AX10" s="713"/>
      <c r="AY10" s="713"/>
    </row>
    <row r="11" spans="1:51" ht="39.75" customHeight="1">
      <c r="A11" s="744" t="s">
        <v>168</v>
      </c>
      <c r="B11" s="745"/>
      <c r="C11" s="745"/>
      <c r="D11" s="745"/>
      <c r="E11" s="745"/>
      <c r="F11" s="746"/>
      <c r="G11" s="744" t="s">
        <v>278</v>
      </c>
      <c r="H11" s="746"/>
      <c r="I11" s="712" t="s">
        <v>179</v>
      </c>
      <c r="J11" s="712" t="s">
        <v>279</v>
      </c>
      <c r="K11" s="712" t="s">
        <v>323</v>
      </c>
      <c r="L11" s="712" t="s">
        <v>363</v>
      </c>
      <c r="M11" s="712" t="s">
        <v>167</v>
      </c>
      <c r="N11" s="712" t="s">
        <v>182</v>
      </c>
      <c r="O11" s="744" t="s">
        <v>284</v>
      </c>
      <c r="P11" s="745"/>
      <c r="Q11" s="745"/>
      <c r="R11" s="745"/>
      <c r="S11" s="746"/>
      <c r="T11" s="712" t="s">
        <v>173</v>
      </c>
      <c r="U11" s="712" t="s">
        <v>285</v>
      </c>
      <c r="V11" s="715" t="s">
        <v>370</v>
      </c>
      <c r="W11" s="716"/>
      <c r="X11" s="716"/>
      <c r="Y11" s="716"/>
      <c r="Z11" s="716"/>
      <c r="AA11" s="716"/>
      <c r="AB11" s="716"/>
      <c r="AC11" s="716"/>
      <c r="AD11" s="716"/>
      <c r="AE11" s="716"/>
      <c r="AF11" s="716"/>
      <c r="AG11" s="717"/>
      <c r="AH11" s="715" t="s">
        <v>87</v>
      </c>
      <c r="AI11" s="716"/>
      <c r="AJ11" s="716"/>
      <c r="AK11" s="716"/>
      <c r="AL11" s="716"/>
      <c r="AM11" s="716"/>
      <c r="AN11" s="716"/>
      <c r="AO11" s="716"/>
      <c r="AP11" s="716"/>
      <c r="AQ11" s="716"/>
      <c r="AR11" s="716"/>
      <c r="AS11" s="717"/>
      <c r="AT11" s="744" t="s">
        <v>8</v>
      </c>
      <c r="AU11" s="746"/>
      <c r="AV11" s="713"/>
      <c r="AW11" s="713"/>
      <c r="AX11" s="713"/>
      <c r="AY11" s="713"/>
    </row>
    <row r="12" spans="1:51" ht="42.75">
      <c r="A12" s="421" t="s">
        <v>169</v>
      </c>
      <c r="B12" s="421" t="s">
        <v>170</v>
      </c>
      <c r="C12" s="421" t="s">
        <v>171</v>
      </c>
      <c r="D12" s="421" t="s">
        <v>178</v>
      </c>
      <c r="E12" s="421" t="s">
        <v>185</v>
      </c>
      <c r="F12" s="421" t="s">
        <v>186</v>
      </c>
      <c r="G12" s="421" t="s">
        <v>277</v>
      </c>
      <c r="H12" s="421" t="s">
        <v>184</v>
      </c>
      <c r="I12" s="714"/>
      <c r="J12" s="714"/>
      <c r="K12" s="714"/>
      <c r="L12" s="714"/>
      <c r="M12" s="714"/>
      <c r="N12" s="714"/>
      <c r="O12" s="421">
        <v>2020</v>
      </c>
      <c r="P12" s="421">
        <v>2021</v>
      </c>
      <c r="Q12" s="421">
        <v>2022</v>
      </c>
      <c r="R12" s="421">
        <v>2023</v>
      </c>
      <c r="S12" s="421">
        <v>2024</v>
      </c>
      <c r="T12" s="714"/>
      <c r="U12" s="714"/>
      <c r="V12" s="420" t="s">
        <v>39</v>
      </c>
      <c r="W12" s="420" t="s">
        <v>40</v>
      </c>
      <c r="X12" s="420" t="s">
        <v>41</v>
      </c>
      <c r="Y12" s="420" t="s">
        <v>42</v>
      </c>
      <c r="Z12" s="420" t="s">
        <v>43</v>
      </c>
      <c r="AA12" s="420" t="s">
        <v>44</v>
      </c>
      <c r="AB12" s="420" t="s">
        <v>45</v>
      </c>
      <c r="AC12" s="420" t="s">
        <v>46</v>
      </c>
      <c r="AD12" s="420" t="s">
        <v>47</v>
      </c>
      <c r="AE12" s="420" t="s">
        <v>48</v>
      </c>
      <c r="AF12" s="420" t="s">
        <v>49</v>
      </c>
      <c r="AG12" s="420" t="s">
        <v>50</v>
      </c>
      <c r="AH12" s="420" t="s">
        <v>39</v>
      </c>
      <c r="AI12" s="420" t="s">
        <v>40</v>
      </c>
      <c r="AJ12" s="420" t="s">
        <v>41</v>
      </c>
      <c r="AK12" s="420" t="s">
        <v>42</v>
      </c>
      <c r="AL12" s="420" t="s">
        <v>43</v>
      </c>
      <c r="AM12" s="420" t="s">
        <v>44</v>
      </c>
      <c r="AN12" s="420" t="s">
        <v>45</v>
      </c>
      <c r="AO12" s="420" t="s">
        <v>46</v>
      </c>
      <c r="AP12" s="420" t="s">
        <v>47</v>
      </c>
      <c r="AQ12" s="420" t="s">
        <v>48</v>
      </c>
      <c r="AR12" s="420" t="s">
        <v>49</v>
      </c>
      <c r="AS12" s="420" t="s">
        <v>50</v>
      </c>
      <c r="AT12" s="421" t="s">
        <v>413</v>
      </c>
      <c r="AU12" s="216" t="s">
        <v>88</v>
      </c>
      <c r="AV12" s="714"/>
      <c r="AW12" s="714"/>
      <c r="AX12" s="714"/>
      <c r="AY12" s="714"/>
    </row>
    <row r="13" spans="1:51" ht="349.5" customHeight="1">
      <c r="A13" s="121"/>
      <c r="B13" s="121"/>
      <c r="C13" s="121"/>
      <c r="D13" s="121"/>
      <c r="E13" s="121" t="s">
        <v>425</v>
      </c>
      <c r="F13" s="121"/>
      <c r="G13" s="422" t="s">
        <v>602</v>
      </c>
      <c r="H13" s="121"/>
      <c r="I13" s="313" t="s">
        <v>603</v>
      </c>
      <c r="J13" s="313" t="s">
        <v>604</v>
      </c>
      <c r="K13" s="124" t="s">
        <v>430</v>
      </c>
      <c r="L13" s="121" t="s">
        <v>450</v>
      </c>
      <c r="M13" s="122" t="s">
        <v>431</v>
      </c>
      <c r="N13" s="313" t="s">
        <v>605</v>
      </c>
      <c r="O13" s="123"/>
      <c r="P13" s="123"/>
      <c r="Q13" s="123"/>
      <c r="R13" s="379">
        <v>1</v>
      </c>
      <c r="S13" s="123"/>
      <c r="T13" s="121" t="s">
        <v>460</v>
      </c>
      <c r="U13" s="122" t="s">
        <v>606</v>
      </c>
      <c r="V13" s="378">
        <v>0.08333333333333334</v>
      </c>
      <c r="W13" s="378">
        <v>0.08333333333333334</v>
      </c>
      <c r="X13" s="378">
        <v>0.08333333333333334</v>
      </c>
      <c r="Y13" s="378">
        <v>0.08333333333333334</v>
      </c>
      <c r="Z13" s="378">
        <v>0.08333333333333334</v>
      </c>
      <c r="AA13" s="378">
        <v>0.08333333333333334</v>
      </c>
      <c r="AB13" s="378">
        <v>0.08333333333333334</v>
      </c>
      <c r="AC13" s="378">
        <v>0.08333333333333334</v>
      </c>
      <c r="AD13" s="378">
        <v>0.08333333333333334</v>
      </c>
      <c r="AE13" s="378">
        <v>0.08333333333333334</v>
      </c>
      <c r="AF13" s="378">
        <v>0.08333333333333334</v>
      </c>
      <c r="AG13" s="378">
        <v>0.08333333333333334</v>
      </c>
      <c r="AH13" s="378">
        <v>0.08333333333333334</v>
      </c>
      <c r="AI13" s="378">
        <v>0.08333333333333334</v>
      </c>
      <c r="AJ13" s="378">
        <v>0.08333333333333334</v>
      </c>
      <c r="AK13" s="1115">
        <v>0.0833</v>
      </c>
      <c r="AL13" s="124"/>
      <c r="AM13" s="124"/>
      <c r="AN13" s="124"/>
      <c r="AO13" s="124"/>
      <c r="AP13" s="124"/>
      <c r="AQ13" s="124"/>
      <c r="AR13" s="124"/>
      <c r="AS13" s="124"/>
      <c r="AT13" s="411">
        <f>SUM(AH13:AS13)</f>
        <v>0.3333</v>
      </c>
      <c r="AU13" s="127">
        <f>+AT13/R13</f>
        <v>0.3333</v>
      </c>
      <c r="AV13" s="1116" t="s">
        <v>909</v>
      </c>
      <c r="AW13" s="1116" t="s">
        <v>910</v>
      </c>
      <c r="AX13" s="234" t="s">
        <v>883</v>
      </c>
      <c r="AY13" s="234" t="s">
        <v>450</v>
      </c>
    </row>
    <row r="14" spans="1:51" ht="159.75" customHeight="1">
      <c r="A14" s="121"/>
      <c r="B14" s="121"/>
      <c r="C14" s="121"/>
      <c r="D14" s="121"/>
      <c r="E14" s="121" t="s">
        <v>425</v>
      </c>
      <c r="F14" s="121"/>
      <c r="G14" s="422" t="s">
        <v>602</v>
      </c>
      <c r="H14" s="121"/>
      <c r="I14" s="313" t="s">
        <v>607</v>
      </c>
      <c r="J14" s="313" t="s">
        <v>608</v>
      </c>
      <c r="K14" s="124" t="s">
        <v>430</v>
      </c>
      <c r="L14" s="124" t="s">
        <v>450</v>
      </c>
      <c r="M14" s="121" t="s">
        <v>431</v>
      </c>
      <c r="N14" s="313" t="s">
        <v>609</v>
      </c>
      <c r="O14" s="124"/>
      <c r="P14" s="124"/>
      <c r="Q14" s="124"/>
      <c r="R14" s="379">
        <v>1</v>
      </c>
      <c r="S14" s="124"/>
      <c r="T14" s="122" t="s">
        <v>610</v>
      </c>
      <c r="U14" s="122" t="s">
        <v>611</v>
      </c>
      <c r="V14" s="380">
        <v>0.25</v>
      </c>
      <c r="W14" s="381"/>
      <c r="X14" s="381"/>
      <c r="Y14" s="380">
        <v>0.25</v>
      </c>
      <c r="Z14" s="381"/>
      <c r="AA14" s="381"/>
      <c r="AB14" s="380">
        <v>0.5</v>
      </c>
      <c r="AC14" s="327"/>
      <c r="AD14" s="328"/>
      <c r="AE14" s="124"/>
      <c r="AF14" s="124"/>
      <c r="AG14" s="124"/>
      <c r="AH14" s="379">
        <v>0.25</v>
      </c>
      <c r="AI14" s="124"/>
      <c r="AJ14" s="124"/>
      <c r="AK14" s="127">
        <v>0.25</v>
      </c>
      <c r="AL14" s="124"/>
      <c r="AM14" s="124"/>
      <c r="AN14" s="124"/>
      <c r="AO14" s="124"/>
      <c r="AP14" s="124"/>
      <c r="AQ14" s="124"/>
      <c r="AR14" s="124"/>
      <c r="AS14" s="124"/>
      <c r="AT14" s="127">
        <f>SUM(AH14:AS14)</f>
        <v>0.5</v>
      </c>
      <c r="AU14" s="127">
        <f>+AT14/R14</f>
        <v>0.5</v>
      </c>
      <c r="AV14" s="1116" t="s">
        <v>911</v>
      </c>
      <c r="AW14" s="1117" t="s">
        <v>911</v>
      </c>
      <c r="AX14" s="234" t="s">
        <v>883</v>
      </c>
      <c r="AY14" s="234" t="s">
        <v>450</v>
      </c>
    </row>
    <row r="15" spans="1:51" ht="107.25" customHeight="1">
      <c r="A15" s="121"/>
      <c r="B15" s="121"/>
      <c r="C15" s="121"/>
      <c r="D15" s="121"/>
      <c r="E15" s="121" t="s">
        <v>425</v>
      </c>
      <c r="F15" s="121"/>
      <c r="G15" s="422" t="s">
        <v>602</v>
      </c>
      <c r="H15" s="121"/>
      <c r="I15" s="313" t="s">
        <v>612</v>
      </c>
      <c r="J15" s="313" t="s">
        <v>613</v>
      </c>
      <c r="K15" s="124" t="s">
        <v>453</v>
      </c>
      <c r="L15" s="124" t="s">
        <v>450</v>
      </c>
      <c r="M15" s="122" t="s">
        <v>614</v>
      </c>
      <c r="N15" s="313" t="s">
        <v>615</v>
      </c>
      <c r="O15" s="124"/>
      <c r="P15" s="124"/>
      <c r="Q15" s="124"/>
      <c r="R15" s="379">
        <v>1</v>
      </c>
      <c r="S15" s="124"/>
      <c r="T15" s="121" t="s">
        <v>460</v>
      </c>
      <c r="U15" s="122" t="s">
        <v>616</v>
      </c>
      <c r="V15" s="382">
        <v>1</v>
      </c>
      <c r="W15" s="382">
        <v>1</v>
      </c>
      <c r="X15" s="382">
        <v>1</v>
      </c>
      <c r="Y15" s="382">
        <v>1</v>
      </c>
      <c r="Z15" s="382">
        <v>1</v>
      </c>
      <c r="AA15" s="382">
        <v>1</v>
      </c>
      <c r="AB15" s="382">
        <v>1</v>
      </c>
      <c r="AC15" s="382">
        <v>1</v>
      </c>
      <c r="AD15" s="382">
        <v>1</v>
      </c>
      <c r="AE15" s="382">
        <v>1</v>
      </c>
      <c r="AF15" s="382">
        <v>1</v>
      </c>
      <c r="AG15" s="382">
        <v>1</v>
      </c>
      <c r="AH15" s="380">
        <v>1</v>
      </c>
      <c r="AI15" s="380">
        <v>1</v>
      </c>
      <c r="AJ15" s="380">
        <v>1</v>
      </c>
      <c r="AK15" s="307">
        <v>1</v>
      </c>
      <c r="AL15" s="124"/>
      <c r="AM15" s="124"/>
      <c r="AN15" s="124"/>
      <c r="AO15" s="124"/>
      <c r="AP15" s="124"/>
      <c r="AQ15" s="124"/>
      <c r="AR15" s="124"/>
      <c r="AS15" s="124"/>
      <c r="AT15" s="127">
        <f>AVERAGE(AH15:AS15)</f>
        <v>1</v>
      </c>
      <c r="AU15" s="1124">
        <f>+(SUM(AH15:AS15)/+SUM(V15:AG15))</f>
        <v>0.3333333333333333</v>
      </c>
      <c r="AV15" s="461" t="s">
        <v>912</v>
      </c>
      <c r="AW15" s="461" t="s">
        <v>913</v>
      </c>
      <c r="AX15" s="234" t="s">
        <v>883</v>
      </c>
      <c r="AY15" s="234" t="s">
        <v>450</v>
      </c>
    </row>
    <row r="16" spans="1:51" ht="107.25" customHeight="1">
      <c r="A16" s="121"/>
      <c r="B16" s="121"/>
      <c r="C16" s="121"/>
      <c r="D16" s="121"/>
      <c r="E16" s="121" t="s">
        <v>425</v>
      </c>
      <c r="F16" s="121"/>
      <c r="G16" s="422" t="s">
        <v>602</v>
      </c>
      <c r="H16" s="121"/>
      <c r="I16" s="313" t="s">
        <v>617</v>
      </c>
      <c r="J16" s="313" t="s">
        <v>618</v>
      </c>
      <c r="K16" s="124" t="s">
        <v>430</v>
      </c>
      <c r="L16" s="124" t="s">
        <v>450</v>
      </c>
      <c r="M16" s="122" t="s">
        <v>619</v>
      </c>
      <c r="N16" s="313" t="s">
        <v>620</v>
      </c>
      <c r="O16" s="124"/>
      <c r="P16" s="124"/>
      <c r="Q16" s="124"/>
      <c r="R16" s="379">
        <v>1</v>
      </c>
      <c r="S16" s="124"/>
      <c r="T16" s="121" t="s">
        <v>460</v>
      </c>
      <c r="U16" s="122" t="s">
        <v>621</v>
      </c>
      <c r="V16" s="378">
        <v>0.08333333333333334</v>
      </c>
      <c r="W16" s="378">
        <v>0.08333333333333334</v>
      </c>
      <c r="X16" s="378">
        <v>0.08333333333333334</v>
      </c>
      <c r="Y16" s="378">
        <v>0.08333333333333334</v>
      </c>
      <c r="Z16" s="378">
        <v>0.08333333333333334</v>
      </c>
      <c r="AA16" s="378">
        <v>0.08333333333333334</v>
      </c>
      <c r="AB16" s="378">
        <v>0.08333333333333334</v>
      </c>
      <c r="AC16" s="378">
        <v>0.08333333333333334</v>
      </c>
      <c r="AD16" s="378">
        <v>0.08333333333333334</v>
      </c>
      <c r="AE16" s="378">
        <v>0.08333333333333334</v>
      </c>
      <c r="AF16" s="378">
        <v>0.08333333333333334</v>
      </c>
      <c r="AG16" s="378">
        <v>0.08333333333333334</v>
      </c>
      <c r="AH16" s="378">
        <v>0.0833</v>
      </c>
      <c r="AI16" s="378">
        <v>0.0833</v>
      </c>
      <c r="AJ16" s="378">
        <v>0.0833</v>
      </c>
      <c r="AK16" s="1115">
        <v>0.0833</v>
      </c>
      <c r="AL16" s="124"/>
      <c r="AM16" s="124"/>
      <c r="AN16" s="124"/>
      <c r="AO16" s="124"/>
      <c r="AP16" s="124"/>
      <c r="AQ16" s="124"/>
      <c r="AR16" s="124"/>
      <c r="AS16" s="124"/>
      <c r="AT16" s="411">
        <f>SUM(AH16:AS16)</f>
        <v>0.3332</v>
      </c>
      <c r="AU16" s="127">
        <f>+AT16/R16</f>
        <v>0.3332</v>
      </c>
      <c r="AV16" s="461" t="s">
        <v>914</v>
      </c>
      <c r="AW16" s="461" t="s">
        <v>915</v>
      </c>
      <c r="AX16" s="234" t="s">
        <v>883</v>
      </c>
      <c r="AY16" s="234" t="s">
        <v>450</v>
      </c>
    </row>
    <row r="17" spans="1:51" ht="54" customHeight="1">
      <c r="A17" s="740" t="s">
        <v>64</v>
      </c>
      <c r="B17" s="740"/>
      <c r="C17" s="740"/>
      <c r="D17" s="736" t="s">
        <v>66</v>
      </c>
      <c r="E17" s="736"/>
      <c r="F17" s="736"/>
      <c r="G17" s="736"/>
      <c r="H17" s="736"/>
      <c r="I17" s="736"/>
      <c r="J17" s="735" t="s">
        <v>300</v>
      </c>
      <c r="K17" s="735"/>
      <c r="L17" s="735"/>
      <c r="M17" s="735"/>
      <c r="N17" s="735"/>
      <c r="O17" s="735"/>
      <c r="P17" s="736" t="s">
        <v>66</v>
      </c>
      <c r="Q17" s="736"/>
      <c r="R17" s="736"/>
      <c r="S17" s="736"/>
      <c r="T17" s="736"/>
      <c r="U17" s="736"/>
      <c r="V17" s="736" t="s">
        <v>66</v>
      </c>
      <c r="W17" s="736"/>
      <c r="X17" s="736"/>
      <c r="Y17" s="736"/>
      <c r="Z17" s="736"/>
      <c r="AA17" s="736"/>
      <c r="AB17" s="736"/>
      <c r="AC17" s="736"/>
      <c r="AD17" s="736" t="s">
        <v>66</v>
      </c>
      <c r="AE17" s="736"/>
      <c r="AF17" s="736"/>
      <c r="AG17" s="736"/>
      <c r="AH17" s="736"/>
      <c r="AI17" s="736"/>
      <c r="AJ17" s="736"/>
      <c r="AK17" s="736"/>
      <c r="AL17" s="736"/>
      <c r="AM17" s="736"/>
      <c r="AN17" s="736"/>
      <c r="AO17" s="736"/>
      <c r="AP17" s="735" t="s">
        <v>318</v>
      </c>
      <c r="AQ17" s="735"/>
      <c r="AR17" s="735"/>
      <c r="AS17" s="735"/>
      <c r="AT17" s="736" t="s">
        <v>13</v>
      </c>
      <c r="AU17" s="736"/>
      <c r="AV17" s="736"/>
      <c r="AW17" s="736"/>
      <c r="AX17" s="736"/>
      <c r="AY17" s="736"/>
    </row>
    <row r="18" spans="1:51" ht="30" customHeight="1">
      <c r="A18" s="740"/>
      <c r="B18" s="740"/>
      <c r="C18" s="740"/>
      <c r="D18" s="736" t="s">
        <v>816</v>
      </c>
      <c r="E18" s="736"/>
      <c r="F18" s="736"/>
      <c r="G18" s="736"/>
      <c r="H18" s="736"/>
      <c r="I18" s="736"/>
      <c r="J18" s="735"/>
      <c r="K18" s="735"/>
      <c r="L18" s="735"/>
      <c r="M18" s="735"/>
      <c r="N18" s="735"/>
      <c r="O18" s="735"/>
      <c r="P18" s="736" t="s">
        <v>818</v>
      </c>
      <c r="Q18" s="736"/>
      <c r="R18" s="736"/>
      <c r="S18" s="736"/>
      <c r="T18" s="736"/>
      <c r="U18" s="736"/>
      <c r="V18" s="736" t="s">
        <v>65</v>
      </c>
      <c r="W18" s="736"/>
      <c r="X18" s="736"/>
      <c r="Y18" s="736"/>
      <c r="Z18" s="736"/>
      <c r="AA18" s="736"/>
      <c r="AB18" s="736"/>
      <c r="AC18" s="736"/>
      <c r="AD18" s="736" t="s">
        <v>65</v>
      </c>
      <c r="AE18" s="736"/>
      <c r="AF18" s="736"/>
      <c r="AG18" s="736"/>
      <c r="AH18" s="736"/>
      <c r="AI18" s="736"/>
      <c r="AJ18" s="736"/>
      <c r="AK18" s="736"/>
      <c r="AL18" s="736"/>
      <c r="AM18" s="736"/>
      <c r="AN18" s="736"/>
      <c r="AO18" s="736"/>
      <c r="AP18" s="735"/>
      <c r="AQ18" s="735"/>
      <c r="AR18" s="735"/>
      <c r="AS18" s="735"/>
      <c r="AT18" s="736" t="s">
        <v>771</v>
      </c>
      <c r="AU18" s="736"/>
      <c r="AV18" s="736"/>
      <c r="AW18" s="736"/>
      <c r="AX18" s="736"/>
      <c r="AY18" s="736"/>
    </row>
    <row r="19" spans="1:51" ht="30" customHeight="1">
      <c r="A19" s="740"/>
      <c r="B19" s="740"/>
      <c r="C19" s="740"/>
      <c r="D19" s="736" t="s">
        <v>817</v>
      </c>
      <c r="E19" s="736"/>
      <c r="F19" s="736"/>
      <c r="G19" s="736"/>
      <c r="H19" s="736"/>
      <c r="I19" s="736"/>
      <c r="J19" s="735"/>
      <c r="K19" s="735"/>
      <c r="L19" s="735"/>
      <c r="M19" s="735"/>
      <c r="N19" s="735"/>
      <c r="O19" s="735"/>
      <c r="P19" s="736" t="s">
        <v>819</v>
      </c>
      <c r="Q19" s="736"/>
      <c r="R19" s="736"/>
      <c r="S19" s="736"/>
      <c r="T19" s="736"/>
      <c r="U19" s="736"/>
      <c r="V19" s="736" t="s">
        <v>297</v>
      </c>
      <c r="W19" s="736"/>
      <c r="X19" s="736"/>
      <c r="Y19" s="736"/>
      <c r="Z19" s="736"/>
      <c r="AA19" s="736"/>
      <c r="AB19" s="736"/>
      <c r="AC19" s="736"/>
      <c r="AD19" s="736" t="s">
        <v>297</v>
      </c>
      <c r="AE19" s="736"/>
      <c r="AF19" s="736"/>
      <c r="AG19" s="736"/>
      <c r="AH19" s="736"/>
      <c r="AI19" s="736"/>
      <c r="AJ19" s="736"/>
      <c r="AK19" s="736"/>
      <c r="AL19" s="736"/>
      <c r="AM19" s="736"/>
      <c r="AN19" s="736"/>
      <c r="AO19" s="736"/>
      <c r="AP19" s="735"/>
      <c r="AQ19" s="735"/>
      <c r="AR19" s="735"/>
      <c r="AS19" s="735"/>
      <c r="AT19" s="736" t="s">
        <v>75</v>
      </c>
      <c r="AU19" s="736"/>
      <c r="AV19" s="736"/>
      <c r="AW19" s="736"/>
      <c r="AX19" s="736"/>
      <c r="AY19" s="736"/>
    </row>
    <row r="26" ht="15">
      <c r="S26" s="113" t="s">
        <v>601</v>
      </c>
    </row>
  </sheetData>
  <sheetProtection/>
  <mergeCells count="56">
    <mergeCell ref="AT19:AY19"/>
    <mergeCell ref="AT17:AY17"/>
    <mergeCell ref="D18:I18"/>
    <mergeCell ref="P18:U18"/>
    <mergeCell ref="V18:AC18"/>
    <mergeCell ref="AD18:AO18"/>
    <mergeCell ref="AT18:AY18"/>
    <mergeCell ref="P19:U19"/>
    <mergeCell ref="V19:AC19"/>
    <mergeCell ref="AD19:AO19"/>
    <mergeCell ref="AH11:AS11"/>
    <mergeCell ref="AT11:AU11"/>
    <mergeCell ref="A17:C19"/>
    <mergeCell ref="D17:I17"/>
    <mergeCell ref="J17:O19"/>
    <mergeCell ref="P17:U17"/>
    <mergeCell ref="V17:AC17"/>
    <mergeCell ref="AD17:AO17"/>
    <mergeCell ref="D19:I19"/>
    <mergeCell ref="AP17:AS19"/>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0" fitToWidth="1" horizontalDpi="600" verticalDpi="600" orientation="portrait" scale="10" r:id="rId3"/>
  <legacyDrawing r:id="rId2"/>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661"/>
      <c r="B1" s="698" t="s">
        <v>16</v>
      </c>
      <c r="C1" s="699"/>
      <c r="D1" s="699"/>
      <c r="E1" s="699"/>
      <c r="F1" s="699"/>
      <c r="G1" s="699"/>
      <c r="H1" s="699"/>
      <c r="I1" s="699"/>
      <c r="J1" s="699"/>
      <c r="K1" s="699"/>
      <c r="L1" s="699"/>
      <c r="M1" s="699"/>
      <c r="N1" s="699"/>
      <c r="O1" s="699"/>
      <c r="P1" s="699"/>
      <c r="Q1" s="699"/>
      <c r="R1" s="699"/>
      <c r="S1" s="699"/>
      <c r="T1" s="699"/>
      <c r="U1" s="699"/>
      <c r="V1" s="699"/>
      <c r="W1" s="699"/>
      <c r="X1" s="699"/>
      <c r="Y1" s="700"/>
      <c r="Z1" s="695" t="s">
        <v>18</v>
      </c>
      <c r="AA1" s="696"/>
      <c r="AB1" s="697"/>
    </row>
    <row r="2" spans="1:28" ht="30.75" customHeight="1">
      <c r="A2" s="662"/>
      <c r="B2" s="701" t="s">
        <v>17</v>
      </c>
      <c r="C2" s="702"/>
      <c r="D2" s="702"/>
      <c r="E2" s="702"/>
      <c r="F2" s="702"/>
      <c r="G2" s="702"/>
      <c r="H2" s="702"/>
      <c r="I2" s="702"/>
      <c r="J2" s="702"/>
      <c r="K2" s="702"/>
      <c r="L2" s="702"/>
      <c r="M2" s="702"/>
      <c r="N2" s="702"/>
      <c r="O2" s="702"/>
      <c r="P2" s="702"/>
      <c r="Q2" s="702"/>
      <c r="R2" s="702"/>
      <c r="S2" s="702"/>
      <c r="T2" s="702"/>
      <c r="U2" s="702"/>
      <c r="V2" s="702"/>
      <c r="W2" s="702"/>
      <c r="X2" s="702"/>
      <c r="Y2" s="703"/>
      <c r="Z2" s="664" t="s">
        <v>180</v>
      </c>
      <c r="AA2" s="665"/>
      <c r="AB2" s="666"/>
    </row>
    <row r="3" spans="1:28" ht="24" customHeight="1">
      <c r="A3" s="662"/>
      <c r="B3" s="688" t="s">
        <v>295</v>
      </c>
      <c r="C3" s="689"/>
      <c r="D3" s="689"/>
      <c r="E3" s="689"/>
      <c r="F3" s="689"/>
      <c r="G3" s="689"/>
      <c r="H3" s="689"/>
      <c r="I3" s="689"/>
      <c r="J3" s="689"/>
      <c r="K3" s="689"/>
      <c r="L3" s="689"/>
      <c r="M3" s="689"/>
      <c r="N3" s="689"/>
      <c r="O3" s="689"/>
      <c r="P3" s="689"/>
      <c r="Q3" s="689"/>
      <c r="R3" s="689"/>
      <c r="S3" s="689"/>
      <c r="T3" s="689"/>
      <c r="U3" s="689"/>
      <c r="V3" s="689"/>
      <c r="W3" s="689"/>
      <c r="X3" s="689"/>
      <c r="Y3" s="690"/>
      <c r="Z3" s="664" t="s">
        <v>181</v>
      </c>
      <c r="AA3" s="665"/>
      <c r="AB3" s="666"/>
    </row>
    <row r="4" spans="1:28" ht="15.75" customHeight="1" thickBot="1">
      <c r="A4" s="663"/>
      <c r="B4" s="691"/>
      <c r="C4" s="692"/>
      <c r="D4" s="692"/>
      <c r="E4" s="692"/>
      <c r="F4" s="692"/>
      <c r="G4" s="692"/>
      <c r="H4" s="692"/>
      <c r="I4" s="692"/>
      <c r="J4" s="692"/>
      <c r="K4" s="692"/>
      <c r="L4" s="692"/>
      <c r="M4" s="692"/>
      <c r="N4" s="692"/>
      <c r="O4" s="692"/>
      <c r="P4" s="692"/>
      <c r="Q4" s="692"/>
      <c r="R4" s="692"/>
      <c r="S4" s="692"/>
      <c r="T4" s="692"/>
      <c r="U4" s="692"/>
      <c r="V4" s="692"/>
      <c r="W4" s="692"/>
      <c r="X4" s="692"/>
      <c r="Y4" s="693"/>
      <c r="Z4" s="667" t="s">
        <v>175</v>
      </c>
      <c r="AA4" s="668"/>
      <c r="AB4" s="669"/>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539" t="s">
        <v>0</v>
      </c>
      <c r="B7" s="540"/>
      <c r="C7" s="506"/>
      <c r="D7" s="507"/>
      <c r="E7" s="507"/>
      <c r="F7" s="507"/>
      <c r="G7" s="507"/>
      <c r="H7" s="507"/>
      <c r="I7" s="507"/>
      <c r="J7" s="507"/>
      <c r="K7" s="508"/>
      <c r="L7" s="64"/>
      <c r="M7" s="65"/>
      <c r="N7" s="65"/>
      <c r="O7" s="65"/>
      <c r="P7" s="65"/>
      <c r="Q7" s="66"/>
      <c r="R7" s="670" t="s">
        <v>71</v>
      </c>
      <c r="S7" s="671"/>
      <c r="T7" s="672"/>
      <c r="U7" s="548" t="s">
        <v>74</v>
      </c>
      <c r="V7" s="549"/>
      <c r="W7" s="670" t="s">
        <v>67</v>
      </c>
      <c r="X7" s="672"/>
      <c r="Y7" s="564" t="s">
        <v>70</v>
      </c>
      <c r="Z7" s="565"/>
      <c r="AA7" s="554"/>
      <c r="AB7" s="555"/>
    </row>
    <row r="8" spans="1:28" ht="15" customHeight="1">
      <c r="A8" s="541"/>
      <c r="B8" s="542"/>
      <c r="C8" s="509"/>
      <c r="D8" s="510"/>
      <c r="E8" s="510"/>
      <c r="F8" s="510"/>
      <c r="G8" s="510"/>
      <c r="H8" s="510"/>
      <c r="I8" s="510"/>
      <c r="J8" s="510"/>
      <c r="K8" s="511"/>
      <c r="L8" s="64"/>
      <c r="M8" s="65"/>
      <c r="N8" s="65"/>
      <c r="O8" s="65"/>
      <c r="P8" s="65"/>
      <c r="Q8" s="66"/>
      <c r="R8" s="673"/>
      <c r="S8" s="674"/>
      <c r="T8" s="675"/>
      <c r="U8" s="550"/>
      <c r="V8" s="551"/>
      <c r="W8" s="673"/>
      <c r="X8" s="675"/>
      <c r="Y8" s="556" t="s">
        <v>68</v>
      </c>
      <c r="Z8" s="557"/>
      <c r="AA8" s="558"/>
      <c r="AB8" s="559"/>
    </row>
    <row r="9" spans="1:28" ht="15" customHeight="1" thickBot="1">
      <c r="A9" s="543"/>
      <c r="B9" s="544"/>
      <c r="C9" s="512"/>
      <c r="D9" s="513"/>
      <c r="E9" s="513"/>
      <c r="F9" s="513"/>
      <c r="G9" s="513"/>
      <c r="H9" s="513"/>
      <c r="I9" s="513"/>
      <c r="J9" s="513"/>
      <c r="K9" s="514"/>
      <c r="L9" s="64"/>
      <c r="M9" s="65"/>
      <c r="N9" s="65"/>
      <c r="O9" s="65"/>
      <c r="P9" s="65"/>
      <c r="Q9" s="66"/>
      <c r="R9" s="676"/>
      <c r="S9" s="677"/>
      <c r="T9" s="678"/>
      <c r="U9" s="552"/>
      <c r="V9" s="553"/>
      <c r="W9" s="676"/>
      <c r="X9" s="678"/>
      <c r="Y9" s="560" t="s">
        <v>69</v>
      </c>
      <c r="Z9" s="561"/>
      <c r="AA9" s="562"/>
      <c r="AB9" s="563"/>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576" t="s">
        <v>77</v>
      </c>
      <c r="B11" s="577"/>
      <c r="C11" s="709"/>
      <c r="D11" s="710"/>
      <c r="E11" s="710"/>
      <c r="F11" s="710"/>
      <c r="G11" s="710"/>
      <c r="H11" s="710"/>
      <c r="I11" s="710"/>
      <c r="J11" s="710"/>
      <c r="K11" s="711"/>
      <c r="L11" s="74"/>
      <c r="M11" s="515" t="s">
        <v>73</v>
      </c>
      <c r="N11" s="516"/>
      <c r="O11" s="516"/>
      <c r="P11" s="516"/>
      <c r="Q11" s="517"/>
      <c r="R11" s="591"/>
      <c r="S11" s="592"/>
      <c r="T11" s="592"/>
      <c r="U11" s="592"/>
      <c r="V11" s="593"/>
      <c r="W11" s="515" t="s">
        <v>72</v>
      </c>
      <c r="X11" s="517"/>
      <c r="Y11" s="572"/>
      <c r="Z11" s="573"/>
      <c r="AA11" s="573"/>
      <c r="AB11" s="574"/>
    </row>
    <row r="12" spans="1:28" ht="9" customHeight="1" thickBot="1">
      <c r="A12" s="61"/>
      <c r="B12" s="56"/>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75"/>
      <c r="AB12" s="76"/>
    </row>
    <row r="13" spans="1:28" s="78" customFormat="1" ht="37.5" customHeight="1" thickBot="1">
      <c r="A13" s="576" t="s">
        <v>79</v>
      </c>
      <c r="B13" s="577"/>
      <c r="C13" s="578"/>
      <c r="D13" s="579"/>
      <c r="E13" s="579"/>
      <c r="F13" s="579"/>
      <c r="G13" s="579"/>
      <c r="H13" s="579"/>
      <c r="I13" s="579"/>
      <c r="J13" s="579"/>
      <c r="K13" s="579"/>
      <c r="L13" s="579"/>
      <c r="M13" s="579"/>
      <c r="N13" s="579"/>
      <c r="O13" s="579"/>
      <c r="P13" s="579"/>
      <c r="Q13" s="580"/>
      <c r="R13" s="56"/>
      <c r="S13" s="680" t="s">
        <v>14</v>
      </c>
      <c r="T13" s="680"/>
      <c r="U13" s="77"/>
      <c r="V13" s="679" t="s">
        <v>15</v>
      </c>
      <c r="W13" s="680"/>
      <c r="X13" s="680"/>
      <c r="Y13" s="680"/>
      <c r="Z13" s="56"/>
      <c r="AA13" s="495"/>
      <c r="AB13" s="496"/>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497" t="s">
        <v>293</v>
      </c>
      <c r="B15" s="498"/>
      <c r="C15" s="686" t="s">
        <v>321</v>
      </c>
      <c r="D15" s="82"/>
      <c r="E15" s="82"/>
      <c r="F15" s="82"/>
      <c r="G15" s="82"/>
      <c r="H15" s="82"/>
      <c r="I15" s="82"/>
      <c r="J15" s="83"/>
      <c r="K15" s="84"/>
      <c r="L15" s="83"/>
      <c r="M15" s="62"/>
      <c r="N15" s="62"/>
      <c r="O15" s="62"/>
      <c r="P15" s="62"/>
      <c r="Q15" s="681" t="s">
        <v>1</v>
      </c>
      <c r="R15" s="682"/>
      <c r="S15" s="682"/>
      <c r="T15" s="682"/>
      <c r="U15" s="682"/>
      <c r="V15" s="682"/>
      <c r="W15" s="682"/>
      <c r="X15" s="682"/>
      <c r="Y15" s="682"/>
      <c r="Z15" s="682"/>
      <c r="AA15" s="682"/>
      <c r="AB15" s="683"/>
    </row>
    <row r="16" spans="1:28" ht="35.25" customHeight="1" thickBot="1">
      <c r="A16" s="501"/>
      <c r="B16" s="502"/>
      <c r="C16" s="687"/>
      <c r="D16" s="82"/>
      <c r="E16" s="82"/>
      <c r="F16" s="82"/>
      <c r="G16" s="82"/>
      <c r="H16" s="82"/>
      <c r="I16" s="82"/>
      <c r="J16" s="83"/>
      <c r="K16" s="83"/>
      <c r="L16" s="83"/>
      <c r="M16" s="62"/>
      <c r="N16" s="62"/>
      <c r="O16" s="62"/>
      <c r="P16" s="62"/>
      <c r="Q16" s="704" t="s">
        <v>2</v>
      </c>
      <c r="R16" s="705"/>
      <c r="S16" s="705"/>
      <c r="T16" s="705"/>
      <c r="U16" s="705"/>
      <c r="V16" s="706"/>
      <c r="W16" s="707" t="s">
        <v>3</v>
      </c>
      <c r="X16" s="705"/>
      <c r="Y16" s="705"/>
      <c r="Z16" s="705"/>
      <c r="AA16" s="705"/>
      <c r="AB16" s="708"/>
    </row>
    <row r="17" spans="1:30" ht="27" customHeight="1">
      <c r="A17" s="85"/>
      <c r="B17" s="62"/>
      <c r="C17" s="62"/>
      <c r="D17" s="82"/>
      <c r="E17" s="82"/>
      <c r="F17" s="82"/>
      <c r="G17" s="82"/>
      <c r="H17" s="82"/>
      <c r="I17" s="82"/>
      <c r="J17" s="82"/>
      <c r="K17" s="82"/>
      <c r="L17" s="82"/>
      <c r="M17" s="62"/>
      <c r="N17" s="62"/>
      <c r="O17" s="62"/>
      <c r="P17" s="62"/>
      <c r="Q17" s="657" t="s">
        <v>4</v>
      </c>
      <c r="R17" s="658"/>
      <c r="S17" s="652"/>
      <c r="T17" s="646" t="s">
        <v>188</v>
      </c>
      <c r="U17" s="647"/>
      <c r="V17" s="648"/>
      <c r="W17" s="651" t="s">
        <v>4</v>
      </c>
      <c r="X17" s="652"/>
      <c r="Y17" s="651" t="s">
        <v>5</v>
      </c>
      <c r="Z17" s="652"/>
      <c r="AA17" s="646" t="s">
        <v>89</v>
      </c>
      <c r="AB17" s="653"/>
      <c r="AC17" s="86"/>
      <c r="AD17" s="86"/>
    </row>
    <row r="18" spans="1:30" ht="27" customHeight="1">
      <c r="A18" s="85"/>
      <c r="B18" s="62"/>
      <c r="C18" s="62"/>
      <c r="D18" s="82"/>
      <c r="E18" s="82"/>
      <c r="F18" s="82"/>
      <c r="G18" s="82"/>
      <c r="H18" s="82"/>
      <c r="I18" s="82"/>
      <c r="J18" s="82"/>
      <c r="K18" s="82"/>
      <c r="L18" s="82"/>
      <c r="M18" s="62"/>
      <c r="N18" s="62"/>
      <c r="O18" s="62"/>
      <c r="P18" s="62"/>
      <c r="Q18" s="179"/>
      <c r="R18" s="180"/>
      <c r="S18" s="181"/>
      <c r="T18" s="646"/>
      <c r="U18" s="647"/>
      <c r="V18" s="648"/>
      <c r="W18" s="157"/>
      <c r="X18" s="158"/>
      <c r="Y18" s="157"/>
      <c r="Z18" s="158"/>
      <c r="AA18" s="159"/>
      <c r="AB18" s="160"/>
      <c r="AC18" s="86"/>
      <c r="AD18" s="86"/>
    </row>
    <row r="19" spans="1:30" ht="18" customHeight="1" thickBot="1">
      <c r="A19" s="61"/>
      <c r="B19" s="56"/>
      <c r="C19" s="82"/>
      <c r="D19" s="82"/>
      <c r="E19" s="82"/>
      <c r="F19" s="82"/>
      <c r="G19" s="87"/>
      <c r="H19" s="87"/>
      <c r="I19" s="87"/>
      <c r="J19" s="87"/>
      <c r="K19" s="87"/>
      <c r="L19" s="87"/>
      <c r="M19" s="82"/>
      <c r="N19" s="82"/>
      <c r="O19" s="82"/>
      <c r="P19" s="82"/>
      <c r="Q19" s="654"/>
      <c r="R19" s="655"/>
      <c r="S19" s="656"/>
      <c r="T19" s="694"/>
      <c r="U19" s="655"/>
      <c r="V19" s="656"/>
      <c r="W19" s="684"/>
      <c r="X19" s="685"/>
      <c r="Y19" s="649"/>
      <c r="Z19" s="650"/>
      <c r="AA19" s="659"/>
      <c r="AB19" s="660"/>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566" t="s">
        <v>76</v>
      </c>
      <c r="B21" s="567"/>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9"/>
    </row>
    <row r="22" spans="1:28" ht="15" customHeight="1">
      <c r="A22" s="581" t="s">
        <v>189</v>
      </c>
      <c r="B22" s="583" t="s">
        <v>6</v>
      </c>
      <c r="C22" s="584"/>
      <c r="D22" s="483" t="s">
        <v>7</v>
      </c>
      <c r="E22" s="587"/>
      <c r="F22" s="587"/>
      <c r="G22" s="587"/>
      <c r="H22" s="587"/>
      <c r="I22" s="587"/>
      <c r="J22" s="587"/>
      <c r="K22" s="587"/>
      <c r="L22" s="587"/>
      <c r="M22" s="587"/>
      <c r="N22" s="587"/>
      <c r="O22" s="588"/>
      <c r="P22" s="589" t="s">
        <v>8</v>
      </c>
      <c r="Q22" s="589" t="s">
        <v>84</v>
      </c>
      <c r="R22" s="589"/>
      <c r="S22" s="589"/>
      <c r="T22" s="589"/>
      <c r="U22" s="589"/>
      <c r="V22" s="589"/>
      <c r="W22" s="589"/>
      <c r="X22" s="589"/>
      <c r="Y22" s="589"/>
      <c r="Z22" s="589"/>
      <c r="AA22" s="589"/>
      <c r="AB22" s="590"/>
    </row>
    <row r="23" spans="1:28" ht="27" customHeight="1">
      <c r="A23" s="582"/>
      <c r="B23" s="585"/>
      <c r="C23" s="586"/>
      <c r="D23" s="156" t="s">
        <v>39</v>
      </c>
      <c r="E23" s="156" t="s">
        <v>40</v>
      </c>
      <c r="F23" s="156" t="s">
        <v>41</v>
      </c>
      <c r="G23" s="156" t="s">
        <v>42</v>
      </c>
      <c r="H23" s="156" t="s">
        <v>43</v>
      </c>
      <c r="I23" s="156" t="s">
        <v>44</v>
      </c>
      <c r="J23" s="156" t="s">
        <v>45</v>
      </c>
      <c r="K23" s="156" t="s">
        <v>46</v>
      </c>
      <c r="L23" s="156" t="s">
        <v>47</v>
      </c>
      <c r="M23" s="156" t="s">
        <v>48</v>
      </c>
      <c r="N23" s="156" t="s">
        <v>49</v>
      </c>
      <c r="O23" s="156" t="s">
        <v>50</v>
      </c>
      <c r="P23" s="588"/>
      <c r="Q23" s="589"/>
      <c r="R23" s="589"/>
      <c r="S23" s="589"/>
      <c r="T23" s="589"/>
      <c r="U23" s="589"/>
      <c r="V23" s="589"/>
      <c r="W23" s="589"/>
      <c r="X23" s="589"/>
      <c r="Y23" s="589"/>
      <c r="Z23" s="589"/>
      <c r="AA23" s="589"/>
      <c r="AB23" s="590"/>
    </row>
    <row r="24" spans="1:28" ht="42" customHeight="1" thickBot="1">
      <c r="A24" s="88"/>
      <c r="B24" s="596"/>
      <c r="C24" s="597"/>
      <c r="D24" s="92"/>
      <c r="E24" s="92"/>
      <c r="F24" s="92"/>
      <c r="G24" s="92"/>
      <c r="H24" s="92"/>
      <c r="I24" s="92"/>
      <c r="J24" s="92"/>
      <c r="K24" s="92"/>
      <c r="L24" s="92"/>
      <c r="M24" s="92"/>
      <c r="N24" s="92"/>
      <c r="O24" s="92"/>
      <c r="P24" s="89">
        <f>SUM(D24:O24)</f>
        <v>0</v>
      </c>
      <c r="Q24" s="598" t="s">
        <v>296</v>
      </c>
      <c r="R24" s="598"/>
      <c r="S24" s="598"/>
      <c r="T24" s="598"/>
      <c r="U24" s="598"/>
      <c r="V24" s="598"/>
      <c r="W24" s="598"/>
      <c r="X24" s="598"/>
      <c r="Y24" s="598"/>
      <c r="Z24" s="598"/>
      <c r="AA24" s="598"/>
      <c r="AB24" s="599"/>
    </row>
    <row r="25" spans="1:28" ht="21.75" customHeight="1">
      <c r="A25" s="530" t="s">
        <v>292</v>
      </c>
      <c r="B25" s="531"/>
      <c r="C25" s="531"/>
      <c r="D25" s="531"/>
      <c r="E25" s="531"/>
      <c r="F25" s="531"/>
      <c r="G25" s="531"/>
      <c r="H25" s="531"/>
      <c r="I25" s="531"/>
      <c r="J25" s="531"/>
      <c r="K25" s="531"/>
      <c r="L25" s="531"/>
      <c r="M25" s="531"/>
      <c r="N25" s="531"/>
      <c r="O25" s="531"/>
      <c r="P25" s="531"/>
      <c r="Q25" s="531"/>
      <c r="R25" s="531"/>
      <c r="S25" s="531"/>
      <c r="T25" s="531"/>
      <c r="U25" s="531"/>
      <c r="V25" s="531"/>
      <c r="W25" s="531"/>
      <c r="X25" s="531"/>
      <c r="Y25" s="531"/>
      <c r="Z25" s="531"/>
      <c r="AA25" s="531"/>
      <c r="AB25" s="532"/>
    </row>
    <row r="26" spans="1:39" ht="22.5" customHeight="1">
      <c r="A26" s="482" t="s">
        <v>190</v>
      </c>
      <c r="B26" s="589" t="s">
        <v>62</v>
      </c>
      <c r="C26" s="589" t="s">
        <v>6</v>
      </c>
      <c r="D26" s="589" t="s">
        <v>60</v>
      </c>
      <c r="E26" s="589"/>
      <c r="F26" s="589"/>
      <c r="G26" s="589"/>
      <c r="H26" s="589"/>
      <c r="I26" s="589"/>
      <c r="J26" s="589"/>
      <c r="K26" s="589"/>
      <c r="L26" s="589"/>
      <c r="M26" s="589"/>
      <c r="N26" s="589"/>
      <c r="O26" s="589"/>
      <c r="P26" s="589"/>
      <c r="Q26" s="589" t="s">
        <v>85</v>
      </c>
      <c r="R26" s="589"/>
      <c r="S26" s="589"/>
      <c r="T26" s="589"/>
      <c r="U26" s="589"/>
      <c r="V26" s="589"/>
      <c r="W26" s="589"/>
      <c r="X26" s="589"/>
      <c r="Y26" s="589"/>
      <c r="Z26" s="589"/>
      <c r="AA26" s="589"/>
      <c r="AB26" s="590"/>
      <c r="AE26" s="90"/>
      <c r="AF26" s="90"/>
      <c r="AG26" s="90"/>
      <c r="AH26" s="90"/>
      <c r="AI26" s="90"/>
      <c r="AJ26" s="90"/>
      <c r="AK26" s="90"/>
      <c r="AL26" s="90"/>
      <c r="AM26" s="90"/>
    </row>
    <row r="27" spans="1:39" ht="22.5" customHeight="1">
      <c r="A27" s="482"/>
      <c r="B27" s="589"/>
      <c r="C27" s="600"/>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585" t="s">
        <v>80</v>
      </c>
      <c r="R27" s="601"/>
      <c r="S27" s="601"/>
      <c r="T27" s="586"/>
      <c r="U27" s="585" t="s">
        <v>81</v>
      </c>
      <c r="V27" s="601"/>
      <c r="W27" s="601"/>
      <c r="X27" s="586"/>
      <c r="Y27" s="585" t="s">
        <v>82</v>
      </c>
      <c r="Z27" s="601"/>
      <c r="AA27" s="601"/>
      <c r="AB27" s="602"/>
      <c r="AE27" s="90"/>
      <c r="AF27" s="90"/>
      <c r="AG27" s="90"/>
      <c r="AH27" s="90"/>
      <c r="AI27" s="90"/>
      <c r="AJ27" s="90"/>
      <c r="AK27" s="90"/>
      <c r="AL27" s="90"/>
      <c r="AM27" s="90"/>
    </row>
    <row r="28" spans="1:39" ht="33" customHeight="1">
      <c r="A28" s="603"/>
      <c r="B28" s="605"/>
      <c r="C28" s="93" t="s">
        <v>9</v>
      </c>
      <c r="D28" s="92"/>
      <c r="E28" s="92"/>
      <c r="F28" s="92"/>
      <c r="G28" s="92"/>
      <c r="H28" s="92"/>
      <c r="I28" s="92"/>
      <c r="J28" s="92"/>
      <c r="K28" s="92"/>
      <c r="L28" s="92"/>
      <c r="M28" s="92"/>
      <c r="N28" s="92"/>
      <c r="O28" s="92"/>
      <c r="P28" s="177">
        <f>SUM(D28:O28)</f>
        <v>0</v>
      </c>
      <c r="Q28" s="607" t="s">
        <v>192</v>
      </c>
      <c r="R28" s="608"/>
      <c r="S28" s="608"/>
      <c r="T28" s="609"/>
      <c r="U28" s="607" t="s">
        <v>193</v>
      </c>
      <c r="V28" s="608"/>
      <c r="W28" s="608"/>
      <c r="X28" s="609"/>
      <c r="Y28" s="607" t="s">
        <v>194</v>
      </c>
      <c r="Z28" s="608"/>
      <c r="AA28" s="608"/>
      <c r="AB28" s="613"/>
      <c r="AE28" s="90"/>
      <c r="AF28" s="90"/>
      <c r="AG28" s="90"/>
      <c r="AH28" s="90"/>
      <c r="AI28" s="90"/>
      <c r="AJ28" s="90"/>
      <c r="AK28" s="90"/>
      <c r="AL28" s="90"/>
      <c r="AM28" s="90"/>
    </row>
    <row r="29" spans="1:39" ht="33.75" customHeight="1" thickBot="1">
      <c r="A29" s="604"/>
      <c r="B29" s="606"/>
      <c r="C29" s="94" t="s">
        <v>10</v>
      </c>
      <c r="D29" s="95"/>
      <c r="E29" s="95"/>
      <c r="F29" s="95"/>
      <c r="G29" s="96"/>
      <c r="H29" s="96"/>
      <c r="I29" s="96"/>
      <c r="J29" s="96"/>
      <c r="K29" s="96"/>
      <c r="L29" s="96"/>
      <c r="M29" s="96"/>
      <c r="N29" s="96"/>
      <c r="O29" s="96"/>
      <c r="P29" s="178">
        <f>SUM(D29:O29)</f>
        <v>0</v>
      </c>
      <c r="Q29" s="610"/>
      <c r="R29" s="611"/>
      <c r="S29" s="611"/>
      <c r="T29" s="612"/>
      <c r="U29" s="610"/>
      <c r="V29" s="611"/>
      <c r="W29" s="611"/>
      <c r="X29" s="612"/>
      <c r="Y29" s="610"/>
      <c r="Z29" s="611"/>
      <c r="AA29" s="611"/>
      <c r="AB29" s="614"/>
      <c r="AC29" s="50"/>
      <c r="AD29" s="97"/>
      <c r="AE29" s="90"/>
      <c r="AF29" s="90"/>
      <c r="AG29" s="90"/>
      <c r="AH29" s="90"/>
      <c r="AI29" s="90"/>
      <c r="AJ29" s="90"/>
      <c r="AK29" s="90"/>
      <c r="AL29" s="90"/>
      <c r="AM29" s="90"/>
    </row>
    <row r="30" spans="1:39" ht="25.5" customHeight="1">
      <c r="A30" s="493" t="s">
        <v>191</v>
      </c>
      <c r="B30" s="615" t="s">
        <v>61</v>
      </c>
      <c r="C30" s="617" t="s">
        <v>11</v>
      </c>
      <c r="D30" s="617"/>
      <c r="E30" s="617"/>
      <c r="F30" s="617"/>
      <c r="G30" s="617"/>
      <c r="H30" s="617"/>
      <c r="I30" s="617"/>
      <c r="J30" s="617"/>
      <c r="K30" s="617"/>
      <c r="L30" s="617"/>
      <c r="M30" s="617"/>
      <c r="N30" s="617"/>
      <c r="O30" s="617"/>
      <c r="P30" s="617"/>
      <c r="Q30" s="494" t="s">
        <v>78</v>
      </c>
      <c r="R30" s="618"/>
      <c r="S30" s="618"/>
      <c r="T30" s="618"/>
      <c r="U30" s="618"/>
      <c r="V30" s="618"/>
      <c r="W30" s="618"/>
      <c r="X30" s="618"/>
      <c r="Y30" s="618"/>
      <c r="Z30" s="618"/>
      <c r="AA30" s="618"/>
      <c r="AB30" s="619"/>
      <c r="AE30" s="90"/>
      <c r="AF30" s="90"/>
      <c r="AG30" s="90"/>
      <c r="AH30" s="90"/>
      <c r="AI30" s="90"/>
      <c r="AJ30" s="90"/>
      <c r="AK30" s="90"/>
      <c r="AL30" s="90"/>
      <c r="AM30" s="90"/>
    </row>
    <row r="31" spans="1:39" ht="25.5" customHeight="1">
      <c r="A31" s="482"/>
      <c r="B31" s="616"/>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483" t="s">
        <v>83</v>
      </c>
      <c r="R31" s="587"/>
      <c r="S31" s="587"/>
      <c r="T31" s="587"/>
      <c r="U31" s="587"/>
      <c r="V31" s="587"/>
      <c r="W31" s="587"/>
      <c r="X31" s="587"/>
      <c r="Y31" s="587"/>
      <c r="Z31" s="587"/>
      <c r="AA31" s="587"/>
      <c r="AB31" s="620"/>
      <c r="AE31" s="98"/>
      <c r="AF31" s="98"/>
      <c r="AG31" s="98"/>
      <c r="AH31" s="98"/>
      <c r="AI31" s="98"/>
      <c r="AJ31" s="98"/>
      <c r="AK31" s="98"/>
      <c r="AL31" s="98"/>
      <c r="AM31" s="98"/>
    </row>
    <row r="32" spans="1:39" ht="28.5" customHeight="1">
      <c r="A32" s="621"/>
      <c r="B32" s="623"/>
      <c r="C32" s="93" t="s">
        <v>9</v>
      </c>
      <c r="D32" s="99"/>
      <c r="E32" s="99"/>
      <c r="F32" s="99"/>
      <c r="G32" s="99"/>
      <c r="H32" s="99"/>
      <c r="I32" s="99"/>
      <c r="J32" s="99"/>
      <c r="K32" s="99"/>
      <c r="L32" s="99"/>
      <c r="M32" s="99"/>
      <c r="N32" s="99"/>
      <c r="O32" s="99"/>
      <c r="P32" s="100">
        <f aca="true" t="shared" si="0" ref="P32:P39">SUM(D32:O32)</f>
        <v>0</v>
      </c>
      <c r="Q32" s="625" t="s">
        <v>286</v>
      </c>
      <c r="R32" s="626"/>
      <c r="S32" s="626"/>
      <c r="T32" s="626"/>
      <c r="U32" s="626"/>
      <c r="V32" s="626"/>
      <c r="W32" s="626"/>
      <c r="X32" s="626"/>
      <c r="Y32" s="626"/>
      <c r="Z32" s="626"/>
      <c r="AA32" s="626"/>
      <c r="AB32" s="627"/>
      <c r="AC32" s="101"/>
      <c r="AE32" s="102"/>
      <c r="AF32" s="102"/>
      <c r="AG32" s="102"/>
      <c r="AH32" s="102"/>
      <c r="AI32" s="102"/>
      <c r="AJ32" s="102"/>
      <c r="AK32" s="102"/>
      <c r="AL32" s="102"/>
      <c r="AM32" s="102"/>
    </row>
    <row r="33" spans="1:29" ht="28.5" customHeight="1">
      <c r="A33" s="622"/>
      <c r="B33" s="624"/>
      <c r="C33" s="103" t="s">
        <v>10</v>
      </c>
      <c r="D33" s="104"/>
      <c r="E33" s="104"/>
      <c r="F33" s="104"/>
      <c r="G33" s="104"/>
      <c r="H33" s="104"/>
      <c r="I33" s="104"/>
      <c r="J33" s="104"/>
      <c r="K33" s="104"/>
      <c r="L33" s="104"/>
      <c r="M33" s="104"/>
      <c r="N33" s="104"/>
      <c r="O33" s="104"/>
      <c r="P33" s="105">
        <f t="shared" si="0"/>
        <v>0</v>
      </c>
      <c r="Q33" s="628"/>
      <c r="R33" s="629"/>
      <c r="S33" s="629"/>
      <c r="T33" s="629"/>
      <c r="U33" s="629"/>
      <c r="V33" s="629"/>
      <c r="W33" s="629"/>
      <c r="X33" s="629"/>
      <c r="Y33" s="629"/>
      <c r="Z33" s="629"/>
      <c r="AA33" s="629"/>
      <c r="AB33" s="630"/>
      <c r="AC33" s="101"/>
    </row>
    <row r="34" spans="1:29" ht="28.5" customHeight="1">
      <c r="A34" s="622"/>
      <c r="B34" s="633"/>
      <c r="C34" s="106" t="s">
        <v>9</v>
      </c>
      <c r="D34" s="107"/>
      <c r="E34" s="107"/>
      <c r="F34" s="107"/>
      <c r="G34" s="107"/>
      <c r="H34" s="107"/>
      <c r="I34" s="107"/>
      <c r="J34" s="107"/>
      <c r="K34" s="107"/>
      <c r="L34" s="107"/>
      <c r="M34" s="107"/>
      <c r="N34" s="107"/>
      <c r="O34" s="107"/>
      <c r="P34" s="105">
        <f t="shared" si="0"/>
        <v>0</v>
      </c>
      <c r="Q34" s="635"/>
      <c r="R34" s="636"/>
      <c r="S34" s="636"/>
      <c r="T34" s="636"/>
      <c r="U34" s="636"/>
      <c r="V34" s="636"/>
      <c r="W34" s="636"/>
      <c r="X34" s="636"/>
      <c r="Y34" s="636"/>
      <c r="Z34" s="636"/>
      <c r="AA34" s="636"/>
      <c r="AB34" s="637"/>
      <c r="AC34" s="101"/>
    </row>
    <row r="35" spans="1:29" ht="28.5" customHeight="1">
      <c r="A35" s="622"/>
      <c r="B35" s="624"/>
      <c r="C35" s="103" t="s">
        <v>10</v>
      </c>
      <c r="D35" s="104"/>
      <c r="E35" s="104"/>
      <c r="F35" s="104"/>
      <c r="G35" s="104"/>
      <c r="H35" s="104"/>
      <c r="I35" s="104"/>
      <c r="J35" s="104"/>
      <c r="K35" s="104"/>
      <c r="L35" s="108"/>
      <c r="M35" s="108"/>
      <c r="N35" s="108"/>
      <c r="O35" s="108"/>
      <c r="P35" s="105">
        <f t="shared" si="0"/>
        <v>0</v>
      </c>
      <c r="Q35" s="641"/>
      <c r="R35" s="642"/>
      <c r="S35" s="642"/>
      <c r="T35" s="642"/>
      <c r="U35" s="642"/>
      <c r="V35" s="642"/>
      <c r="W35" s="642"/>
      <c r="X35" s="642"/>
      <c r="Y35" s="642"/>
      <c r="Z35" s="642"/>
      <c r="AA35" s="642"/>
      <c r="AB35" s="643"/>
      <c r="AC35" s="101"/>
    </row>
    <row r="36" spans="1:29" ht="28.5" customHeight="1">
      <c r="A36" s="644"/>
      <c r="B36" s="633"/>
      <c r="C36" s="106" t="s">
        <v>9</v>
      </c>
      <c r="D36" s="107"/>
      <c r="E36" s="107"/>
      <c r="F36" s="107"/>
      <c r="G36" s="107"/>
      <c r="H36" s="107"/>
      <c r="I36" s="107"/>
      <c r="J36" s="107"/>
      <c r="K36" s="107"/>
      <c r="L36" s="107"/>
      <c r="M36" s="107"/>
      <c r="N36" s="107"/>
      <c r="O36" s="107"/>
      <c r="P36" s="105">
        <f t="shared" si="0"/>
        <v>0</v>
      </c>
      <c r="Q36" s="635"/>
      <c r="R36" s="636"/>
      <c r="S36" s="636"/>
      <c r="T36" s="636"/>
      <c r="U36" s="636"/>
      <c r="V36" s="636"/>
      <c r="W36" s="636"/>
      <c r="X36" s="636"/>
      <c r="Y36" s="636"/>
      <c r="Z36" s="636"/>
      <c r="AA36" s="636"/>
      <c r="AB36" s="637"/>
      <c r="AC36" s="101"/>
    </row>
    <row r="37" spans="1:29" ht="28.5" customHeight="1">
      <c r="A37" s="645"/>
      <c r="B37" s="624"/>
      <c r="C37" s="103" t="s">
        <v>10</v>
      </c>
      <c r="D37" s="104"/>
      <c r="E37" s="104"/>
      <c r="F37" s="104"/>
      <c r="G37" s="109"/>
      <c r="H37" s="104"/>
      <c r="I37" s="104"/>
      <c r="J37" s="104"/>
      <c r="K37" s="104"/>
      <c r="L37" s="108"/>
      <c r="M37" s="108"/>
      <c r="N37" s="108"/>
      <c r="O37" s="108"/>
      <c r="P37" s="105">
        <f t="shared" si="0"/>
        <v>0</v>
      </c>
      <c r="Q37" s="641"/>
      <c r="R37" s="642"/>
      <c r="S37" s="642"/>
      <c r="T37" s="642"/>
      <c r="U37" s="642"/>
      <c r="V37" s="642"/>
      <c r="W37" s="642"/>
      <c r="X37" s="642"/>
      <c r="Y37" s="642"/>
      <c r="Z37" s="642"/>
      <c r="AA37" s="642"/>
      <c r="AB37" s="643"/>
      <c r="AC37" s="101"/>
    </row>
    <row r="38" spans="1:29" ht="28.5" customHeight="1">
      <c r="A38" s="631"/>
      <c r="B38" s="633"/>
      <c r="C38" s="106" t="s">
        <v>9</v>
      </c>
      <c r="D38" s="107"/>
      <c r="E38" s="107"/>
      <c r="F38" s="107"/>
      <c r="G38" s="107"/>
      <c r="H38" s="107"/>
      <c r="I38" s="107"/>
      <c r="J38" s="107"/>
      <c r="K38" s="107"/>
      <c r="L38" s="107"/>
      <c r="M38" s="107"/>
      <c r="N38" s="107"/>
      <c r="O38" s="107"/>
      <c r="P38" s="105">
        <f t="shared" si="0"/>
        <v>0</v>
      </c>
      <c r="Q38" s="635"/>
      <c r="R38" s="636"/>
      <c r="S38" s="636"/>
      <c r="T38" s="636"/>
      <c r="U38" s="636"/>
      <c r="V38" s="636"/>
      <c r="W38" s="636"/>
      <c r="X38" s="636"/>
      <c r="Y38" s="636"/>
      <c r="Z38" s="636"/>
      <c r="AA38" s="636"/>
      <c r="AB38" s="637"/>
      <c r="AC38" s="101"/>
    </row>
    <row r="39" spans="1:29" ht="28.5" customHeight="1" thickBot="1">
      <c r="A39" s="632"/>
      <c r="B39" s="634"/>
      <c r="C39" s="94" t="s">
        <v>10</v>
      </c>
      <c r="D39" s="110"/>
      <c r="E39" s="110"/>
      <c r="F39" s="110"/>
      <c r="G39" s="110"/>
      <c r="H39" s="110"/>
      <c r="I39" s="110"/>
      <c r="J39" s="110"/>
      <c r="K39" s="110"/>
      <c r="L39" s="111"/>
      <c r="M39" s="111"/>
      <c r="N39" s="111"/>
      <c r="O39" s="111"/>
      <c r="P39" s="112">
        <f t="shared" si="0"/>
        <v>0</v>
      </c>
      <c r="Q39" s="638"/>
      <c r="R39" s="639"/>
      <c r="S39" s="639"/>
      <c r="T39" s="639"/>
      <c r="U39" s="639"/>
      <c r="V39" s="639"/>
      <c r="W39" s="639"/>
      <c r="X39" s="639"/>
      <c r="Y39" s="639"/>
      <c r="Z39" s="639"/>
      <c r="AA39" s="639"/>
      <c r="AB39" s="640"/>
      <c r="AC39" s="101"/>
    </row>
    <row r="40" ht="15">
      <c r="A40" s="52" t="s">
        <v>294</v>
      </c>
    </row>
  </sheetData>
  <sheetProtection/>
  <mergeCells count="86">
    <mergeCell ref="Y8:Z8"/>
    <mergeCell ref="C12:Z12"/>
    <mergeCell ref="B28:B29"/>
    <mergeCell ref="B22:C23"/>
    <mergeCell ref="Y7:Z7"/>
    <mergeCell ref="W16:AB16"/>
    <mergeCell ref="U7:V9"/>
    <mergeCell ref="W7:X9"/>
    <mergeCell ref="A13:B13"/>
    <mergeCell ref="C11:K11"/>
    <mergeCell ref="S13:T13"/>
    <mergeCell ref="Y11:AB11"/>
    <mergeCell ref="U28:X29"/>
    <mergeCell ref="Y28:AB29"/>
    <mergeCell ref="T18:V18"/>
    <mergeCell ref="D22:O22"/>
    <mergeCell ref="Q26:AB26"/>
    <mergeCell ref="Q27:T27"/>
    <mergeCell ref="Q16:V16"/>
    <mergeCell ref="M11:Q11"/>
    <mergeCell ref="Z1:AB1"/>
    <mergeCell ref="AA8:AB8"/>
    <mergeCell ref="AA9:AB9"/>
    <mergeCell ref="W11:X11"/>
    <mergeCell ref="B1:Y1"/>
    <mergeCell ref="Q34:AB35"/>
    <mergeCell ref="A21:AB21"/>
    <mergeCell ref="P22:P23"/>
    <mergeCell ref="C30:P30"/>
    <mergeCell ref="B2:Y2"/>
    <mergeCell ref="B3:Y4"/>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2:AB33"/>
    <mergeCell ref="Q30:AB30"/>
    <mergeCell ref="C15:C16"/>
    <mergeCell ref="A1:A4"/>
    <mergeCell ref="Z2:AB2"/>
    <mergeCell ref="Z4:AB4"/>
    <mergeCell ref="R7:T9"/>
    <mergeCell ref="A15:B16"/>
    <mergeCell ref="A7:B9"/>
    <mergeCell ref="R11:V11"/>
    <mergeCell ref="AA7:AB7"/>
    <mergeCell ref="Y9:Z9"/>
    <mergeCell ref="Z3:AB3"/>
    <mergeCell ref="T17:V17"/>
    <mergeCell ref="Y19:Z19"/>
    <mergeCell ref="Y17:Z17"/>
    <mergeCell ref="AA17:AB17"/>
    <mergeCell ref="W17:X17"/>
    <mergeCell ref="Q19:S19"/>
    <mergeCell ref="Q17:S17"/>
    <mergeCell ref="AA19:AB19"/>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AY27"/>
  <sheetViews>
    <sheetView zoomScale="70" zoomScaleNormal="70" zoomScalePageLayoutView="0" workbookViewId="0" topLeftCell="AQ11">
      <selection activeCell="AV14" sqref="AV14"/>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9" width="39.7109375" style="113" customWidth="1"/>
    <col min="10" max="10" width="39.8515625" style="113" customWidth="1"/>
    <col min="11" max="11" width="18.421875" style="113" customWidth="1"/>
    <col min="12" max="12" width="11.8515625" style="113" customWidth="1"/>
    <col min="13" max="13" width="12.421875" style="113" customWidth="1"/>
    <col min="14" max="14" width="33.28125" style="113" customWidth="1"/>
    <col min="15" max="17" width="8.7109375" style="113" customWidth="1"/>
    <col min="18" max="18" width="8.7109375" style="131" customWidth="1"/>
    <col min="19" max="19" width="8.7109375" style="113" customWidth="1"/>
    <col min="20" max="20" width="16.7109375" style="113" customWidth="1"/>
    <col min="21" max="21" width="24.7109375" style="113" customWidth="1"/>
    <col min="22" max="45" width="7.421875" style="113" customWidth="1"/>
    <col min="46" max="46" width="17.140625" style="113" customWidth="1"/>
    <col min="47" max="47" width="15.8515625" style="217" customWidth="1"/>
    <col min="48" max="51" width="52.140625" style="113" customWidth="1"/>
    <col min="52" max="16384" width="10.8515625" style="113" customWidth="1"/>
  </cols>
  <sheetData>
    <row r="1" spans="1:51" ht="15.75" customHeight="1">
      <c r="A1" s="750" t="s">
        <v>16</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2"/>
      <c r="AX1" s="1062" t="s">
        <v>423</v>
      </c>
      <c r="AY1" s="1063"/>
    </row>
    <row r="2" spans="1:51" ht="15.75" customHeight="1">
      <c r="A2" s="1072" t="s">
        <v>17</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4"/>
      <c r="AX2" s="1065" t="s">
        <v>418</v>
      </c>
      <c r="AY2" s="1066"/>
    </row>
    <row r="3" spans="1:51" ht="15" customHeight="1">
      <c r="A3" s="759" t="s">
        <v>195</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760"/>
      <c r="AJ3" s="760"/>
      <c r="AK3" s="760"/>
      <c r="AL3" s="760"/>
      <c r="AM3" s="760"/>
      <c r="AN3" s="760"/>
      <c r="AO3" s="760"/>
      <c r="AP3" s="760"/>
      <c r="AQ3" s="760"/>
      <c r="AR3" s="760"/>
      <c r="AS3" s="760"/>
      <c r="AT3" s="760"/>
      <c r="AU3" s="760"/>
      <c r="AV3" s="760"/>
      <c r="AW3" s="761"/>
      <c r="AX3" s="1065" t="s">
        <v>424</v>
      </c>
      <c r="AY3" s="1066"/>
    </row>
    <row r="4" spans="1:51" ht="15.75" customHeight="1">
      <c r="A4" s="750"/>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2"/>
      <c r="AX4" s="749" t="s">
        <v>788</v>
      </c>
      <c r="AY4" s="749"/>
    </row>
    <row r="5" spans="1:51" ht="15" customHeight="1">
      <c r="A5" s="715" t="s">
        <v>174</v>
      </c>
      <c r="B5" s="716"/>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17"/>
      <c r="AH5" s="720" t="s">
        <v>69</v>
      </c>
      <c r="AI5" s="737"/>
      <c r="AJ5" s="737"/>
      <c r="AK5" s="737"/>
      <c r="AL5" s="737"/>
      <c r="AM5" s="737"/>
      <c r="AN5" s="737"/>
      <c r="AO5" s="737"/>
      <c r="AP5" s="737"/>
      <c r="AQ5" s="737"/>
      <c r="AR5" s="737"/>
      <c r="AS5" s="737"/>
      <c r="AT5" s="737"/>
      <c r="AU5" s="721"/>
      <c r="AV5" s="712" t="s">
        <v>409</v>
      </c>
      <c r="AW5" s="712" t="s">
        <v>410</v>
      </c>
      <c r="AX5" s="712" t="s">
        <v>298</v>
      </c>
      <c r="AY5" s="712" t="s">
        <v>299</v>
      </c>
    </row>
    <row r="6" spans="1:51" ht="15" customHeight="1">
      <c r="A6" s="718" t="s">
        <v>71</v>
      </c>
      <c r="B6" s="718"/>
      <c r="C6" s="718"/>
      <c r="D6" s="1068">
        <v>45054</v>
      </c>
      <c r="E6" s="719"/>
      <c r="F6" s="720" t="s">
        <v>67</v>
      </c>
      <c r="G6" s="721"/>
      <c r="H6" s="1096" t="s">
        <v>70</v>
      </c>
      <c r="I6" s="1096"/>
      <c r="J6" s="121"/>
      <c r="K6" s="720"/>
      <c r="L6" s="737"/>
      <c r="M6" s="737"/>
      <c r="N6" s="737"/>
      <c r="O6" s="737"/>
      <c r="P6" s="737"/>
      <c r="Q6" s="737"/>
      <c r="R6" s="737"/>
      <c r="S6" s="737"/>
      <c r="T6" s="737"/>
      <c r="U6" s="737"/>
      <c r="V6" s="114"/>
      <c r="W6" s="114"/>
      <c r="X6" s="114"/>
      <c r="Y6" s="114"/>
      <c r="Z6" s="114"/>
      <c r="AA6" s="114"/>
      <c r="AB6" s="114"/>
      <c r="AC6" s="114"/>
      <c r="AD6" s="114"/>
      <c r="AE6" s="114"/>
      <c r="AF6" s="114"/>
      <c r="AG6" s="115"/>
      <c r="AH6" s="722"/>
      <c r="AI6" s="1095"/>
      <c r="AJ6" s="1095"/>
      <c r="AK6" s="1095"/>
      <c r="AL6" s="1095"/>
      <c r="AM6" s="1095"/>
      <c r="AN6" s="1095"/>
      <c r="AO6" s="1095"/>
      <c r="AP6" s="1095"/>
      <c r="AQ6" s="1095"/>
      <c r="AR6" s="1095"/>
      <c r="AS6" s="1095"/>
      <c r="AT6" s="1095"/>
      <c r="AU6" s="723"/>
      <c r="AV6" s="713"/>
      <c r="AW6" s="713"/>
      <c r="AX6" s="713"/>
      <c r="AY6" s="713"/>
    </row>
    <row r="7" spans="1:51" ht="15" customHeight="1">
      <c r="A7" s="718"/>
      <c r="B7" s="718"/>
      <c r="C7" s="718"/>
      <c r="D7" s="719"/>
      <c r="E7" s="719"/>
      <c r="F7" s="722"/>
      <c r="G7" s="723"/>
      <c r="H7" s="1096" t="s">
        <v>68</v>
      </c>
      <c r="I7" s="1096"/>
      <c r="J7" s="121"/>
      <c r="K7" s="722"/>
      <c r="L7" s="1095"/>
      <c r="M7" s="1095"/>
      <c r="N7" s="1095"/>
      <c r="O7" s="1095"/>
      <c r="P7" s="1095"/>
      <c r="Q7" s="1095"/>
      <c r="R7" s="1095"/>
      <c r="S7" s="1095"/>
      <c r="T7" s="1095"/>
      <c r="U7" s="1095"/>
      <c r="V7" s="231"/>
      <c r="W7" s="231"/>
      <c r="X7" s="231"/>
      <c r="Y7" s="231"/>
      <c r="Z7" s="231"/>
      <c r="AA7" s="231"/>
      <c r="AB7" s="231"/>
      <c r="AC7" s="231"/>
      <c r="AD7" s="231"/>
      <c r="AE7" s="231"/>
      <c r="AF7" s="231"/>
      <c r="AG7" s="117"/>
      <c r="AH7" s="722"/>
      <c r="AI7" s="1095"/>
      <c r="AJ7" s="1095"/>
      <c r="AK7" s="1095"/>
      <c r="AL7" s="1095"/>
      <c r="AM7" s="1095"/>
      <c r="AN7" s="1095"/>
      <c r="AO7" s="1095"/>
      <c r="AP7" s="1095"/>
      <c r="AQ7" s="1095"/>
      <c r="AR7" s="1095"/>
      <c r="AS7" s="1095"/>
      <c r="AT7" s="1095"/>
      <c r="AU7" s="723"/>
      <c r="AV7" s="713"/>
      <c r="AW7" s="713"/>
      <c r="AX7" s="713"/>
      <c r="AY7" s="713"/>
    </row>
    <row r="8" spans="1:51" ht="15" customHeight="1">
      <c r="A8" s="718"/>
      <c r="B8" s="718"/>
      <c r="C8" s="718"/>
      <c r="D8" s="719"/>
      <c r="E8" s="719"/>
      <c r="F8" s="724"/>
      <c r="G8" s="725"/>
      <c r="H8" s="1096" t="s">
        <v>69</v>
      </c>
      <c r="I8" s="1096"/>
      <c r="J8" s="121" t="s">
        <v>425</v>
      </c>
      <c r="K8" s="724"/>
      <c r="L8" s="739"/>
      <c r="M8" s="739"/>
      <c r="N8" s="739"/>
      <c r="O8" s="739"/>
      <c r="P8" s="739"/>
      <c r="Q8" s="739"/>
      <c r="R8" s="739"/>
      <c r="S8" s="739"/>
      <c r="T8" s="739"/>
      <c r="U8" s="739"/>
      <c r="V8" s="118"/>
      <c r="W8" s="118"/>
      <c r="X8" s="118"/>
      <c r="Y8" s="118"/>
      <c r="Z8" s="118"/>
      <c r="AA8" s="118"/>
      <c r="AB8" s="118"/>
      <c r="AC8" s="118"/>
      <c r="AD8" s="118"/>
      <c r="AE8" s="118"/>
      <c r="AF8" s="118"/>
      <c r="AG8" s="119"/>
      <c r="AH8" s="722"/>
      <c r="AI8" s="1095"/>
      <c r="AJ8" s="1095"/>
      <c r="AK8" s="1095"/>
      <c r="AL8" s="1095"/>
      <c r="AM8" s="1095"/>
      <c r="AN8" s="1095"/>
      <c r="AO8" s="1095"/>
      <c r="AP8" s="1095"/>
      <c r="AQ8" s="1095"/>
      <c r="AR8" s="1095"/>
      <c r="AS8" s="1095"/>
      <c r="AT8" s="1095"/>
      <c r="AU8" s="723"/>
      <c r="AV8" s="713"/>
      <c r="AW8" s="713"/>
      <c r="AX8" s="713"/>
      <c r="AY8" s="713"/>
    </row>
    <row r="9" spans="1:51" ht="15" customHeight="1">
      <c r="A9" s="753" t="s">
        <v>399</v>
      </c>
      <c r="B9" s="754"/>
      <c r="C9" s="755"/>
      <c r="D9" s="730"/>
      <c r="E9" s="731"/>
      <c r="F9" s="731"/>
      <c r="G9" s="731"/>
      <c r="H9" s="731"/>
      <c r="I9" s="731"/>
      <c r="J9" s="731"/>
      <c r="K9" s="732"/>
      <c r="L9" s="732"/>
      <c r="M9" s="732"/>
      <c r="N9" s="732"/>
      <c r="O9" s="732"/>
      <c r="P9" s="732"/>
      <c r="Q9" s="732"/>
      <c r="R9" s="732"/>
      <c r="S9" s="732"/>
      <c r="T9" s="732"/>
      <c r="U9" s="732"/>
      <c r="V9" s="732"/>
      <c r="W9" s="732"/>
      <c r="X9" s="732"/>
      <c r="Y9" s="732"/>
      <c r="Z9" s="732"/>
      <c r="AA9" s="732"/>
      <c r="AB9" s="732"/>
      <c r="AC9" s="732"/>
      <c r="AD9" s="732"/>
      <c r="AE9" s="732"/>
      <c r="AF9" s="732"/>
      <c r="AG9" s="733"/>
      <c r="AH9" s="722"/>
      <c r="AI9" s="1095"/>
      <c r="AJ9" s="1095"/>
      <c r="AK9" s="1095"/>
      <c r="AL9" s="1095"/>
      <c r="AM9" s="1095"/>
      <c r="AN9" s="1095"/>
      <c r="AO9" s="1095"/>
      <c r="AP9" s="1095"/>
      <c r="AQ9" s="1095"/>
      <c r="AR9" s="1095"/>
      <c r="AS9" s="1095"/>
      <c r="AT9" s="1095"/>
      <c r="AU9" s="723"/>
      <c r="AV9" s="713"/>
      <c r="AW9" s="713"/>
      <c r="AX9" s="713"/>
      <c r="AY9" s="713"/>
    </row>
    <row r="10" spans="1:51" ht="15" customHeight="1">
      <c r="A10" s="727" t="s">
        <v>287</v>
      </c>
      <c r="B10" s="728"/>
      <c r="C10" s="729"/>
      <c r="D10" s="734" t="s">
        <v>500</v>
      </c>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3"/>
      <c r="AH10" s="724"/>
      <c r="AI10" s="739"/>
      <c r="AJ10" s="739"/>
      <c r="AK10" s="739"/>
      <c r="AL10" s="739"/>
      <c r="AM10" s="739"/>
      <c r="AN10" s="739"/>
      <c r="AO10" s="739"/>
      <c r="AP10" s="739"/>
      <c r="AQ10" s="739"/>
      <c r="AR10" s="739"/>
      <c r="AS10" s="739"/>
      <c r="AT10" s="739"/>
      <c r="AU10" s="725"/>
      <c r="AV10" s="713"/>
      <c r="AW10" s="713"/>
      <c r="AX10" s="713"/>
      <c r="AY10" s="713"/>
    </row>
    <row r="11" spans="1:51" ht="39.75" customHeight="1">
      <c r="A11" s="744" t="s">
        <v>168</v>
      </c>
      <c r="B11" s="745"/>
      <c r="C11" s="745"/>
      <c r="D11" s="745"/>
      <c r="E11" s="745"/>
      <c r="F11" s="746"/>
      <c r="G11" s="744" t="s">
        <v>278</v>
      </c>
      <c r="H11" s="746"/>
      <c r="I11" s="712" t="s">
        <v>179</v>
      </c>
      <c r="J11" s="712" t="s">
        <v>279</v>
      </c>
      <c r="K11" s="712" t="s">
        <v>323</v>
      </c>
      <c r="L11" s="712" t="s">
        <v>363</v>
      </c>
      <c r="M11" s="712" t="s">
        <v>167</v>
      </c>
      <c r="N11" s="712" t="s">
        <v>182</v>
      </c>
      <c r="O11" s="744" t="s">
        <v>284</v>
      </c>
      <c r="P11" s="745"/>
      <c r="Q11" s="745"/>
      <c r="R11" s="745"/>
      <c r="S11" s="746"/>
      <c r="T11" s="712" t="s">
        <v>173</v>
      </c>
      <c r="U11" s="712" t="s">
        <v>285</v>
      </c>
      <c r="V11" s="715" t="s">
        <v>370</v>
      </c>
      <c r="W11" s="716"/>
      <c r="X11" s="716"/>
      <c r="Y11" s="716"/>
      <c r="Z11" s="716"/>
      <c r="AA11" s="716"/>
      <c r="AB11" s="716"/>
      <c r="AC11" s="716"/>
      <c r="AD11" s="716"/>
      <c r="AE11" s="716"/>
      <c r="AF11" s="716"/>
      <c r="AG11" s="717"/>
      <c r="AH11" s="715" t="s">
        <v>87</v>
      </c>
      <c r="AI11" s="716"/>
      <c r="AJ11" s="716"/>
      <c r="AK11" s="716"/>
      <c r="AL11" s="716"/>
      <c r="AM11" s="716"/>
      <c r="AN11" s="716"/>
      <c r="AO11" s="716"/>
      <c r="AP11" s="716"/>
      <c r="AQ11" s="716"/>
      <c r="AR11" s="716"/>
      <c r="AS11" s="717"/>
      <c r="AT11" s="744" t="s">
        <v>8</v>
      </c>
      <c r="AU11" s="746"/>
      <c r="AV11" s="713"/>
      <c r="AW11" s="713"/>
      <c r="AX11" s="713"/>
      <c r="AY11" s="713"/>
    </row>
    <row r="12" spans="1:51" ht="42.75">
      <c r="A12" s="120" t="s">
        <v>169</v>
      </c>
      <c r="B12" s="120" t="s">
        <v>170</v>
      </c>
      <c r="C12" s="120" t="s">
        <v>171</v>
      </c>
      <c r="D12" s="120" t="s">
        <v>178</v>
      </c>
      <c r="E12" s="120" t="s">
        <v>185</v>
      </c>
      <c r="F12" s="120" t="s">
        <v>186</v>
      </c>
      <c r="G12" s="120" t="s">
        <v>277</v>
      </c>
      <c r="H12" s="120" t="s">
        <v>184</v>
      </c>
      <c r="I12" s="714"/>
      <c r="J12" s="714"/>
      <c r="K12" s="714"/>
      <c r="L12" s="714"/>
      <c r="M12" s="714"/>
      <c r="N12" s="714"/>
      <c r="O12" s="120">
        <v>2020</v>
      </c>
      <c r="P12" s="120">
        <v>2021</v>
      </c>
      <c r="Q12" s="120">
        <v>2022</v>
      </c>
      <c r="R12" s="393">
        <v>2023</v>
      </c>
      <c r="S12" s="120">
        <v>2024</v>
      </c>
      <c r="T12" s="714"/>
      <c r="U12" s="714"/>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14"/>
      <c r="AW12" s="714"/>
      <c r="AX12" s="714"/>
      <c r="AY12" s="714"/>
    </row>
    <row r="13" spans="1:51" ht="152.25" customHeight="1">
      <c r="A13" s="121"/>
      <c r="B13" s="121"/>
      <c r="C13" s="121"/>
      <c r="D13" s="121"/>
      <c r="E13" s="121" t="s">
        <v>425</v>
      </c>
      <c r="F13" s="121"/>
      <c r="G13" s="122" t="s">
        <v>719</v>
      </c>
      <c r="H13" s="121"/>
      <c r="I13" s="313" t="s">
        <v>583</v>
      </c>
      <c r="J13" s="313" t="s">
        <v>584</v>
      </c>
      <c r="K13" s="124" t="s">
        <v>430</v>
      </c>
      <c r="L13" s="314" t="s">
        <v>450</v>
      </c>
      <c r="M13" s="308" t="s">
        <v>585</v>
      </c>
      <c r="N13" s="313" t="s">
        <v>586</v>
      </c>
      <c r="O13" s="123"/>
      <c r="P13" s="123"/>
      <c r="Q13" s="123"/>
      <c r="R13" s="399">
        <v>6</v>
      </c>
      <c r="S13" s="123"/>
      <c r="T13" s="121" t="s">
        <v>433</v>
      </c>
      <c r="U13" s="122" t="s">
        <v>587</v>
      </c>
      <c r="V13" s="315">
        <v>1</v>
      </c>
      <c r="W13" s="315">
        <v>1</v>
      </c>
      <c r="X13" s="315"/>
      <c r="Y13" s="315">
        <v>1</v>
      </c>
      <c r="Z13" s="315"/>
      <c r="AA13" s="315"/>
      <c r="AB13" s="315">
        <v>1</v>
      </c>
      <c r="AC13" s="315">
        <v>1</v>
      </c>
      <c r="AD13" s="315"/>
      <c r="AE13" s="315">
        <v>1</v>
      </c>
      <c r="AF13" s="316"/>
      <c r="AG13" s="316"/>
      <c r="AH13" s="381">
        <v>1</v>
      </c>
      <c r="AI13" s="124">
        <v>0</v>
      </c>
      <c r="AJ13" s="124"/>
      <c r="AK13" s="124">
        <v>0</v>
      </c>
      <c r="AL13" s="124"/>
      <c r="AM13" s="124"/>
      <c r="AN13" s="124"/>
      <c r="AO13" s="124"/>
      <c r="AP13" s="124"/>
      <c r="AQ13" s="124"/>
      <c r="AR13" s="124"/>
      <c r="AS13" s="124"/>
      <c r="AT13" s="1121">
        <f>SUM(AH13:AS13)</f>
        <v>1</v>
      </c>
      <c r="AU13" s="127">
        <f>+AT13/R13</f>
        <v>0.16666666666666666</v>
      </c>
      <c r="AV13" s="1119" t="s">
        <v>916</v>
      </c>
      <c r="AW13" s="1118" t="s">
        <v>917</v>
      </c>
      <c r="AX13" s="1118" t="s">
        <v>918</v>
      </c>
      <c r="AY13" s="1120" t="s">
        <v>919</v>
      </c>
    </row>
    <row r="14" spans="1:51" s="324" customFormat="1" ht="69.75" customHeight="1">
      <c r="A14" s="397"/>
      <c r="B14" s="317"/>
      <c r="C14" s="317"/>
      <c r="D14" s="317"/>
      <c r="E14" s="121" t="s">
        <v>425</v>
      </c>
      <c r="F14" s="317"/>
      <c r="G14" s="122" t="s">
        <v>719</v>
      </c>
      <c r="H14" s="317"/>
      <c r="I14" s="318" t="s">
        <v>588</v>
      </c>
      <c r="J14" s="318" t="s">
        <v>589</v>
      </c>
      <c r="K14" s="319" t="s">
        <v>430</v>
      </c>
      <c r="L14" s="320" t="s">
        <v>450</v>
      </c>
      <c r="M14" s="321" t="s">
        <v>590</v>
      </c>
      <c r="N14" s="318" t="s">
        <v>589</v>
      </c>
      <c r="O14" s="322"/>
      <c r="P14" s="322"/>
      <c r="Q14" s="322"/>
      <c r="R14" s="399">
        <v>1</v>
      </c>
      <c r="S14" s="322"/>
      <c r="T14" s="232" t="s">
        <v>591</v>
      </c>
      <c r="U14" s="232" t="s">
        <v>592</v>
      </c>
      <c r="V14" s="315"/>
      <c r="W14" s="315"/>
      <c r="X14" s="315"/>
      <c r="Y14" s="315"/>
      <c r="Z14" s="315"/>
      <c r="AA14" s="315"/>
      <c r="AB14" s="315"/>
      <c r="AC14" s="315"/>
      <c r="AD14" s="315">
        <v>1</v>
      </c>
      <c r="AE14" s="315"/>
      <c r="AF14" s="316"/>
      <c r="AG14" s="316"/>
      <c r="AH14" s="428"/>
      <c r="AI14" s="323"/>
      <c r="AJ14" s="323"/>
      <c r="AK14" s="323"/>
      <c r="AL14" s="323"/>
      <c r="AM14" s="323"/>
      <c r="AN14" s="323"/>
      <c r="AO14" s="323"/>
      <c r="AP14" s="323"/>
      <c r="AQ14" s="323"/>
      <c r="AR14" s="323"/>
      <c r="AS14" s="323"/>
      <c r="AT14" s="124">
        <f>SUM(AH14:AS14)</f>
        <v>0</v>
      </c>
      <c r="AU14" s="127">
        <f>+AT14/R14</f>
        <v>0</v>
      </c>
      <c r="AV14" s="412" t="s">
        <v>881</v>
      </c>
      <c r="AW14" s="412" t="s">
        <v>881</v>
      </c>
      <c r="AX14" s="1122" t="s">
        <v>450</v>
      </c>
      <c r="AY14" s="1123" t="s">
        <v>450</v>
      </c>
    </row>
    <row r="15" spans="1:51" s="326" customFormat="1" ht="152.25" customHeight="1">
      <c r="A15" s="398"/>
      <c r="B15" s="325"/>
      <c r="C15" s="325"/>
      <c r="D15" s="325"/>
      <c r="E15" s="121" t="s">
        <v>425</v>
      </c>
      <c r="F15" s="325"/>
      <c r="G15" s="122" t="s">
        <v>719</v>
      </c>
      <c r="H15" s="325"/>
      <c r="I15" s="318" t="s">
        <v>766</v>
      </c>
      <c r="J15" s="318" t="s">
        <v>593</v>
      </c>
      <c r="K15" s="319" t="s">
        <v>453</v>
      </c>
      <c r="L15" s="320" t="s">
        <v>450</v>
      </c>
      <c r="M15" s="321" t="s">
        <v>431</v>
      </c>
      <c r="N15" s="318" t="s">
        <v>594</v>
      </c>
      <c r="O15" s="319"/>
      <c r="P15" s="319"/>
      <c r="Q15" s="319"/>
      <c r="R15" s="400">
        <v>1</v>
      </c>
      <c r="S15" s="319"/>
      <c r="T15" s="325" t="s">
        <v>460</v>
      </c>
      <c r="U15" s="232" t="s">
        <v>595</v>
      </c>
      <c r="V15" s="392">
        <v>1</v>
      </c>
      <c r="W15" s="392">
        <v>1</v>
      </c>
      <c r="X15" s="392">
        <v>1</v>
      </c>
      <c r="Y15" s="392">
        <v>1</v>
      </c>
      <c r="Z15" s="392">
        <v>1</v>
      </c>
      <c r="AA15" s="392">
        <v>1</v>
      </c>
      <c r="AB15" s="392">
        <v>1</v>
      </c>
      <c r="AC15" s="392">
        <v>1</v>
      </c>
      <c r="AD15" s="392">
        <v>1</v>
      </c>
      <c r="AE15" s="392">
        <v>1</v>
      </c>
      <c r="AF15" s="392">
        <v>1</v>
      </c>
      <c r="AG15" s="392">
        <v>1</v>
      </c>
      <c r="AH15" s="392">
        <v>0.8444</v>
      </c>
      <c r="AI15" s="462">
        <v>1.16</v>
      </c>
      <c r="AJ15" s="462">
        <v>1</v>
      </c>
      <c r="AK15" s="462">
        <v>1</v>
      </c>
      <c r="AL15" s="319"/>
      <c r="AM15" s="319"/>
      <c r="AN15" s="319"/>
      <c r="AO15" s="319"/>
      <c r="AP15" s="319"/>
      <c r="AQ15" s="319"/>
      <c r="AR15" s="319"/>
      <c r="AS15" s="319"/>
      <c r="AT15" s="127">
        <f>AVERAGE(AH15:AS15)</f>
        <v>1.0011</v>
      </c>
      <c r="AU15" s="1124">
        <f>+(SUM(AH15:AS15)/+SUM(V15:AG15))</f>
        <v>0.33370000000000005</v>
      </c>
      <c r="AV15" s="464" t="s">
        <v>920</v>
      </c>
      <c r="AW15" s="464" t="s">
        <v>921</v>
      </c>
      <c r="AX15" s="234" t="s">
        <v>883</v>
      </c>
      <c r="AY15" s="234" t="s">
        <v>450</v>
      </c>
    </row>
    <row r="16" spans="1:51" s="326" customFormat="1" ht="126.75" customHeight="1">
      <c r="A16" s="398"/>
      <c r="B16" s="325"/>
      <c r="C16" s="325"/>
      <c r="D16" s="325"/>
      <c r="E16" s="121" t="s">
        <v>425</v>
      </c>
      <c r="F16" s="325"/>
      <c r="G16" s="122" t="s">
        <v>719</v>
      </c>
      <c r="H16" s="325"/>
      <c r="I16" s="318" t="s">
        <v>767</v>
      </c>
      <c r="J16" s="318" t="s">
        <v>768</v>
      </c>
      <c r="K16" s="319" t="s">
        <v>453</v>
      </c>
      <c r="L16" s="320" t="s">
        <v>450</v>
      </c>
      <c r="M16" s="321" t="s">
        <v>431</v>
      </c>
      <c r="N16" s="318" t="s">
        <v>769</v>
      </c>
      <c r="O16" s="319"/>
      <c r="P16" s="319"/>
      <c r="Q16" s="319"/>
      <c r="R16" s="400">
        <v>0.7</v>
      </c>
      <c r="S16" s="319"/>
      <c r="T16" s="325" t="s">
        <v>460</v>
      </c>
      <c r="U16" s="232" t="s">
        <v>595</v>
      </c>
      <c r="V16" s="392">
        <v>0.7</v>
      </c>
      <c r="W16" s="392">
        <v>0.7</v>
      </c>
      <c r="X16" s="392">
        <v>0.7</v>
      </c>
      <c r="Y16" s="392">
        <v>0.7</v>
      </c>
      <c r="Z16" s="392">
        <v>0.7</v>
      </c>
      <c r="AA16" s="392">
        <v>0.7</v>
      </c>
      <c r="AB16" s="392">
        <v>0.7</v>
      </c>
      <c r="AC16" s="392">
        <v>0.7</v>
      </c>
      <c r="AD16" s="392">
        <v>0.7</v>
      </c>
      <c r="AE16" s="392">
        <v>0.7</v>
      </c>
      <c r="AF16" s="392">
        <v>0.7</v>
      </c>
      <c r="AG16" s="392">
        <v>0.7</v>
      </c>
      <c r="AH16" s="392">
        <v>0.4651</v>
      </c>
      <c r="AI16" s="462">
        <v>0.79</v>
      </c>
      <c r="AJ16" s="462">
        <v>0.92</v>
      </c>
      <c r="AK16" s="462">
        <v>0.84</v>
      </c>
      <c r="AL16" s="319"/>
      <c r="AM16" s="319"/>
      <c r="AN16" s="319"/>
      <c r="AO16" s="319"/>
      <c r="AP16" s="319"/>
      <c r="AQ16" s="319"/>
      <c r="AR16" s="319"/>
      <c r="AS16" s="319"/>
      <c r="AT16" s="127">
        <f>AVERAGE(AH16:AS16)</f>
        <v>0.753775</v>
      </c>
      <c r="AU16" s="1124">
        <f>+(SUM(AH16:AS16)/+SUM(V16:AG16))</f>
        <v>0.35894047619047614</v>
      </c>
      <c r="AV16" s="1119" t="s">
        <v>922</v>
      </c>
      <c r="AW16" s="1119" t="s">
        <v>923</v>
      </c>
      <c r="AX16" s="234" t="s">
        <v>883</v>
      </c>
      <c r="AY16" s="234" t="s">
        <v>450</v>
      </c>
    </row>
    <row r="17" spans="1:51" s="326" customFormat="1" ht="69.75" customHeight="1">
      <c r="A17" s="325"/>
      <c r="B17" s="325"/>
      <c r="C17" s="325"/>
      <c r="D17" s="325"/>
      <c r="E17" s="121" t="s">
        <v>425</v>
      </c>
      <c r="F17" s="325"/>
      <c r="G17" s="122" t="s">
        <v>719</v>
      </c>
      <c r="H17" s="325"/>
      <c r="I17" s="318" t="s">
        <v>596</v>
      </c>
      <c r="J17" s="318" t="s">
        <v>597</v>
      </c>
      <c r="K17" s="319" t="s">
        <v>430</v>
      </c>
      <c r="L17" s="325" t="s">
        <v>450</v>
      </c>
      <c r="M17" s="321" t="s">
        <v>598</v>
      </c>
      <c r="N17" s="318" t="s">
        <v>599</v>
      </c>
      <c r="O17" s="319"/>
      <c r="P17" s="319"/>
      <c r="Q17" s="319"/>
      <c r="R17" s="401">
        <v>2</v>
      </c>
      <c r="S17" s="319"/>
      <c r="T17" s="325" t="s">
        <v>455</v>
      </c>
      <c r="U17" s="232" t="s">
        <v>600</v>
      </c>
      <c r="V17" s="316"/>
      <c r="W17" s="316"/>
      <c r="X17" s="316"/>
      <c r="Y17" s="316"/>
      <c r="Z17" s="316"/>
      <c r="AA17" s="316"/>
      <c r="AB17" s="316">
        <v>1</v>
      </c>
      <c r="AC17" s="316"/>
      <c r="AD17" s="316"/>
      <c r="AE17" s="316"/>
      <c r="AF17" s="316"/>
      <c r="AG17" s="316">
        <v>1</v>
      </c>
      <c r="AH17" s="429"/>
      <c r="AI17" s="319"/>
      <c r="AJ17" s="319"/>
      <c r="AK17" s="319"/>
      <c r="AL17" s="319"/>
      <c r="AM17" s="319"/>
      <c r="AN17" s="319"/>
      <c r="AO17" s="319"/>
      <c r="AP17" s="319"/>
      <c r="AQ17" s="319"/>
      <c r="AR17" s="319"/>
      <c r="AS17" s="319"/>
      <c r="AT17" s="124">
        <f>SUM(AH17:AS17)</f>
        <v>0</v>
      </c>
      <c r="AU17" s="127">
        <f>+AT17/R17</f>
        <v>0</v>
      </c>
      <c r="AV17" s="412" t="s">
        <v>881</v>
      </c>
      <c r="AW17" s="412" t="s">
        <v>881</v>
      </c>
      <c r="AX17" s="1122" t="s">
        <v>450</v>
      </c>
      <c r="AY17" s="1123" t="s">
        <v>450</v>
      </c>
    </row>
    <row r="18" spans="1:51" ht="54" customHeight="1">
      <c r="A18" s="740" t="s">
        <v>64</v>
      </c>
      <c r="B18" s="740"/>
      <c r="C18" s="740"/>
      <c r="D18" s="736" t="s">
        <v>66</v>
      </c>
      <c r="E18" s="736"/>
      <c r="F18" s="736"/>
      <c r="G18" s="736"/>
      <c r="H18" s="736"/>
      <c r="I18" s="736"/>
      <c r="J18" s="735" t="s">
        <v>300</v>
      </c>
      <c r="K18" s="735"/>
      <c r="L18" s="735"/>
      <c r="M18" s="735"/>
      <c r="N18" s="735"/>
      <c r="O18" s="735"/>
      <c r="P18" s="736" t="s">
        <v>66</v>
      </c>
      <c r="Q18" s="736"/>
      <c r="R18" s="736"/>
      <c r="S18" s="736"/>
      <c r="T18" s="736"/>
      <c r="U18" s="736"/>
      <c r="V18" s="736" t="s">
        <v>66</v>
      </c>
      <c r="W18" s="736"/>
      <c r="X18" s="736"/>
      <c r="Y18" s="736"/>
      <c r="Z18" s="736"/>
      <c r="AA18" s="736"/>
      <c r="AB18" s="736"/>
      <c r="AC18" s="736"/>
      <c r="AD18" s="736" t="s">
        <v>66</v>
      </c>
      <c r="AE18" s="736"/>
      <c r="AF18" s="736"/>
      <c r="AG18" s="736"/>
      <c r="AH18" s="736"/>
      <c r="AI18" s="736"/>
      <c r="AJ18" s="736"/>
      <c r="AK18" s="736"/>
      <c r="AL18" s="736"/>
      <c r="AM18" s="736"/>
      <c r="AN18" s="736"/>
      <c r="AO18" s="736"/>
      <c r="AP18" s="735" t="s">
        <v>318</v>
      </c>
      <c r="AQ18" s="735"/>
      <c r="AR18" s="735"/>
      <c r="AS18" s="735"/>
      <c r="AT18" s="736" t="s">
        <v>13</v>
      </c>
      <c r="AU18" s="736"/>
      <c r="AV18" s="736"/>
      <c r="AW18" s="736"/>
      <c r="AX18" s="736"/>
      <c r="AY18" s="736"/>
    </row>
    <row r="19" spans="1:51" ht="30" customHeight="1">
      <c r="A19" s="740"/>
      <c r="B19" s="740"/>
      <c r="C19" s="740"/>
      <c r="D19" s="736" t="s">
        <v>816</v>
      </c>
      <c r="E19" s="736"/>
      <c r="F19" s="736"/>
      <c r="G19" s="736"/>
      <c r="H19" s="736"/>
      <c r="I19" s="736"/>
      <c r="J19" s="735"/>
      <c r="K19" s="735"/>
      <c r="L19" s="735"/>
      <c r="M19" s="735"/>
      <c r="N19" s="735"/>
      <c r="O19" s="735"/>
      <c r="P19" s="736" t="s">
        <v>818</v>
      </c>
      <c r="Q19" s="736"/>
      <c r="R19" s="736"/>
      <c r="S19" s="736"/>
      <c r="T19" s="736"/>
      <c r="U19" s="736"/>
      <c r="V19" s="736" t="s">
        <v>65</v>
      </c>
      <c r="W19" s="736"/>
      <c r="X19" s="736"/>
      <c r="Y19" s="736"/>
      <c r="Z19" s="736"/>
      <c r="AA19" s="736"/>
      <c r="AB19" s="736"/>
      <c r="AC19" s="736"/>
      <c r="AD19" s="736" t="s">
        <v>65</v>
      </c>
      <c r="AE19" s="736"/>
      <c r="AF19" s="736"/>
      <c r="AG19" s="736"/>
      <c r="AH19" s="736"/>
      <c r="AI19" s="736"/>
      <c r="AJ19" s="736"/>
      <c r="AK19" s="736"/>
      <c r="AL19" s="736"/>
      <c r="AM19" s="736"/>
      <c r="AN19" s="736"/>
      <c r="AO19" s="736"/>
      <c r="AP19" s="735"/>
      <c r="AQ19" s="735"/>
      <c r="AR19" s="735"/>
      <c r="AS19" s="735"/>
      <c r="AT19" s="736" t="s">
        <v>771</v>
      </c>
      <c r="AU19" s="736"/>
      <c r="AV19" s="736"/>
      <c r="AW19" s="736"/>
      <c r="AX19" s="736"/>
      <c r="AY19" s="736"/>
    </row>
    <row r="20" spans="1:51" ht="30" customHeight="1">
      <c r="A20" s="740"/>
      <c r="B20" s="740"/>
      <c r="C20" s="740"/>
      <c r="D20" s="736" t="s">
        <v>817</v>
      </c>
      <c r="E20" s="736"/>
      <c r="F20" s="736"/>
      <c r="G20" s="736"/>
      <c r="H20" s="736"/>
      <c r="I20" s="736"/>
      <c r="J20" s="735"/>
      <c r="K20" s="735"/>
      <c r="L20" s="735"/>
      <c r="M20" s="735"/>
      <c r="N20" s="735"/>
      <c r="O20" s="735"/>
      <c r="P20" s="736" t="s">
        <v>819</v>
      </c>
      <c r="Q20" s="736"/>
      <c r="R20" s="736"/>
      <c r="S20" s="736"/>
      <c r="T20" s="736"/>
      <c r="U20" s="736"/>
      <c r="V20" s="736" t="s">
        <v>297</v>
      </c>
      <c r="W20" s="736"/>
      <c r="X20" s="736"/>
      <c r="Y20" s="736"/>
      <c r="Z20" s="736"/>
      <c r="AA20" s="736"/>
      <c r="AB20" s="736"/>
      <c r="AC20" s="736"/>
      <c r="AD20" s="736" t="s">
        <v>297</v>
      </c>
      <c r="AE20" s="736"/>
      <c r="AF20" s="736"/>
      <c r="AG20" s="736"/>
      <c r="AH20" s="736"/>
      <c r="AI20" s="736"/>
      <c r="AJ20" s="736"/>
      <c r="AK20" s="736"/>
      <c r="AL20" s="736"/>
      <c r="AM20" s="736"/>
      <c r="AN20" s="736"/>
      <c r="AO20" s="736"/>
      <c r="AP20" s="735"/>
      <c r="AQ20" s="735"/>
      <c r="AR20" s="735"/>
      <c r="AS20" s="735"/>
      <c r="AT20" s="736" t="s">
        <v>75</v>
      </c>
      <c r="AU20" s="736"/>
      <c r="AV20" s="736"/>
      <c r="AW20" s="736"/>
      <c r="AX20" s="736"/>
      <c r="AY20" s="736"/>
    </row>
    <row r="27" ht="15">
      <c r="S27" s="113" t="s">
        <v>601</v>
      </c>
    </row>
  </sheetData>
  <sheetProtection/>
  <mergeCells count="56">
    <mergeCell ref="D20:I20"/>
    <mergeCell ref="P20:U20"/>
    <mergeCell ref="V20:AC20"/>
    <mergeCell ref="AD20:AO20"/>
    <mergeCell ref="AT20:AY20"/>
    <mergeCell ref="AT18:AY18"/>
    <mergeCell ref="D19:I19"/>
    <mergeCell ref="P19:U19"/>
    <mergeCell ref="V19:AC19"/>
    <mergeCell ref="AD19:AO19"/>
    <mergeCell ref="AT19:AY19"/>
    <mergeCell ref="AH11:AS11"/>
    <mergeCell ref="AT11:AU11"/>
    <mergeCell ref="A18:C20"/>
    <mergeCell ref="D18:I18"/>
    <mergeCell ref="J18:O20"/>
    <mergeCell ref="P18:U18"/>
    <mergeCell ref="V18:AC18"/>
    <mergeCell ref="AD18:AO18"/>
    <mergeCell ref="AP18:AS20"/>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scale="16" r:id="rId3"/>
  <legacyDrawing r:id="rId2"/>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AY18"/>
  <sheetViews>
    <sheetView zoomScale="70" zoomScaleNormal="70" zoomScalePageLayoutView="0" workbookViewId="0" topLeftCell="A10">
      <selection activeCell="K14" sqref="K14"/>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7" width="36.7109375" style="113" customWidth="1"/>
    <col min="8" max="8" width="14.7109375" style="113" customWidth="1"/>
    <col min="9" max="9" width="40.7109375" style="113" customWidth="1"/>
    <col min="10" max="10" width="32.1406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22.57421875" style="113" customWidth="1"/>
    <col min="22" max="45" width="6.7109375" style="113" customWidth="1"/>
    <col min="46" max="46" width="17.140625" style="113" customWidth="1"/>
    <col min="47" max="47" width="15.8515625" style="217" customWidth="1"/>
    <col min="48" max="49" width="48.8515625" style="113" customWidth="1"/>
    <col min="50" max="51" width="24.421875" style="113" customWidth="1"/>
    <col min="52" max="16384" width="10.8515625" style="113" customWidth="1"/>
  </cols>
  <sheetData>
    <row r="1" spans="1:51" ht="15.75" customHeight="1">
      <c r="A1" s="750" t="s">
        <v>16</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2"/>
      <c r="AX1" s="1062" t="s">
        <v>423</v>
      </c>
      <c r="AY1" s="1063"/>
    </row>
    <row r="2" spans="1:51" ht="15.75" customHeight="1">
      <c r="A2" s="1072" t="s">
        <v>17</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4"/>
      <c r="AX2" s="1065" t="s">
        <v>418</v>
      </c>
      <c r="AY2" s="1066"/>
    </row>
    <row r="3" spans="1:51" ht="15" customHeight="1">
      <c r="A3" s="759" t="s">
        <v>195</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760"/>
      <c r="AJ3" s="760"/>
      <c r="AK3" s="760"/>
      <c r="AL3" s="760"/>
      <c r="AM3" s="760"/>
      <c r="AN3" s="760"/>
      <c r="AO3" s="760"/>
      <c r="AP3" s="760"/>
      <c r="AQ3" s="760"/>
      <c r="AR3" s="760"/>
      <c r="AS3" s="760"/>
      <c r="AT3" s="760"/>
      <c r="AU3" s="760"/>
      <c r="AV3" s="760"/>
      <c r="AW3" s="761"/>
      <c r="AX3" s="1065" t="s">
        <v>424</v>
      </c>
      <c r="AY3" s="1066"/>
    </row>
    <row r="4" spans="1:51" ht="15.75" customHeight="1">
      <c r="A4" s="750"/>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2"/>
      <c r="AX4" s="749" t="s">
        <v>789</v>
      </c>
      <c r="AY4" s="749"/>
    </row>
    <row r="5" spans="1:51" ht="15" customHeight="1">
      <c r="A5" s="715" t="s">
        <v>174</v>
      </c>
      <c r="B5" s="716"/>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17"/>
      <c r="AH5" s="720" t="s">
        <v>69</v>
      </c>
      <c r="AI5" s="737"/>
      <c r="AJ5" s="737"/>
      <c r="AK5" s="737"/>
      <c r="AL5" s="737"/>
      <c r="AM5" s="737"/>
      <c r="AN5" s="737"/>
      <c r="AO5" s="737"/>
      <c r="AP5" s="737"/>
      <c r="AQ5" s="737"/>
      <c r="AR5" s="737"/>
      <c r="AS5" s="737"/>
      <c r="AT5" s="737"/>
      <c r="AU5" s="721"/>
      <c r="AV5" s="712" t="s">
        <v>409</v>
      </c>
      <c r="AW5" s="712" t="s">
        <v>410</v>
      </c>
      <c r="AX5" s="712" t="s">
        <v>298</v>
      </c>
      <c r="AY5" s="712" t="s">
        <v>299</v>
      </c>
    </row>
    <row r="6" spans="1:51" ht="15" customHeight="1">
      <c r="A6" s="718" t="s">
        <v>71</v>
      </c>
      <c r="B6" s="718"/>
      <c r="C6" s="718"/>
      <c r="D6" s="1068">
        <v>45054</v>
      </c>
      <c r="E6" s="719"/>
      <c r="F6" s="720" t="s">
        <v>67</v>
      </c>
      <c r="G6" s="721"/>
      <c r="H6" s="1096" t="s">
        <v>70</v>
      </c>
      <c r="I6" s="1096"/>
      <c r="J6" s="121"/>
      <c r="K6" s="720"/>
      <c r="L6" s="737"/>
      <c r="M6" s="737"/>
      <c r="N6" s="737"/>
      <c r="O6" s="737"/>
      <c r="P6" s="737"/>
      <c r="Q6" s="737"/>
      <c r="R6" s="737"/>
      <c r="S6" s="737"/>
      <c r="T6" s="737"/>
      <c r="U6" s="737"/>
      <c r="V6" s="114"/>
      <c r="W6" s="114"/>
      <c r="X6" s="114"/>
      <c r="Y6" s="114"/>
      <c r="Z6" s="114"/>
      <c r="AA6" s="114"/>
      <c r="AB6" s="114"/>
      <c r="AC6" s="114"/>
      <c r="AD6" s="114"/>
      <c r="AE6" s="114"/>
      <c r="AF6" s="114"/>
      <c r="AG6" s="115"/>
      <c r="AH6" s="722"/>
      <c r="AI6" s="1095"/>
      <c r="AJ6" s="1095"/>
      <c r="AK6" s="1095"/>
      <c r="AL6" s="1095"/>
      <c r="AM6" s="1095"/>
      <c r="AN6" s="1095"/>
      <c r="AO6" s="1095"/>
      <c r="AP6" s="1095"/>
      <c r="AQ6" s="1095"/>
      <c r="AR6" s="1095"/>
      <c r="AS6" s="1095"/>
      <c r="AT6" s="1095"/>
      <c r="AU6" s="723"/>
      <c r="AV6" s="713"/>
      <c r="AW6" s="713"/>
      <c r="AX6" s="713"/>
      <c r="AY6" s="713"/>
    </row>
    <row r="7" spans="1:51" ht="15" customHeight="1">
      <c r="A7" s="718"/>
      <c r="B7" s="718"/>
      <c r="C7" s="718"/>
      <c r="D7" s="719"/>
      <c r="E7" s="719"/>
      <c r="F7" s="722"/>
      <c r="G7" s="723"/>
      <c r="H7" s="1096" t="s">
        <v>68</v>
      </c>
      <c r="I7" s="1096"/>
      <c r="J7" s="121"/>
      <c r="K7" s="722"/>
      <c r="L7" s="1095"/>
      <c r="M7" s="1095"/>
      <c r="N7" s="1095"/>
      <c r="O7" s="1095"/>
      <c r="P7" s="1095"/>
      <c r="Q7" s="1095"/>
      <c r="R7" s="1095"/>
      <c r="S7" s="1095"/>
      <c r="T7" s="1095"/>
      <c r="U7" s="1095"/>
      <c r="V7" s="231"/>
      <c r="W7" s="231"/>
      <c r="X7" s="231"/>
      <c r="Y7" s="231"/>
      <c r="Z7" s="231"/>
      <c r="AA7" s="231"/>
      <c r="AB7" s="231"/>
      <c r="AC7" s="231"/>
      <c r="AD7" s="231"/>
      <c r="AE7" s="231"/>
      <c r="AF7" s="231"/>
      <c r="AG7" s="117"/>
      <c r="AH7" s="722"/>
      <c r="AI7" s="1095"/>
      <c r="AJ7" s="1095"/>
      <c r="AK7" s="1095"/>
      <c r="AL7" s="1095"/>
      <c r="AM7" s="1095"/>
      <c r="AN7" s="1095"/>
      <c r="AO7" s="1095"/>
      <c r="AP7" s="1095"/>
      <c r="AQ7" s="1095"/>
      <c r="AR7" s="1095"/>
      <c r="AS7" s="1095"/>
      <c r="AT7" s="1095"/>
      <c r="AU7" s="723"/>
      <c r="AV7" s="713"/>
      <c r="AW7" s="713"/>
      <c r="AX7" s="713"/>
      <c r="AY7" s="713"/>
    </row>
    <row r="8" spans="1:51" ht="15" customHeight="1">
      <c r="A8" s="718"/>
      <c r="B8" s="718"/>
      <c r="C8" s="718"/>
      <c r="D8" s="719"/>
      <c r="E8" s="719"/>
      <c r="F8" s="724"/>
      <c r="G8" s="725"/>
      <c r="H8" s="1096" t="s">
        <v>69</v>
      </c>
      <c r="I8" s="1096"/>
      <c r="J8" s="121" t="s">
        <v>425</v>
      </c>
      <c r="K8" s="724"/>
      <c r="L8" s="739"/>
      <c r="M8" s="739"/>
      <c r="N8" s="739"/>
      <c r="O8" s="739"/>
      <c r="P8" s="739"/>
      <c r="Q8" s="739"/>
      <c r="R8" s="739"/>
      <c r="S8" s="739"/>
      <c r="T8" s="739"/>
      <c r="U8" s="739"/>
      <c r="V8" s="118"/>
      <c r="W8" s="118"/>
      <c r="X8" s="118"/>
      <c r="Y8" s="118"/>
      <c r="Z8" s="118"/>
      <c r="AA8" s="118"/>
      <c r="AB8" s="118"/>
      <c r="AC8" s="118"/>
      <c r="AD8" s="118"/>
      <c r="AE8" s="118"/>
      <c r="AF8" s="118"/>
      <c r="AG8" s="119"/>
      <c r="AH8" s="722"/>
      <c r="AI8" s="1095"/>
      <c r="AJ8" s="1095"/>
      <c r="AK8" s="1095"/>
      <c r="AL8" s="1095"/>
      <c r="AM8" s="1095"/>
      <c r="AN8" s="1095"/>
      <c r="AO8" s="1095"/>
      <c r="AP8" s="1095"/>
      <c r="AQ8" s="1095"/>
      <c r="AR8" s="1095"/>
      <c r="AS8" s="1095"/>
      <c r="AT8" s="1095"/>
      <c r="AU8" s="723"/>
      <c r="AV8" s="713"/>
      <c r="AW8" s="713"/>
      <c r="AX8" s="713"/>
      <c r="AY8" s="713"/>
    </row>
    <row r="9" spans="1:51" ht="15" customHeight="1">
      <c r="A9" s="753" t="s">
        <v>399</v>
      </c>
      <c r="B9" s="754"/>
      <c r="C9" s="755"/>
      <c r="D9" s="730"/>
      <c r="E9" s="731"/>
      <c r="F9" s="731"/>
      <c r="G9" s="731"/>
      <c r="H9" s="731"/>
      <c r="I9" s="731"/>
      <c r="J9" s="731"/>
      <c r="K9" s="732"/>
      <c r="L9" s="732"/>
      <c r="M9" s="732"/>
      <c r="N9" s="732"/>
      <c r="O9" s="732"/>
      <c r="P9" s="732"/>
      <c r="Q9" s="732"/>
      <c r="R9" s="732"/>
      <c r="S9" s="732"/>
      <c r="T9" s="732"/>
      <c r="U9" s="732"/>
      <c r="V9" s="732"/>
      <c r="W9" s="732"/>
      <c r="X9" s="732"/>
      <c r="Y9" s="732"/>
      <c r="Z9" s="732"/>
      <c r="AA9" s="732"/>
      <c r="AB9" s="732"/>
      <c r="AC9" s="732"/>
      <c r="AD9" s="732"/>
      <c r="AE9" s="732"/>
      <c r="AF9" s="732"/>
      <c r="AG9" s="733"/>
      <c r="AH9" s="722"/>
      <c r="AI9" s="1095"/>
      <c r="AJ9" s="1095"/>
      <c r="AK9" s="1095"/>
      <c r="AL9" s="1095"/>
      <c r="AM9" s="1095"/>
      <c r="AN9" s="1095"/>
      <c r="AO9" s="1095"/>
      <c r="AP9" s="1095"/>
      <c r="AQ9" s="1095"/>
      <c r="AR9" s="1095"/>
      <c r="AS9" s="1095"/>
      <c r="AT9" s="1095"/>
      <c r="AU9" s="723"/>
      <c r="AV9" s="713"/>
      <c r="AW9" s="713"/>
      <c r="AX9" s="713"/>
      <c r="AY9" s="713"/>
    </row>
    <row r="10" spans="1:51" ht="15" customHeight="1">
      <c r="A10" s="727" t="s">
        <v>287</v>
      </c>
      <c r="B10" s="728"/>
      <c r="C10" s="729"/>
      <c r="D10" s="734" t="s">
        <v>500</v>
      </c>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3"/>
      <c r="AH10" s="724"/>
      <c r="AI10" s="739"/>
      <c r="AJ10" s="739"/>
      <c r="AK10" s="739"/>
      <c r="AL10" s="739"/>
      <c r="AM10" s="739"/>
      <c r="AN10" s="739"/>
      <c r="AO10" s="739"/>
      <c r="AP10" s="739"/>
      <c r="AQ10" s="739"/>
      <c r="AR10" s="739"/>
      <c r="AS10" s="739"/>
      <c r="AT10" s="739"/>
      <c r="AU10" s="725"/>
      <c r="AV10" s="713"/>
      <c r="AW10" s="713"/>
      <c r="AX10" s="713"/>
      <c r="AY10" s="713"/>
    </row>
    <row r="11" spans="1:51" ht="39.75" customHeight="1">
      <c r="A11" s="744" t="s">
        <v>168</v>
      </c>
      <c r="B11" s="745"/>
      <c r="C11" s="745"/>
      <c r="D11" s="745"/>
      <c r="E11" s="745"/>
      <c r="F11" s="746"/>
      <c r="G11" s="744" t="s">
        <v>278</v>
      </c>
      <c r="H11" s="746"/>
      <c r="I11" s="712" t="s">
        <v>179</v>
      </c>
      <c r="J11" s="712" t="s">
        <v>279</v>
      </c>
      <c r="K11" s="712" t="s">
        <v>323</v>
      </c>
      <c r="L11" s="712" t="s">
        <v>363</v>
      </c>
      <c r="M11" s="712" t="s">
        <v>167</v>
      </c>
      <c r="N11" s="712" t="s">
        <v>182</v>
      </c>
      <c r="O11" s="744" t="s">
        <v>284</v>
      </c>
      <c r="P11" s="745"/>
      <c r="Q11" s="745"/>
      <c r="R11" s="745"/>
      <c r="S11" s="746"/>
      <c r="T11" s="712" t="s">
        <v>173</v>
      </c>
      <c r="U11" s="712" t="s">
        <v>285</v>
      </c>
      <c r="V11" s="715" t="s">
        <v>370</v>
      </c>
      <c r="W11" s="716"/>
      <c r="X11" s="716"/>
      <c r="Y11" s="716"/>
      <c r="Z11" s="716"/>
      <c r="AA11" s="716"/>
      <c r="AB11" s="716"/>
      <c r="AC11" s="716"/>
      <c r="AD11" s="716"/>
      <c r="AE11" s="716"/>
      <c r="AF11" s="716"/>
      <c r="AG11" s="717"/>
      <c r="AH11" s="715" t="s">
        <v>87</v>
      </c>
      <c r="AI11" s="716"/>
      <c r="AJ11" s="716"/>
      <c r="AK11" s="716"/>
      <c r="AL11" s="716"/>
      <c r="AM11" s="716"/>
      <c r="AN11" s="716"/>
      <c r="AO11" s="716"/>
      <c r="AP11" s="716"/>
      <c r="AQ11" s="716"/>
      <c r="AR11" s="716"/>
      <c r="AS11" s="717"/>
      <c r="AT11" s="744" t="s">
        <v>8</v>
      </c>
      <c r="AU11" s="746"/>
      <c r="AV11" s="713"/>
      <c r="AW11" s="713"/>
      <c r="AX11" s="713"/>
      <c r="AY11" s="713"/>
    </row>
    <row r="12" spans="1:51" ht="42.75">
      <c r="A12" s="120" t="s">
        <v>169</v>
      </c>
      <c r="B12" s="120" t="s">
        <v>170</v>
      </c>
      <c r="C12" s="120" t="s">
        <v>171</v>
      </c>
      <c r="D12" s="120" t="s">
        <v>178</v>
      </c>
      <c r="E12" s="120" t="s">
        <v>185</v>
      </c>
      <c r="F12" s="120" t="s">
        <v>186</v>
      </c>
      <c r="G12" s="120" t="s">
        <v>277</v>
      </c>
      <c r="H12" s="120" t="s">
        <v>184</v>
      </c>
      <c r="I12" s="714"/>
      <c r="J12" s="714"/>
      <c r="K12" s="714"/>
      <c r="L12" s="714"/>
      <c r="M12" s="714"/>
      <c r="N12" s="714"/>
      <c r="O12" s="120">
        <v>2020</v>
      </c>
      <c r="P12" s="120">
        <v>2021</v>
      </c>
      <c r="Q12" s="120">
        <v>2022</v>
      </c>
      <c r="R12" s="120">
        <v>2023</v>
      </c>
      <c r="S12" s="120">
        <v>2024</v>
      </c>
      <c r="T12" s="714"/>
      <c r="U12" s="714"/>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14"/>
      <c r="AW12" s="714"/>
      <c r="AX12" s="714"/>
      <c r="AY12" s="714"/>
    </row>
    <row r="13" spans="1:51" ht="102.75" customHeight="1">
      <c r="A13" s="121"/>
      <c r="B13" s="121"/>
      <c r="C13" s="121"/>
      <c r="D13" s="121"/>
      <c r="E13" s="121" t="s">
        <v>425</v>
      </c>
      <c r="F13" s="121"/>
      <c r="G13" s="121" t="s">
        <v>519</v>
      </c>
      <c r="H13" s="121"/>
      <c r="I13" s="294" t="s">
        <v>520</v>
      </c>
      <c r="J13" s="294" t="s">
        <v>521</v>
      </c>
      <c r="K13" s="122" t="s">
        <v>430</v>
      </c>
      <c r="L13" s="122">
        <v>140</v>
      </c>
      <c r="M13" s="122" t="s">
        <v>523</v>
      </c>
      <c r="N13" s="122" t="s">
        <v>524</v>
      </c>
      <c r="O13" s="123"/>
      <c r="P13" s="123"/>
      <c r="Q13" s="123"/>
      <c r="R13" s="121">
        <v>50</v>
      </c>
      <c r="S13" s="123"/>
      <c r="T13" s="123" t="s">
        <v>455</v>
      </c>
      <c r="U13" s="122" t="s">
        <v>525</v>
      </c>
      <c r="V13" s="124"/>
      <c r="W13" s="124"/>
      <c r="X13" s="124"/>
      <c r="Y13" s="124"/>
      <c r="Z13" s="124"/>
      <c r="AA13" s="121">
        <v>25</v>
      </c>
      <c r="AB13" s="121"/>
      <c r="AC13" s="121"/>
      <c r="AD13" s="121"/>
      <c r="AE13" s="121"/>
      <c r="AF13" s="121"/>
      <c r="AG13" s="121">
        <v>25</v>
      </c>
      <c r="AH13" s="124"/>
      <c r="AI13" s="124"/>
      <c r="AJ13" s="124"/>
      <c r="AK13" s="124"/>
      <c r="AL13" s="124"/>
      <c r="AM13" s="124"/>
      <c r="AN13" s="124"/>
      <c r="AO13" s="124"/>
      <c r="AP13" s="124"/>
      <c r="AQ13" s="124"/>
      <c r="AR13" s="124"/>
      <c r="AS13" s="124"/>
      <c r="AT13" s="124">
        <v>0</v>
      </c>
      <c r="AU13" s="127">
        <f>+AT13/R13</f>
        <v>0</v>
      </c>
      <c r="AV13" s="412" t="s">
        <v>881</v>
      </c>
      <c r="AW13" s="412" t="s">
        <v>881</v>
      </c>
      <c r="AX13" s="1122" t="s">
        <v>450</v>
      </c>
      <c r="AY13" s="1123" t="s">
        <v>450</v>
      </c>
    </row>
    <row r="14" spans="1:51" ht="151.5" customHeight="1">
      <c r="A14" s="121"/>
      <c r="B14" s="121"/>
      <c r="C14" s="121"/>
      <c r="D14" s="121"/>
      <c r="E14" s="121" t="s">
        <v>425</v>
      </c>
      <c r="F14" s="121"/>
      <c r="G14" s="121" t="s">
        <v>519</v>
      </c>
      <c r="H14" s="121"/>
      <c r="I14" s="294" t="s">
        <v>526</v>
      </c>
      <c r="J14" s="294" t="s">
        <v>527</v>
      </c>
      <c r="K14" s="122" t="s">
        <v>430</v>
      </c>
      <c r="L14" s="121">
        <v>30</v>
      </c>
      <c r="M14" s="121" t="s">
        <v>528</v>
      </c>
      <c r="N14" s="122" t="s">
        <v>529</v>
      </c>
      <c r="O14" s="124"/>
      <c r="P14" s="124"/>
      <c r="Q14" s="124"/>
      <c r="R14" s="121">
        <v>20</v>
      </c>
      <c r="S14" s="124"/>
      <c r="T14" s="121" t="s">
        <v>460</v>
      </c>
      <c r="U14" s="122" t="s">
        <v>530</v>
      </c>
      <c r="V14" s="124"/>
      <c r="W14" s="121">
        <v>2</v>
      </c>
      <c r="X14" s="121">
        <v>2</v>
      </c>
      <c r="Y14" s="121">
        <v>2</v>
      </c>
      <c r="Z14" s="121">
        <v>2</v>
      </c>
      <c r="AA14" s="121">
        <v>2</v>
      </c>
      <c r="AB14" s="121">
        <v>2</v>
      </c>
      <c r="AC14" s="121">
        <v>2</v>
      </c>
      <c r="AD14" s="121">
        <v>2</v>
      </c>
      <c r="AE14" s="121">
        <v>2</v>
      </c>
      <c r="AF14" s="121">
        <v>2</v>
      </c>
      <c r="AG14" s="124"/>
      <c r="AH14" s="124"/>
      <c r="AI14" s="124">
        <v>2</v>
      </c>
      <c r="AJ14" s="124">
        <v>2</v>
      </c>
      <c r="AK14" s="124">
        <v>2</v>
      </c>
      <c r="AL14" s="124"/>
      <c r="AM14" s="124"/>
      <c r="AN14" s="124"/>
      <c r="AO14" s="124"/>
      <c r="AP14" s="124"/>
      <c r="AQ14" s="124"/>
      <c r="AR14" s="124"/>
      <c r="AS14" s="124"/>
      <c r="AT14" s="124">
        <f>SUM(AH14:AS14)</f>
        <v>6</v>
      </c>
      <c r="AU14" s="127">
        <f>+AT14/R14</f>
        <v>0.3</v>
      </c>
      <c r="AV14" s="412" t="s">
        <v>936</v>
      </c>
      <c r="AW14" s="412" t="s">
        <v>937</v>
      </c>
      <c r="AX14" s="234" t="s">
        <v>883</v>
      </c>
      <c r="AY14" s="234" t="s">
        <v>450</v>
      </c>
    </row>
    <row r="15" spans="1:51" ht="102.75" customHeight="1">
      <c r="A15" s="121"/>
      <c r="B15" s="121"/>
      <c r="C15" s="121"/>
      <c r="D15" s="121"/>
      <c r="E15" s="121" t="s">
        <v>425</v>
      </c>
      <c r="F15" s="121"/>
      <c r="G15" s="121" t="s">
        <v>519</v>
      </c>
      <c r="H15" s="121"/>
      <c r="I15" s="294" t="s">
        <v>531</v>
      </c>
      <c r="J15" s="294" t="s">
        <v>532</v>
      </c>
      <c r="K15" s="122" t="s">
        <v>430</v>
      </c>
      <c r="L15" s="121">
        <v>2</v>
      </c>
      <c r="M15" s="124" t="s">
        <v>533</v>
      </c>
      <c r="N15" s="122" t="s">
        <v>465</v>
      </c>
      <c r="O15" s="124"/>
      <c r="P15" s="124"/>
      <c r="Q15" s="124"/>
      <c r="R15" s="121">
        <v>2</v>
      </c>
      <c r="S15" s="124"/>
      <c r="T15" s="122" t="s">
        <v>770</v>
      </c>
      <c r="U15" s="121" t="s">
        <v>465</v>
      </c>
      <c r="V15" s="124"/>
      <c r="W15" s="124"/>
      <c r="X15" s="124"/>
      <c r="Y15" s="124"/>
      <c r="Z15" s="124"/>
      <c r="AA15" s="121">
        <v>1</v>
      </c>
      <c r="AB15" s="121"/>
      <c r="AC15" s="121"/>
      <c r="AD15" s="121"/>
      <c r="AE15" s="121"/>
      <c r="AF15" s="121">
        <v>1</v>
      </c>
      <c r="AG15" s="124"/>
      <c r="AH15" s="124"/>
      <c r="AI15" s="124"/>
      <c r="AJ15" s="124"/>
      <c r="AK15" s="124"/>
      <c r="AL15" s="124"/>
      <c r="AM15" s="124"/>
      <c r="AN15" s="124"/>
      <c r="AO15" s="124"/>
      <c r="AP15" s="124"/>
      <c r="AQ15" s="124"/>
      <c r="AR15" s="124"/>
      <c r="AS15" s="124"/>
      <c r="AT15" s="124">
        <f>SUM(AH15:AS15)</f>
        <v>0</v>
      </c>
      <c r="AU15" s="127">
        <f>+AT15/R15</f>
        <v>0</v>
      </c>
      <c r="AV15" s="412" t="s">
        <v>881</v>
      </c>
      <c r="AW15" s="412" t="s">
        <v>881</v>
      </c>
      <c r="AX15" s="1122" t="s">
        <v>450</v>
      </c>
      <c r="AY15" s="1123" t="s">
        <v>450</v>
      </c>
    </row>
    <row r="16" spans="1:51" ht="54" customHeight="1">
      <c r="A16" s="740" t="s">
        <v>64</v>
      </c>
      <c r="B16" s="740"/>
      <c r="C16" s="740"/>
      <c r="D16" s="736" t="s">
        <v>66</v>
      </c>
      <c r="E16" s="736"/>
      <c r="F16" s="736"/>
      <c r="G16" s="736"/>
      <c r="H16" s="736"/>
      <c r="I16" s="736"/>
      <c r="J16" s="735" t="s">
        <v>300</v>
      </c>
      <c r="K16" s="735"/>
      <c r="L16" s="735"/>
      <c r="M16" s="735"/>
      <c r="N16" s="735"/>
      <c r="O16" s="735"/>
      <c r="P16" s="736" t="s">
        <v>66</v>
      </c>
      <c r="Q16" s="736"/>
      <c r="R16" s="736"/>
      <c r="S16" s="736"/>
      <c r="T16" s="736"/>
      <c r="U16" s="736"/>
      <c r="V16" s="736" t="s">
        <v>66</v>
      </c>
      <c r="W16" s="736"/>
      <c r="X16" s="736"/>
      <c r="Y16" s="736"/>
      <c r="Z16" s="736"/>
      <c r="AA16" s="736"/>
      <c r="AB16" s="736"/>
      <c r="AC16" s="736"/>
      <c r="AD16" s="736" t="s">
        <v>66</v>
      </c>
      <c r="AE16" s="736"/>
      <c r="AF16" s="736"/>
      <c r="AG16" s="736"/>
      <c r="AH16" s="736"/>
      <c r="AI16" s="736"/>
      <c r="AJ16" s="736"/>
      <c r="AK16" s="736"/>
      <c r="AL16" s="736"/>
      <c r="AM16" s="736"/>
      <c r="AN16" s="736"/>
      <c r="AO16" s="736"/>
      <c r="AP16" s="735" t="s">
        <v>318</v>
      </c>
      <c r="AQ16" s="735"/>
      <c r="AR16" s="735"/>
      <c r="AS16" s="735"/>
      <c r="AT16" s="736" t="s">
        <v>13</v>
      </c>
      <c r="AU16" s="736"/>
      <c r="AV16" s="736"/>
      <c r="AW16" s="736"/>
      <c r="AX16" s="736"/>
      <c r="AY16" s="736"/>
    </row>
    <row r="17" spans="1:51" ht="30" customHeight="1">
      <c r="A17" s="740"/>
      <c r="B17" s="740"/>
      <c r="C17" s="740"/>
      <c r="D17" s="736" t="s">
        <v>802</v>
      </c>
      <c r="E17" s="736"/>
      <c r="F17" s="736"/>
      <c r="G17" s="736"/>
      <c r="H17" s="736"/>
      <c r="I17" s="736"/>
      <c r="J17" s="735"/>
      <c r="K17" s="735"/>
      <c r="L17" s="735"/>
      <c r="M17" s="735"/>
      <c r="N17" s="735"/>
      <c r="O17" s="735"/>
      <c r="P17" s="736" t="s">
        <v>802</v>
      </c>
      <c r="Q17" s="736"/>
      <c r="R17" s="736"/>
      <c r="S17" s="736"/>
      <c r="T17" s="736"/>
      <c r="U17" s="736"/>
      <c r="V17" s="736" t="s">
        <v>65</v>
      </c>
      <c r="W17" s="736"/>
      <c r="X17" s="736"/>
      <c r="Y17" s="736"/>
      <c r="Z17" s="736"/>
      <c r="AA17" s="736"/>
      <c r="AB17" s="736"/>
      <c r="AC17" s="736"/>
      <c r="AD17" s="736" t="s">
        <v>65</v>
      </c>
      <c r="AE17" s="736"/>
      <c r="AF17" s="736"/>
      <c r="AG17" s="736"/>
      <c r="AH17" s="736"/>
      <c r="AI17" s="736"/>
      <c r="AJ17" s="736"/>
      <c r="AK17" s="736"/>
      <c r="AL17" s="736"/>
      <c r="AM17" s="736"/>
      <c r="AN17" s="736"/>
      <c r="AO17" s="736"/>
      <c r="AP17" s="735"/>
      <c r="AQ17" s="735"/>
      <c r="AR17" s="735"/>
      <c r="AS17" s="735"/>
      <c r="AT17" s="736" t="s">
        <v>771</v>
      </c>
      <c r="AU17" s="736"/>
      <c r="AV17" s="736"/>
      <c r="AW17" s="736"/>
      <c r="AX17" s="736"/>
      <c r="AY17" s="736"/>
    </row>
    <row r="18" spans="1:51" ht="30" customHeight="1">
      <c r="A18" s="740"/>
      <c r="B18" s="740"/>
      <c r="C18" s="740"/>
      <c r="D18" s="736" t="s">
        <v>803</v>
      </c>
      <c r="E18" s="736"/>
      <c r="F18" s="736"/>
      <c r="G18" s="736"/>
      <c r="H18" s="736"/>
      <c r="I18" s="736"/>
      <c r="J18" s="735"/>
      <c r="K18" s="735"/>
      <c r="L18" s="735"/>
      <c r="M18" s="735"/>
      <c r="N18" s="735"/>
      <c r="O18" s="735"/>
      <c r="P18" s="736" t="s">
        <v>803</v>
      </c>
      <c r="Q18" s="736"/>
      <c r="R18" s="736"/>
      <c r="S18" s="736"/>
      <c r="T18" s="736"/>
      <c r="U18" s="736"/>
      <c r="V18" s="736" t="s">
        <v>297</v>
      </c>
      <c r="W18" s="736"/>
      <c r="X18" s="736"/>
      <c r="Y18" s="736"/>
      <c r="Z18" s="736"/>
      <c r="AA18" s="736"/>
      <c r="AB18" s="736"/>
      <c r="AC18" s="736"/>
      <c r="AD18" s="736" t="s">
        <v>297</v>
      </c>
      <c r="AE18" s="736"/>
      <c r="AF18" s="736"/>
      <c r="AG18" s="736"/>
      <c r="AH18" s="736"/>
      <c r="AI18" s="736"/>
      <c r="AJ18" s="736"/>
      <c r="AK18" s="736"/>
      <c r="AL18" s="736"/>
      <c r="AM18" s="736"/>
      <c r="AN18" s="736"/>
      <c r="AO18" s="736"/>
      <c r="AP18" s="735"/>
      <c r="AQ18" s="735"/>
      <c r="AR18" s="735"/>
      <c r="AS18" s="735"/>
      <c r="AT18" s="736" t="s">
        <v>75</v>
      </c>
      <c r="AU18" s="736"/>
      <c r="AV18" s="736"/>
      <c r="AW18" s="736"/>
      <c r="AX18" s="736"/>
      <c r="AY18" s="736"/>
    </row>
  </sheetData>
  <sheetProtection/>
  <mergeCells count="56">
    <mergeCell ref="AT18:AY18"/>
    <mergeCell ref="AT16:AY16"/>
    <mergeCell ref="D17:I17"/>
    <mergeCell ref="P17:U17"/>
    <mergeCell ref="V17:AC17"/>
    <mergeCell ref="AD17:AO17"/>
    <mergeCell ref="AT17:AY17"/>
    <mergeCell ref="P18:U18"/>
    <mergeCell ref="V18:AC18"/>
    <mergeCell ref="AD18:AO18"/>
    <mergeCell ref="AH11:AS11"/>
    <mergeCell ref="AT11:AU11"/>
    <mergeCell ref="A16:C18"/>
    <mergeCell ref="D16:I16"/>
    <mergeCell ref="J16:O18"/>
    <mergeCell ref="P16:U16"/>
    <mergeCell ref="V16:AC16"/>
    <mergeCell ref="AD16:AO16"/>
    <mergeCell ref="D18:I18"/>
    <mergeCell ref="AP16:AS18"/>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scale="17" r:id="rId3"/>
  <legacyDrawing r:id="rId2"/>
</worksheet>
</file>

<file path=xl/worksheets/sheet22.xml><?xml version="1.0" encoding="utf-8"?>
<worksheet xmlns="http://schemas.openxmlformats.org/spreadsheetml/2006/main" xmlns:r="http://schemas.openxmlformats.org/officeDocument/2006/relationships">
  <sheetPr>
    <tabColor theme="5" tint="-0.24997000396251678"/>
    <pageSetUpPr fitToPage="1"/>
  </sheetPr>
  <dimension ref="A1:AY23"/>
  <sheetViews>
    <sheetView zoomScale="57" zoomScaleNormal="57" zoomScalePageLayoutView="0" workbookViewId="0" topLeftCell="AB1">
      <selection activeCell="AX13" sqref="AX13:AY20"/>
    </sheetView>
  </sheetViews>
  <sheetFormatPr defaultColWidth="11.421875" defaultRowHeight="15"/>
  <cols>
    <col min="7" max="8" width="17.421875" style="0" customWidth="1"/>
    <col min="9" max="10" width="28.28125" style="0" customWidth="1"/>
    <col min="14" max="14" width="26.28125" style="0" customWidth="1"/>
    <col min="21" max="21" width="28.00390625" style="0" customWidth="1"/>
    <col min="22" max="47" width="8.8515625" style="0" customWidth="1"/>
    <col min="48" max="48" width="27.00390625" style="0" customWidth="1"/>
    <col min="49" max="49" width="37.00390625" style="0" customWidth="1"/>
    <col min="50" max="51" width="27.00390625" style="0" customWidth="1"/>
  </cols>
  <sheetData>
    <row r="1" spans="1:51" ht="15">
      <c r="A1" s="750" t="s">
        <v>16</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2"/>
      <c r="AX1" s="1062" t="s">
        <v>423</v>
      </c>
      <c r="AY1" s="1063"/>
    </row>
    <row r="2" spans="1:51" ht="15">
      <c r="A2" s="1072" t="s">
        <v>17</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4"/>
      <c r="AX2" s="1065" t="s">
        <v>418</v>
      </c>
      <c r="AY2" s="1066"/>
    </row>
    <row r="3" spans="1:51" ht="15">
      <c r="A3" s="759" t="s">
        <v>195</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760"/>
      <c r="AJ3" s="760"/>
      <c r="AK3" s="760"/>
      <c r="AL3" s="760"/>
      <c r="AM3" s="760"/>
      <c r="AN3" s="760"/>
      <c r="AO3" s="760"/>
      <c r="AP3" s="760"/>
      <c r="AQ3" s="760"/>
      <c r="AR3" s="760"/>
      <c r="AS3" s="760"/>
      <c r="AT3" s="760"/>
      <c r="AU3" s="760"/>
      <c r="AV3" s="760"/>
      <c r="AW3" s="761"/>
      <c r="AX3" s="1065" t="s">
        <v>424</v>
      </c>
      <c r="AY3" s="1066"/>
    </row>
    <row r="4" spans="1:51" ht="15">
      <c r="A4" s="750"/>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2"/>
      <c r="AX4" s="749" t="s">
        <v>790</v>
      </c>
      <c r="AY4" s="749"/>
    </row>
    <row r="5" spans="1:51" ht="15">
      <c r="A5" s="715" t="s">
        <v>174</v>
      </c>
      <c r="B5" s="716"/>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17"/>
      <c r="AH5" s="720" t="s">
        <v>69</v>
      </c>
      <c r="AI5" s="737"/>
      <c r="AJ5" s="737"/>
      <c r="AK5" s="737"/>
      <c r="AL5" s="737"/>
      <c r="AM5" s="737"/>
      <c r="AN5" s="737"/>
      <c r="AO5" s="737"/>
      <c r="AP5" s="737"/>
      <c r="AQ5" s="737"/>
      <c r="AR5" s="737"/>
      <c r="AS5" s="737"/>
      <c r="AT5" s="737"/>
      <c r="AU5" s="721"/>
      <c r="AV5" s="712" t="s">
        <v>409</v>
      </c>
      <c r="AW5" s="712" t="s">
        <v>410</v>
      </c>
      <c r="AX5" s="712" t="s">
        <v>298</v>
      </c>
      <c r="AY5" s="712" t="s">
        <v>299</v>
      </c>
    </row>
    <row r="6" spans="1:51" ht="15">
      <c r="A6" s="718" t="s">
        <v>71</v>
      </c>
      <c r="B6" s="718"/>
      <c r="C6" s="718"/>
      <c r="D6" s="1068">
        <v>45054</v>
      </c>
      <c r="E6" s="719"/>
      <c r="F6" s="720" t="s">
        <v>67</v>
      </c>
      <c r="G6" s="721"/>
      <c r="H6" s="1096" t="s">
        <v>70</v>
      </c>
      <c r="I6" s="1096"/>
      <c r="J6" s="121"/>
      <c r="K6" s="720"/>
      <c r="L6" s="737"/>
      <c r="M6" s="737"/>
      <c r="N6" s="737"/>
      <c r="O6" s="737"/>
      <c r="P6" s="737"/>
      <c r="Q6" s="737"/>
      <c r="R6" s="737"/>
      <c r="S6" s="737"/>
      <c r="T6" s="737"/>
      <c r="U6" s="737"/>
      <c r="V6" s="114"/>
      <c r="W6" s="114"/>
      <c r="X6" s="114"/>
      <c r="Y6" s="114"/>
      <c r="Z6" s="114"/>
      <c r="AA6" s="114"/>
      <c r="AB6" s="114"/>
      <c r="AC6" s="114"/>
      <c r="AD6" s="114"/>
      <c r="AE6" s="114"/>
      <c r="AF6" s="114"/>
      <c r="AG6" s="115"/>
      <c r="AH6" s="722"/>
      <c r="AI6" s="1095"/>
      <c r="AJ6" s="1095"/>
      <c r="AK6" s="1095"/>
      <c r="AL6" s="1095"/>
      <c r="AM6" s="1095"/>
      <c r="AN6" s="1095"/>
      <c r="AO6" s="1095"/>
      <c r="AP6" s="1095"/>
      <c r="AQ6" s="1095"/>
      <c r="AR6" s="1095"/>
      <c r="AS6" s="1095"/>
      <c r="AT6" s="1095"/>
      <c r="AU6" s="723"/>
      <c r="AV6" s="713"/>
      <c r="AW6" s="713"/>
      <c r="AX6" s="713"/>
      <c r="AY6" s="713"/>
    </row>
    <row r="7" spans="1:51" ht="15">
      <c r="A7" s="718"/>
      <c r="B7" s="718"/>
      <c r="C7" s="718"/>
      <c r="D7" s="719"/>
      <c r="E7" s="719"/>
      <c r="F7" s="722"/>
      <c r="G7" s="723"/>
      <c r="H7" s="1096" t="s">
        <v>68</v>
      </c>
      <c r="I7" s="1096"/>
      <c r="J7" s="121"/>
      <c r="K7" s="722"/>
      <c r="L7" s="1095"/>
      <c r="M7" s="1095"/>
      <c r="N7" s="1095"/>
      <c r="O7" s="1095"/>
      <c r="P7" s="1095"/>
      <c r="Q7" s="1095"/>
      <c r="R7" s="1095"/>
      <c r="S7" s="1095"/>
      <c r="T7" s="1095"/>
      <c r="U7" s="1095"/>
      <c r="V7" s="231"/>
      <c r="W7" s="231"/>
      <c r="X7" s="231"/>
      <c r="Y7" s="231"/>
      <c r="Z7" s="231"/>
      <c r="AA7" s="231"/>
      <c r="AB7" s="231"/>
      <c r="AC7" s="231"/>
      <c r="AD7" s="231"/>
      <c r="AE7" s="231"/>
      <c r="AF7" s="231"/>
      <c r="AG7" s="117"/>
      <c r="AH7" s="722"/>
      <c r="AI7" s="1095"/>
      <c r="AJ7" s="1095"/>
      <c r="AK7" s="1095"/>
      <c r="AL7" s="1095"/>
      <c r="AM7" s="1095"/>
      <c r="AN7" s="1095"/>
      <c r="AO7" s="1095"/>
      <c r="AP7" s="1095"/>
      <c r="AQ7" s="1095"/>
      <c r="AR7" s="1095"/>
      <c r="AS7" s="1095"/>
      <c r="AT7" s="1095"/>
      <c r="AU7" s="723"/>
      <c r="AV7" s="713"/>
      <c r="AW7" s="713"/>
      <c r="AX7" s="713"/>
      <c r="AY7" s="713"/>
    </row>
    <row r="8" spans="1:51" ht="15">
      <c r="A8" s="718"/>
      <c r="B8" s="718"/>
      <c r="C8" s="718"/>
      <c r="D8" s="719"/>
      <c r="E8" s="719"/>
      <c r="F8" s="724"/>
      <c r="G8" s="725"/>
      <c r="H8" s="1096" t="s">
        <v>69</v>
      </c>
      <c r="I8" s="1096"/>
      <c r="J8" s="121" t="s">
        <v>425</v>
      </c>
      <c r="K8" s="724"/>
      <c r="L8" s="739"/>
      <c r="M8" s="739"/>
      <c r="N8" s="739"/>
      <c r="O8" s="739"/>
      <c r="P8" s="739"/>
      <c r="Q8" s="739"/>
      <c r="R8" s="739"/>
      <c r="S8" s="739"/>
      <c r="T8" s="739"/>
      <c r="U8" s="739"/>
      <c r="V8" s="118"/>
      <c r="W8" s="118"/>
      <c r="X8" s="118"/>
      <c r="Y8" s="118"/>
      <c r="Z8" s="118"/>
      <c r="AA8" s="118"/>
      <c r="AB8" s="118"/>
      <c r="AC8" s="118"/>
      <c r="AD8" s="118"/>
      <c r="AE8" s="118"/>
      <c r="AF8" s="118"/>
      <c r="AG8" s="119"/>
      <c r="AH8" s="722"/>
      <c r="AI8" s="1095"/>
      <c r="AJ8" s="1095"/>
      <c r="AK8" s="1095"/>
      <c r="AL8" s="1095"/>
      <c r="AM8" s="1095"/>
      <c r="AN8" s="1095"/>
      <c r="AO8" s="1095"/>
      <c r="AP8" s="1095"/>
      <c r="AQ8" s="1095"/>
      <c r="AR8" s="1095"/>
      <c r="AS8" s="1095"/>
      <c r="AT8" s="1095"/>
      <c r="AU8" s="723"/>
      <c r="AV8" s="713"/>
      <c r="AW8" s="713"/>
      <c r="AX8" s="713"/>
      <c r="AY8" s="713"/>
    </row>
    <row r="9" spans="1:51" ht="15">
      <c r="A9" s="753" t="s">
        <v>399</v>
      </c>
      <c r="B9" s="754"/>
      <c r="C9" s="755"/>
      <c r="D9" s="730"/>
      <c r="E9" s="731"/>
      <c r="F9" s="731"/>
      <c r="G9" s="731"/>
      <c r="H9" s="731"/>
      <c r="I9" s="731"/>
      <c r="J9" s="731"/>
      <c r="K9" s="732"/>
      <c r="L9" s="732"/>
      <c r="M9" s="732"/>
      <c r="N9" s="732"/>
      <c r="O9" s="732"/>
      <c r="P9" s="732"/>
      <c r="Q9" s="732"/>
      <c r="R9" s="732"/>
      <c r="S9" s="732"/>
      <c r="T9" s="732"/>
      <c r="U9" s="732"/>
      <c r="V9" s="732"/>
      <c r="W9" s="732"/>
      <c r="X9" s="732"/>
      <c r="Y9" s="732"/>
      <c r="Z9" s="732"/>
      <c r="AA9" s="732"/>
      <c r="AB9" s="732"/>
      <c r="AC9" s="732"/>
      <c r="AD9" s="732"/>
      <c r="AE9" s="732"/>
      <c r="AF9" s="732"/>
      <c r="AG9" s="733"/>
      <c r="AH9" s="722"/>
      <c r="AI9" s="1095"/>
      <c r="AJ9" s="1095"/>
      <c r="AK9" s="1095"/>
      <c r="AL9" s="1095"/>
      <c r="AM9" s="1095"/>
      <c r="AN9" s="1095"/>
      <c r="AO9" s="1095"/>
      <c r="AP9" s="1095"/>
      <c r="AQ9" s="1095"/>
      <c r="AR9" s="1095"/>
      <c r="AS9" s="1095"/>
      <c r="AT9" s="1095"/>
      <c r="AU9" s="723"/>
      <c r="AV9" s="713"/>
      <c r="AW9" s="713"/>
      <c r="AX9" s="713"/>
      <c r="AY9" s="713"/>
    </row>
    <row r="10" spans="1:51" ht="15">
      <c r="A10" s="727" t="s">
        <v>287</v>
      </c>
      <c r="B10" s="728"/>
      <c r="C10" s="729"/>
      <c r="D10" s="734" t="s">
        <v>500</v>
      </c>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3"/>
      <c r="AH10" s="724"/>
      <c r="AI10" s="739"/>
      <c r="AJ10" s="739"/>
      <c r="AK10" s="739"/>
      <c r="AL10" s="739"/>
      <c r="AM10" s="739"/>
      <c r="AN10" s="739"/>
      <c r="AO10" s="739"/>
      <c r="AP10" s="739"/>
      <c r="AQ10" s="739"/>
      <c r="AR10" s="739"/>
      <c r="AS10" s="739"/>
      <c r="AT10" s="739"/>
      <c r="AU10" s="725"/>
      <c r="AV10" s="713"/>
      <c r="AW10" s="713"/>
      <c r="AX10" s="713"/>
      <c r="AY10" s="713"/>
    </row>
    <row r="11" spans="1:51" ht="15">
      <c r="A11" s="744" t="s">
        <v>168</v>
      </c>
      <c r="B11" s="745"/>
      <c r="C11" s="745"/>
      <c r="D11" s="745"/>
      <c r="E11" s="745"/>
      <c r="F11" s="746"/>
      <c r="G11" s="744" t="s">
        <v>278</v>
      </c>
      <c r="H11" s="746"/>
      <c r="I11" s="712" t="s">
        <v>179</v>
      </c>
      <c r="J11" s="712" t="s">
        <v>279</v>
      </c>
      <c r="K11" s="712" t="s">
        <v>323</v>
      </c>
      <c r="L11" s="712" t="s">
        <v>363</v>
      </c>
      <c r="M11" s="712" t="s">
        <v>167</v>
      </c>
      <c r="N11" s="712" t="s">
        <v>182</v>
      </c>
      <c r="O11" s="744" t="s">
        <v>284</v>
      </c>
      <c r="P11" s="745"/>
      <c r="Q11" s="745"/>
      <c r="R11" s="745"/>
      <c r="S11" s="746"/>
      <c r="T11" s="712" t="s">
        <v>173</v>
      </c>
      <c r="U11" s="712" t="s">
        <v>285</v>
      </c>
      <c r="V11" s="715" t="s">
        <v>370</v>
      </c>
      <c r="W11" s="716"/>
      <c r="X11" s="716"/>
      <c r="Y11" s="716"/>
      <c r="Z11" s="716"/>
      <c r="AA11" s="716"/>
      <c r="AB11" s="716"/>
      <c r="AC11" s="716"/>
      <c r="AD11" s="716"/>
      <c r="AE11" s="716"/>
      <c r="AF11" s="716"/>
      <c r="AG11" s="717"/>
      <c r="AH11" s="715" t="s">
        <v>87</v>
      </c>
      <c r="AI11" s="716"/>
      <c r="AJ11" s="716"/>
      <c r="AK11" s="716"/>
      <c r="AL11" s="716"/>
      <c r="AM11" s="716"/>
      <c r="AN11" s="716"/>
      <c r="AO11" s="716"/>
      <c r="AP11" s="716"/>
      <c r="AQ11" s="716"/>
      <c r="AR11" s="716"/>
      <c r="AS11" s="717"/>
      <c r="AT11" s="744" t="s">
        <v>8</v>
      </c>
      <c r="AU11" s="746"/>
      <c r="AV11" s="713"/>
      <c r="AW11" s="713"/>
      <c r="AX11" s="713"/>
      <c r="AY11" s="713"/>
    </row>
    <row r="12" spans="1:51" ht="57">
      <c r="A12" s="120" t="s">
        <v>169</v>
      </c>
      <c r="B12" s="120" t="s">
        <v>170</v>
      </c>
      <c r="C12" s="120" t="s">
        <v>171</v>
      </c>
      <c r="D12" s="120" t="s">
        <v>178</v>
      </c>
      <c r="E12" s="120" t="s">
        <v>185</v>
      </c>
      <c r="F12" s="120" t="s">
        <v>186</v>
      </c>
      <c r="G12" s="120" t="s">
        <v>277</v>
      </c>
      <c r="H12" s="120" t="s">
        <v>184</v>
      </c>
      <c r="I12" s="714"/>
      <c r="J12" s="714"/>
      <c r="K12" s="714"/>
      <c r="L12" s="714"/>
      <c r="M12" s="714"/>
      <c r="N12" s="714"/>
      <c r="O12" s="120">
        <v>2020</v>
      </c>
      <c r="P12" s="120">
        <v>2021</v>
      </c>
      <c r="Q12" s="120">
        <v>2022</v>
      </c>
      <c r="R12" s="120">
        <v>2023</v>
      </c>
      <c r="S12" s="120">
        <v>2024</v>
      </c>
      <c r="T12" s="714"/>
      <c r="U12" s="714"/>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14"/>
      <c r="AW12" s="714"/>
      <c r="AX12" s="714"/>
      <c r="AY12" s="714"/>
    </row>
    <row r="13" spans="1:51" ht="126.75" customHeight="1">
      <c r="A13" s="121"/>
      <c r="B13" s="121"/>
      <c r="C13" s="121"/>
      <c r="D13" s="121"/>
      <c r="E13" s="121" t="s">
        <v>425</v>
      </c>
      <c r="F13" s="121"/>
      <c r="G13" s="122" t="s">
        <v>553</v>
      </c>
      <c r="H13" s="122"/>
      <c r="I13" s="152" t="s">
        <v>554</v>
      </c>
      <c r="J13" s="152" t="s">
        <v>555</v>
      </c>
      <c r="K13" s="122" t="s">
        <v>430</v>
      </c>
      <c r="L13" s="122"/>
      <c r="M13" s="122" t="s">
        <v>431</v>
      </c>
      <c r="N13" s="152" t="s">
        <v>556</v>
      </c>
      <c r="O13" s="123"/>
      <c r="P13" s="123"/>
      <c r="Q13" s="123"/>
      <c r="R13" s="293">
        <v>1</v>
      </c>
      <c r="S13" s="123"/>
      <c r="T13" s="123" t="s">
        <v>433</v>
      </c>
      <c r="U13" s="306" t="s">
        <v>557</v>
      </c>
      <c r="V13" s="124"/>
      <c r="W13" s="124"/>
      <c r="X13" s="307">
        <v>0.65</v>
      </c>
      <c r="Y13" s="124"/>
      <c r="Z13" s="124"/>
      <c r="AA13" s="307">
        <v>0.09</v>
      </c>
      <c r="AB13" s="124"/>
      <c r="AC13" s="124"/>
      <c r="AD13" s="236">
        <v>0.11</v>
      </c>
      <c r="AE13" s="124"/>
      <c r="AF13" s="124"/>
      <c r="AG13" s="236">
        <v>0.15</v>
      </c>
      <c r="AH13" s="124"/>
      <c r="AI13" s="124"/>
      <c r="AJ13" s="472"/>
      <c r="AK13" s="124"/>
      <c r="AL13" s="124"/>
      <c r="AM13" s="307"/>
      <c r="AN13" s="124"/>
      <c r="AO13" s="124"/>
      <c r="AP13" s="236"/>
      <c r="AQ13" s="124"/>
      <c r="AR13" s="124"/>
      <c r="AS13" s="236"/>
      <c r="AT13" s="127">
        <f>SUM(AH13:AS13)</f>
        <v>0</v>
      </c>
      <c r="AU13" s="127">
        <f>+AT13/R13</f>
        <v>0</v>
      </c>
      <c r="AV13" s="412" t="s">
        <v>881</v>
      </c>
      <c r="AW13" s="412" t="s">
        <v>955</v>
      </c>
      <c r="AX13" s="418" t="s">
        <v>450</v>
      </c>
      <c r="AY13" s="418" t="s">
        <v>450</v>
      </c>
    </row>
    <row r="14" spans="1:51" ht="126.75" customHeight="1">
      <c r="A14" s="121"/>
      <c r="B14" s="121"/>
      <c r="C14" s="121"/>
      <c r="D14" s="121"/>
      <c r="E14" s="121" t="s">
        <v>425</v>
      </c>
      <c r="F14" s="121"/>
      <c r="G14" s="122" t="s">
        <v>553</v>
      </c>
      <c r="H14" s="122"/>
      <c r="I14" s="152" t="s">
        <v>554</v>
      </c>
      <c r="J14" s="308" t="s">
        <v>558</v>
      </c>
      <c r="K14" s="122" t="s">
        <v>430</v>
      </c>
      <c r="L14" s="124"/>
      <c r="M14" s="122" t="s">
        <v>431</v>
      </c>
      <c r="N14" s="309" t="s">
        <v>559</v>
      </c>
      <c r="O14" s="124"/>
      <c r="P14" s="124"/>
      <c r="Q14" s="124"/>
      <c r="R14" s="293">
        <v>1</v>
      </c>
      <c r="S14" s="124"/>
      <c r="T14" s="123" t="s">
        <v>433</v>
      </c>
      <c r="U14" s="310" t="s">
        <v>560</v>
      </c>
      <c r="V14" s="124"/>
      <c r="W14" s="124"/>
      <c r="X14" s="307">
        <v>0.65</v>
      </c>
      <c r="Y14" s="124"/>
      <c r="Z14" s="124"/>
      <c r="AA14" s="307">
        <v>0.09</v>
      </c>
      <c r="AB14" s="124"/>
      <c r="AC14" s="124"/>
      <c r="AD14" s="236">
        <v>0.11</v>
      </c>
      <c r="AE14" s="124"/>
      <c r="AF14" s="124"/>
      <c r="AG14" s="236">
        <v>0.15</v>
      </c>
      <c r="AH14" s="124"/>
      <c r="AI14" s="124"/>
      <c r="AJ14" s="472"/>
      <c r="AK14" s="124"/>
      <c r="AL14" s="124"/>
      <c r="AM14" s="307"/>
      <c r="AN14" s="124"/>
      <c r="AO14" s="124"/>
      <c r="AP14" s="236"/>
      <c r="AQ14" s="124"/>
      <c r="AR14" s="124"/>
      <c r="AS14" s="236"/>
      <c r="AT14" s="127">
        <f aca="true" t="shared" si="0" ref="AT14:AT20">SUM(AH14:AS14)</f>
        <v>0</v>
      </c>
      <c r="AU14" s="127">
        <f aca="true" t="shared" si="1" ref="AU14:AU20">+AT14/R14</f>
        <v>0</v>
      </c>
      <c r="AV14" s="412" t="s">
        <v>881</v>
      </c>
      <c r="AW14" s="412" t="s">
        <v>956</v>
      </c>
      <c r="AX14" s="418" t="s">
        <v>450</v>
      </c>
      <c r="AY14" s="418" t="s">
        <v>450</v>
      </c>
    </row>
    <row r="15" spans="1:51" ht="126.75" customHeight="1">
      <c r="A15" s="121"/>
      <c r="B15" s="121"/>
      <c r="C15" s="121"/>
      <c r="D15" s="121"/>
      <c r="E15" s="121" t="s">
        <v>425</v>
      </c>
      <c r="F15" s="121"/>
      <c r="G15" s="122" t="s">
        <v>553</v>
      </c>
      <c r="H15" s="122"/>
      <c r="I15" s="152" t="s">
        <v>554</v>
      </c>
      <c r="J15" s="308" t="s">
        <v>561</v>
      </c>
      <c r="K15" s="122" t="s">
        <v>430</v>
      </c>
      <c r="L15" s="124"/>
      <c r="M15" s="122" t="s">
        <v>431</v>
      </c>
      <c r="N15" s="309" t="s">
        <v>562</v>
      </c>
      <c r="O15" s="124"/>
      <c r="P15" s="124"/>
      <c r="Q15" s="124"/>
      <c r="R15" s="293">
        <v>1</v>
      </c>
      <c r="S15" s="124"/>
      <c r="T15" s="123" t="s">
        <v>433</v>
      </c>
      <c r="U15" s="152" t="s">
        <v>563</v>
      </c>
      <c r="V15" s="124"/>
      <c r="W15" s="124"/>
      <c r="X15" s="307">
        <v>0.65</v>
      </c>
      <c r="Y15" s="124"/>
      <c r="Z15" s="124"/>
      <c r="AA15" s="307">
        <v>0.09</v>
      </c>
      <c r="AB15" s="124"/>
      <c r="AC15" s="124"/>
      <c r="AD15" s="236">
        <v>0.11</v>
      </c>
      <c r="AE15" s="124"/>
      <c r="AF15" s="124"/>
      <c r="AG15" s="236">
        <v>0.15</v>
      </c>
      <c r="AH15" s="124"/>
      <c r="AI15" s="124"/>
      <c r="AJ15" s="472"/>
      <c r="AK15" s="124"/>
      <c r="AL15" s="124"/>
      <c r="AM15" s="307"/>
      <c r="AN15" s="124"/>
      <c r="AO15" s="124"/>
      <c r="AP15" s="236"/>
      <c r="AQ15" s="124"/>
      <c r="AR15" s="124"/>
      <c r="AS15" s="236"/>
      <c r="AT15" s="127">
        <f t="shared" si="0"/>
        <v>0</v>
      </c>
      <c r="AU15" s="127">
        <f t="shared" si="1"/>
        <v>0</v>
      </c>
      <c r="AV15" s="412" t="s">
        <v>881</v>
      </c>
      <c r="AW15" s="463" t="s">
        <v>957</v>
      </c>
      <c r="AX15" s="418" t="s">
        <v>450</v>
      </c>
      <c r="AY15" s="418" t="s">
        <v>450</v>
      </c>
    </row>
    <row r="16" spans="1:51" ht="126.75" customHeight="1">
      <c r="A16" s="121"/>
      <c r="B16" s="121"/>
      <c r="C16" s="121"/>
      <c r="D16" s="121"/>
      <c r="E16" s="121" t="s">
        <v>425</v>
      </c>
      <c r="F16" s="121"/>
      <c r="G16" s="122" t="s">
        <v>553</v>
      </c>
      <c r="H16" s="122" t="s">
        <v>307</v>
      </c>
      <c r="I16" s="152" t="s">
        <v>554</v>
      </c>
      <c r="J16" s="308" t="s">
        <v>564</v>
      </c>
      <c r="K16" s="122" t="s">
        <v>430</v>
      </c>
      <c r="L16" s="124"/>
      <c r="M16" s="122" t="s">
        <v>431</v>
      </c>
      <c r="N16" s="309" t="s">
        <v>565</v>
      </c>
      <c r="O16" s="124"/>
      <c r="P16" s="124"/>
      <c r="Q16" s="124"/>
      <c r="R16" s="293">
        <v>1</v>
      </c>
      <c r="S16" s="124"/>
      <c r="T16" s="123" t="s">
        <v>433</v>
      </c>
      <c r="U16" s="310" t="s">
        <v>566</v>
      </c>
      <c r="V16" s="124"/>
      <c r="W16" s="124"/>
      <c r="X16" s="236">
        <v>0.25</v>
      </c>
      <c r="Y16" s="124"/>
      <c r="Z16" s="124"/>
      <c r="AA16" s="236">
        <v>0.25</v>
      </c>
      <c r="AB16" s="124"/>
      <c r="AC16" s="124"/>
      <c r="AD16" s="236">
        <v>0.25</v>
      </c>
      <c r="AE16" s="124"/>
      <c r="AF16" s="124"/>
      <c r="AG16" s="236">
        <v>0.25</v>
      </c>
      <c r="AH16" s="124"/>
      <c r="AI16" s="124"/>
      <c r="AJ16" s="472"/>
      <c r="AK16" s="124"/>
      <c r="AL16" s="124"/>
      <c r="AM16" s="236"/>
      <c r="AN16" s="124"/>
      <c r="AO16" s="124"/>
      <c r="AP16" s="236"/>
      <c r="AQ16" s="124"/>
      <c r="AR16" s="124"/>
      <c r="AS16" s="236"/>
      <c r="AT16" s="127">
        <f t="shared" si="0"/>
        <v>0</v>
      </c>
      <c r="AU16" s="127">
        <f t="shared" si="1"/>
        <v>0</v>
      </c>
      <c r="AV16" s="412" t="s">
        <v>881</v>
      </c>
      <c r="AW16" s="412" t="s">
        <v>958</v>
      </c>
      <c r="AX16" s="418" t="s">
        <v>450</v>
      </c>
      <c r="AY16" s="418" t="s">
        <v>450</v>
      </c>
    </row>
    <row r="17" spans="1:51" ht="126.75" customHeight="1">
      <c r="A17" s="121"/>
      <c r="B17" s="121"/>
      <c r="C17" s="121"/>
      <c r="D17" s="121"/>
      <c r="E17" s="121" t="s">
        <v>425</v>
      </c>
      <c r="F17" s="121"/>
      <c r="G17" s="122" t="s">
        <v>553</v>
      </c>
      <c r="H17" s="122"/>
      <c r="I17" s="152" t="s">
        <v>554</v>
      </c>
      <c r="J17" s="308" t="s">
        <v>567</v>
      </c>
      <c r="K17" s="122" t="s">
        <v>430</v>
      </c>
      <c r="L17" s="124"/>
      <c r="M17" s="122" t="s">
        <v>431</v>
      </c>
      <c r="N17" s="308" t="s">
        <v>568</v>
      </c>
      <c r="O17" s="124"/>
      <c r="P17" s="124"/>
      <c r="Q17" s="124"/>
      <c r="R17" s="293">
        <v>1</v>
      </c>
      <c r="S17" s="124"/>
      <c r="T17" s="123" t="s">
        <v>433</v>
      </c>
      <c r="U17" s="310" t="s">
        <v>569</v>
      </c>
      <c r="V17" s="124"/>
      <c r="W17" s="124"/>
      <c r="X17" s="236">
        <v>0.25</v>
      </c>
      <c r="Y17" s="124"/>
      <c r="Z17" s="124"/>
      <c r="AA17" s="236">
        <v>0.25</v>
      </c>
      <c r="AB17" s="124"/>
      <c r="AC17" s="124"/>
      <c r="AD17" s="236">
        <v>0.25</v>
      </c>
      <c r="AE17" s="124"/>
      <c r="AF17" s="124"/>
      <c r="AG17" s="236">
        <v>0.25</v>
      </c>
      <c r="AH17" s="124"/>
      <c r="AI17" s="124"/>
      <c r="AJ17" s="472"/>
      <c r="AK17" s="124"/>
      <c r="AL17" s="124"/>
      <c r="AM17" s="236"/>
      <c r="AN17" s="124"/>
      <c r="AO17" s="124"/>
      <c r="AP17" s="236"/>
      <c r="AQ17" s="124"/>
      <c r="AR17" s="124"/>
      <c r="AS17" s="236"/>
      <c r="AT17" s="127">
        <f t="shared" si="0"/>
        <v>0</v>
      </c>
      <c r="AU17" s="127">
        <f t="shared" si="1"/>
        <v>0</v>
      </c>
      <c r="AV17" s="412" t="s">
        <v>881</v>
      </c>
      <c r="AW17" s="412" t="s">
        <v>959</v>
      </c>
      <c r="AX17" s="418" t="s">
        <v>450</v>
      </c>
      <c r="AY17" s="418" t="s">
        <v>450</v>
      </c>
    </row>
    <row r="18" spans="1:51" ht="126.75" customHeight="1">
      <c r="A18" s="121"/>
      <c r="B18" s="121"/>
      <c r="C18" s="121"/>
      <c r="D18" s="121"/>
      <c r="E18" s="121" t="s">
        <v>425</v>
      </c>
      <c r="F18" s="121"/>
      <c r="G18" s="122" t="s">
        <v>553</v>
      </c>
      <c r="H18" s="122"/>
      <c r="I18" s="152" t="s">
        <v>554</v>
      </c>
      <c r="J18" s="308" t="s">
        <v>570</v>
      </c>
      <c r="K18" s="122" t="s">
        <v>430</v>
      </c>
      <c r="L18" s="124"/>
      <c r="M18" s="122" t="s">
        <v>431</v>
      </c>
      <c r="N18" s="308" t="s">
        <v>571</v>
      </c>
      <c r="O18" s="124"/>
      <c r="P18" s="124"/>
      <c r="Q18" s="124"/>
      <c r="R18" s="293">
        <v>1</v>
      </c>
      <c r="S18" s="124"/>
      <c r="T18" s="123" t="s">
        <v>433</v>
      </c>
      <c r="U18" s="152" t="s">
        <v>572</v>
      </c>
      <c r="V18" s="124"/>
      <c r="W18" s="124"/>
      <c r="X18" s="236">
        <v>0.25</v>
      </c>
      <c r="Y18" s="124"/>
      <c r="Z18" s="124"/>
      <c r="AA18" s="236">
        <v>0.25</v>
      </c>
      <c r="AB18" s="124"/>
      <c r="AC18" s="124"/>
      <c r="AD18" s="236">
        <v>0.25</v>
      </c>
      <c r="AE18" s="124"/>
      <c r="AF18" s="124"/>
      <c r="AG18" s="236">
        <v>0.25</v>
      </c>
      <c r="AH18" s="124"/>
      <c r="AI18" s="124"/>
      <c r="AJ18" s="472"/>
      <c r="AK18" s="124"/>
      <c r="AL18" s="124"/>
      <c r="AM18" s="236"/>
      <c r="AN18" s="124"/>
      <c r="AO18" s="124"/>
      <c r="AP18" s="236"/>
      <c r="AQ18" s="124"/>
      <c r="AR18" s="124"/>
      <c r="AS18" s="236"/>
      <c r="AT18" s="127">
        <f t="shared" si="0"/>
        <v>0</v>
      </c>
      <c r="AU18" s="127">
        <f t="shared" si="1"/>
        <v>0</v>
      </c>
      <c r="AV18" s="412" t="s">
        <v>881</v>
      </c>
      <c r="AW18" s="412" t="s">
        <v>960</v>
      </c>
      <c r="AX18" s="418" t="s">
        <v>450</v>
      </c>
      <c r="AY18" s="418" t="s">
        <v>450</v>
      </c>
    </row>
    <row r="19" spans="1:51" ht="126.75" customHeight="1">
      <c r="A19" s="121"/>
      <c r="B19" s="121"/>
      <c r="C19" s="121"/>
      <c r="D19" s="121"/>
      <c r="E19" s="121" t="s">
        <v>425</v>
      </c>
      <c r="F19" s="121"/>
      <c r="G19" s="122" t="s">
        <v>553</v>
      </c>
      <c r="H19" s="122"/>
      <c r="I19" s="152" t="s">
        <v>554</v>
      </c>
      <c r="J19" s="308" t="s">
        <v>573</v>
      </c>
      <c r="K19" s="122" t="s">
        <v>430</v>
      </c>
      <c r="L19" s="124"/>
      <c r="M19" s="122" t="s">
        <v>431</v>
      </c>
      <c r="N19" s="309" t="s">
        <v>574</v>
      </c>
      <c r="O19" s="124"/>
      <c r="P19" s="124"/>
      <c r="Q19" s="124"/>
      <c r="R19" s="293">
        <v>1</v>
      </c>
      <c r="S19" s="124"/>
      <c r="T19" s="123" t="s">
        <v>433</v>
      </c>
      <c r="U19" s="310" t="s">
        <v>575</v>
      </c>
      <c r="V19" s="124"/>
      <c r="W19" s="124"/>
      <c r="X19" s="236">
        <v>0.14</v>
      </c>
      <c r="Y19" s="124"/>
      <c r="Z19" s="124"/>
      <c r="AA19" s="236">
        <v>0.21</v>
      </c>
      <c r="AB19" s="124"/>
      <c r="AC19" s="124"/>
      <c r="AD19" s="236">
        <v>0.23</v>
      </c>
      <c r="AE19" s="124"/>
      <c r="AF19" s="124"/>
      <c r="AG19" s="236">
        <v>0.42</v>
      </c>
      <c r="AH19" s="124"/>
      <c r="AI19" s="124"/>
      <c r="AJ19" s="472"/>
      <c r="AK19" s="124"/>
      <c r="AL19" s="124"/>
      <c r="AM19" s="236"/>
      <c r="AN19" s="124"/>
      <c r="AO19" s="124"/>
      <c r="AP19" s="236"/>
      <c r="AQ19" s="124"/>
      <c r="AR19" s="124"/>
      <c r="AS19" s="236"/>
      <c r="AT19" s="127">
        <f t="shared" si="0"/>
        <v>0</v>
      </c>
      <c r="AU19" s="127">
        <f t="shared" si="1"/>
        <v>0</v>
      </c>
      <c r="AV19" s="412" t="s">
        <v>881</v>
      </c>
      <c r="AW19" s="412" t="s">
        <v>961</v>
      </c>
      <c r="AX19" s="418" t="s">
        <v>450</v>
      </c>
      <c r="AY19" s="418" t="s">
        <v>450</v>
      </c>
    </row>
    <row r="20" spans="1:51" ht="126.75" customHeight="1">
      <c r="A20" s="121"/>
      <c r="B20" s="121"/>
      <c r="C20" s="121"/>
      <c r="D20" s="121"/>
      <c r="E20" s="121" t="s">
        <v>425</v>
      </c>
      <c r="F20" s="121"/>
      <c r="G20" s="122" t="s">
        <v>553</v>
      </c>
      <c r="H20" s="122"/>
      <c r="I20" s="152" t="s">
        <v>554</v>
      </c>
      <c r="J20" s="308" t="s">
        <v>576</v>
      </c>
      <c r="K20" s="122" t="s">
        <v>430</v>
      </c>
      <c r="L20" s="124"/>
      <c r="M20" s="122" t="s">
        <v>431</v>
      </c>
      <c r="N20" s="308" t="s">
        <v>577</v>
      </c>
      <c r="O20" s="124"/>
      <c r="P20" s="124"/>
      <c r="Q20" s="124"/>
      <c r="R20" s="293">
        <v>1</v>
      </c>
      <c r="S20" s="124"/>
      <c r="T20" s="123" t="s">
        <v>433</v>
      </c>
      <c r="U20" s="152" t="s">
        <v>578</v>
      </c>
      <c r="V20" s="124"/>
      <c r="W20" s="124"/>
      <c r="X20" s="236">
        <v>0.14</v>
      </c>
      <c r="Y20" s="124"/>
      <c r="Z20" s="124"/>
      <c r="AA20" s="236">
        <v>0.21</v>
      </c>
      <c r="AB20" s="124"/>
      <c r="AC20" s="124"/>
      <c r="AD20" s="236">
        <v>0.23</v>
      </c>
      <c r="AE20" s="124"/>
      <c r="AF20" s="124"/>
      <c r="AG20" s="236">
        <v>0.42</v>
      </c>
      <c r="AH20" s="124"/>
      <c r="AI20" s="124"/>
      <c r="AJ20" s="472"/>
      <c r="AK20" s="124"/>
      <c r="AL20" s="124"/>
      <c r="AM20" s="236"/>
      <c r="AN20" s="124"/>
      <c r="AO20" s="124"/>
      <c r="AP20" s="236"/>
      <c r="AQ20" s="124"/>
      <c r="AR20" s="124"/>
      <c r="AS20" s="236"/>
      <c r="AT20" s="127">
        <f t="shared" si="0"/>
        <v>0</v>
      </c>
      <c r="AU20" s="127">
        <f t="shared" si="1"/>
        <v>0</v>
      </c>
      <c r="AV20" s="412" t="s">
        <v>881</v>
      </c>
      <c r="AW20" s="412" t="s">
        <v>962</v>
      </c>
      <c r="AX20" s="418" t="s">
        <v>450</v>
      </c>
      <c r="AY20" s="418" t="s">
        <v>450</v>
      </c>
    </row>
    <row r="21" spans="1:51" s="113" customFormat="1" ht="54" customHeight="1">
      <c r="A21" s="740" t="s">
        <v>64</v>
      </c>
      <c r="B21" s="740"/>
      <c r="C21" s="740"/>
      <c r="D21" s="736" t="s">
        <v>66</v>
      </c>
      <c r="E21" s="736"/>
      <c r="F21" s="736"/>
      <c r="G21" s="736"/>
      <c r="H21" s="736"/>
      <c r="I21" s="736"/>
      <c r="J21" s="735" t="s">
        <v>300</v>
      </c>
      <c r="K21" s="735"/>
      <c r="L21" s="735"/>
      <c r="M21" s="735"/>
      <c r="N21" s="735"/>
      <c r="O21" s="735"/>
      <c r="P21" s="736" t="s">
        <v>66</v>
      </c>
      <c r="Q21" s="736"/>
      <c r="R21" s="736"/>
      <c r="S21" s="736"/>
      <c r="T21" s="736"/>
      <c r="U21" s="736"/>
      <c r="V21" s="736" t="s">
        <v>66</v>
      </c>
      <c r="W21" s="736"/>
      <c r="X21" s="736"/>
      <c r="Y21" s="736"/>
      <c r="Z21" s="736"/>
      <c r="AA21" s="736"/>
      <c r="AB21" s="736"/>
      <c r="AC21" s="736"/>
      <c r="AD21" s="736" t="s">
        <v>66</v>
      </c>
      <c r="AE21" s="736"/>
      <c r="AF21" s="736"/>
      <c r="AG21" s="736"/>
      <c r="AH21" s="736"/>
      <c r="AI21" s="736"/>
      <c r="AJ21" s="736"/>
      <c r="AK21" s="736"/>
      <c r="AL21" s="736"/>
      <c r="AM21" s="736"/>
      <c r="AN21" s="736"/>
      <c r="AO21" s="736"/>
      <c r="AP21" s="735" t="s">
        <v>318</v>
      </c>
      <c r="AQ21" s="735"/>
      <c r="AR21" s="735"/>
      <c r="AS21" s="735"/>
      <c r="AT21" s="736" t="s">
        <v>13</v>
      </c>
      <c r="AU21" s="736"/>
      <c r="AV21" s="736"/>
      <c r="AW21" s="736"/>
      <c r="AX21" s="736"/>
      <c r="AY21" s="736"/>
    </row>
    <row r="22" spans="1:51" s="113" customFormat="1" ht="30" customHeight="1">
      <c r="A22" s="740"/>
      <c r="B22" s="740"/>
      <c r="C22" s="740"/>
      <c r="D22" s="736" t="s">
        <v>810</v>
      </c>
      <c r="E22" s="736"/>
      <c r="F22" s="736"/>
      <c r="G22" s="736"/>
      <c r="H22" s="736"/>
      <c r="I22" s="736"/>
      <c r="J22" s="735"/>
      <c r="K22" s="735"/>
      <c r="L22" s="735"/>
      <c r="M22" s="735"/>
      <c r="N22" s="735"/>
      <c r="O22" s="735"/>
      <c r="P22" s="736" t="s">
        <v>811</v>
      </c>
      <c r="Q22" s="736"/>
      <c r="R22" s="736"/>
      <c r="S22" s="736"/>
      <c r="T22" s="736"/>
      <c r="U22" s="736"/>
      <c r="V22" s="736" t="s">
        <v>65</v>
      </c>
      <c r="W22" s="736"/>
      <c r="X22" s="736"/>
      <c r="Y22" s="736"/>
      <c r="Z22" s="736"/>
      <c r="AA22" s="736"/>
      <c r="AB22" s="736"/>
      <c r="AC22" s="736"/>
      <c r="AD22" s="736" t="s">
        <v>65</v>
      </c>
      <c r="AE22" s="736"/>
      <c r="AF22" s="736"/>
      <c r="AG22" s="736"/>
      <c r="AH22" s="736"/>
      <c r="AI22" s="736"/>
      <c r="AJ22" s="736"/>
      <c r="AK22" s="736"/>
      <c r="AL22" s="736"/>
      <c r="AM22" s="736"/>
      <c r="AN22" s="736"/>
      <c r="AO22" s="736"/>
      <c r="AP22" s="735"/>
      <c r="AQ22" s="735"/>
      <c r="AR22" s="735"/>
      <c r="AS22" s="735"/>
      <c r="AT22" s="736" t="s">
        <v>771</v>
      </c>
      <c r="AU22" s="736"/>
      <c r="AV22" s="736"/>
      <c r="AW22" s="736"/>
      <c r="AX22" s="736"/>
      <c r="AY22" s="736"/>
    </row>
    <row r="23" spans="1:51" s="113" customFormat="1" ht="30" customHeight="1">
      <c r="A23" s="740"/>
      <c r="B23" s="740"/>
      <c r="C23" s="740"/>
      <c r="D23" s="736" t="s">
        <v>813</v>
      </c>
      <c r="E23" s="736"/>
      <c r="F23" s="736"/>
      <c r="G23" s="736"/>
      <c r="H23" s="736"/>
      <c r="I23" s="736"/>
      <c r="J23" s="735"/>
      <c r="K23" s="735"/>
      <c r="L23" s="735"/>
      <c r="M23" s="735"/>
      <c r="N23" s="735"/>
      <c r="O23" s="735"/>
      <c r="P23" s="736" t="s">
        <v>812</v>
      </c>
      <c r="Q23" s="736"/>
      <c r="R23" s="736"/>
      <c r="S23" s="736"/>
      <c r="T23" s="736"/>
      <c r="U23" s="736"/>
      <c r="V23" s="736" t="s">
        <v>297</v>
      </c>
      <c r="W23" s="736"/>
      <c r="X23" s="736"/>
      <c r="Y23" s="736"/>
      <c r="Z23" s="736"/>
      <c r="AA23" s="736"/>
      <c r="AB23" s="736"/>
      <c r="AC23" s="736"/>
      <c r="AD23" s="736" t="s">
        <v>297</v>
      </c>
      <c r="AE23" s="736"/>
      <c r="AF23" s="736"/>
      <c r="AG23" s="736"/>
      <c r="AH23" s="736"/>
      <c r="AI23" s="736"/>
      <c r="AJ23" s="736"/>
      <c r="AK23" s="736"/>
      <c r="AL23" s="736"/>
      <c r="AM23" s="736"/>
      <c r="AN23" s="736"/>
      <c r="AO23" s="736"/>
      <c r="AP23" s="735"/>
      <c r="AQ23" s="735"/>
      <c r="AR23" s="735"/>
      <c r="AS23" s="735"/>
      <c r="AT23" s="736" t="s">
        <v>75</v>
      </c>
      <c r="AU23" s="736"/>
      <c r="AV23" s="736"/>
      <c r="AW23" s="736"/>
      <c r="AX23" s="736"/>
      <c r="AY23" s="736"/>
    </row>
  </sheetData>
  <sheetProtection/>
  <mergeCells count="56">
    <mergeCell ref="AT23:AY23"/>
    <mergeCell ref="AT21:AY21"/>
    <mergeCell ref="D22:I22"/>
    <mergeCell ref="P22:U22"/>
    <mergeCell ref="V22:AC22"/>
    <mergeCell ref="AD22:AO22"/>
    <mergeCell ref="AT22:AY22"/>
    <mergeCell ref="P23:U23"/>
    <mergeCell ref="V23:AC23"/>
    <mergeCell ref="AD23:AO23"/>
    <mergeCell ref="AH11:AS11"/>
    <mergeCell ref="AT11:AU11"/>
    <mergeCell ref="A21:C23"/>
    <mergeCell ref="D21:I21"/>
    <mergeCell ref="J21:O23"/>
    <mergeCell ref="P21:U21"/>
    <mergeCell ref="V21:AC21"/>
    <mergeCell ref="AD21:AO21"/>
    <mergeCell ref="D23:I23"/>
    <mergeCell ref="AP21:AS23"/>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0" fitToWidth="1" horizontalDpi="600" verticalDpi="600" orientation="portrait" scale="13" r:id="rId3"/>
  <legacyDrawing r:id="rId2"/>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AY25"/>
  <sheetViews>
    <sheetView zoomScale="85" zoomScaleNormal="85" zoomScalePageLayoutView="0" workbookViewId="0" topLeftCell="Y16">
      <selection activeCell="AV17" sqref="AV17"/>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7" width="8.7109375" style="113" customWidth="1"/>
    <col min="18" max="18" width="8.7109375" style="131" customWidth="1"/>
    <col min="19" max="19" width="8.7109375" style="113" customWidth="1"/>
    <col min="20" max="20" width="22.28125" style="113" customWidth="1"/>
    <col min="21" max="21" width="17.00390625" style="113" customWidth="1"/>
    <col min="22" max="45" width="5.8515625" style="113" customWidth="1"/>
    <col min="46" max="46" width="17.140625" style="113" customWidth="1"/>
    <col min="47" max="47" width="15.8515625" style="217" customWidth="1"/>
    <col min="48" max="49" width="48.8515625" style="113" customWidth="1"/>
    <col min="50" max="51" width="24.421875" style="113" customWidth="1"/>
    <col min="52" max="16384" width="10.8515625" style="113" customWidth="1"/>
  </cols>
  <sheetData>
    <row r="1" spans="1:51" ht="15.75" customHeight="1">
      <c r="A1" s="750" t="s">
        <v>16</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2"/>
      <c r="AX1" s="1062" t="s">
        <v>423</v>
      </c>
      <c r="AY1" s="1063"/>
    </row>
    <row r="2" spans="1:51" ht="15.75" customHeight="1">
      <c r="A2" s="1072" t="s">
        <v>17</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4"/>
      <c r="AX2" s="1065" t="s">
        <v>418</v>
      </c>
      <c r="AY2" s="1066"/>
    </row>
    <row r="3" spans="1:51" ht="15" customHeight="1">
      <c r="A3" s="759" t="s">
        <v>195</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760"/>
      <c r="AJ3" s="760"/>
      <c r="AK3" s="760"/>
      <c r="AL3" s="760"/>
      <c r="AM3" s="760"/>
      <c r="AN3" s="760"/>
      <c r="AO3" s="760"/>
      <c r="AP3" s="760"/>
      <c r="AQ3" s="760"/>
      <c r="AR3" s="760"/>
      <c r="AS3" s="760"/>
      <c r="AT3" s="760"/>
      <c r="AU3" s="760"/>
      <c r="AV3" s="760"/>
      <c r="AW3" s="761"/>
      <c r="AX3" s="1065" t="s">
        <v>424</v>
      </c>
      <c r="AY3" s="1066"/>
    </row>
    <row r="4" spans="1:51" ht="15.75" customHeight="1">
      <c r="A4" s="750"/>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2"/>
      <c r="AX4" s="749" t="s">
        <v>791</v>
      </c>
      <c r="AY4" s="749"/>
    </row>
    <row r="5" spans="1:51" ht="15" customHeight="1">
      <c r="A5" s="715" t="s">
        <v>174</v>
      </c>
      <c r="B5" s="716"/>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17"/>
      <c r="AH5" s="720" t="s">
        <v>69</v>
      </c>
      <c r="AI5" s="737"/>
      <c r="AJ5" s="737"/>
      <c r="AK5" s="737"/>
      <c r="AL5" s="737"/>
      <c r="AM5" s="737"/>
      <c r="AN5" s="737"/>
      <c r="AO5" s="737"/>
      <c r="AP5" s="737"/>
      <c r="AQ5" s="737"/>
      <c r="AR5" s="737"/>
      <c r="AS5" s="737"/>
      <c r="AT5" s="737"/>
      <c r="AU5" s="721"/>
      <c r="AV5" s="712" t="s">
        <v>409</v>
      </c>
      <c r="AW5" s="712" t="s">
        <v>410</v>
      </c>
      <c r="AX5" s="712" t="s">
        <v>298</v>
      </c>
      <c r="AY5" s="712" t="s">
        <v>299</v>
      </c>
    </row>
    <row r="6" spans="1:51" ht="15" customHeight="1">
      <c r="A6" s="718" t="s">
        <v>71</v>
      </c>
      <c r="B6" s="718"/>
      <c r="C6" s="718"/>
      <c r="D6" s="1068">
        <v>45054</v>
      </c>
      <c r="E6" s="719"/>
      <c r="F6" s="720" t="s">
        <v>67</v>
      </c>
      <c r="G6" s="721"/>
      <c r="H6" s="1096" t="s">
        <v>70</v>
      </c>
      <c r="I6" s="1096"/>
      <c r="J6" s="121"/>
      <c r="K6" s="720"/>
      <c r="L6" s="737"/>
      <c r="M6" s="737"/>
      <c r="N6" s="737"/>
      <c r="O6" s="737"/>
      <c r="P6" s="737"/>
      <c r="Q6" s="737"/>
      <c r="R6" s="737"/>
      <c r="S6" s="737"/>
      <c r="T6" s="737"/>
      <c r="U6" s="737"/>
      <c r="V6" s="114"/>
      <c r="W6" s="114"/>
      <c r="X6" s="114"/>
      <c r="Y6" s="114"/>
      <c r="Z6" s="114"/>
      <c r="AA6" s="114"/>
      <c r="AB6" s="114"/>
      <c r="AC6" s="114"/>
      <c r="AD6" s="114"/>
      <c r="AE6" s="114"/>
      <c r="AF6" s="114"/>
      <c r="AG6" s="115"/>
      <c r="AH6" s="722"/>
      <c r="AI6" s="1095"/>
      <c r="AJ6" s="1095"/>
      <c r="AK6" s="1095"/>
      <c r="AL6" s="1095"/>
      <c r="AM6" s="1095"/>
      <c r="AN6" s="1095"/>
      <c r="AO6" s="1095"/>
      <c r="AP6" s="1095"/>
      <c r="AQ6" s="1095"/>
      <c r="AR6" s="1095"/>
      <c r="AS6" s="1095"/>
      <c r="AT6" s="1095"/>
      <c r="AU6" s="723"/>
      <c r="AV6" s="713"/>
      <c r="AW6" s="713"/>
      <c r="AX6" s="713"/>
      <c r="AY6" s="713"/>
    </row>
    <row r="7" spans="1:51" ht="15" customHeight="1">
      <c r="A7" s="718"/>
      <c r="B7" s="718"/>
      <c r="C7" s="718"/>
      <c r="D7" s="719"/>
      <c r="E7" s="719"/>
      <c r="F7" s="722"/>
      <c r="G7" s="723"/>
      <c r="H7" s="1096" t="s">
        <v>68</v>
      </c>
      <c r="I7" s="1096"/>
      <c r="J7" s="121"/>
      <c r="K7" s="722"/>
      <c r="L7" s="1095"/>
      <c r="M7" s="1095"/>
      <c r="N7" s="1095"/>
      <c r="O7" s="1095"/>
      <c r="P7" s="1095"/>
      <c r="Q7" s="1095"/>
      <c r="R7" s="1095"/>
      <c r="S7" s="1095"/>
      <c r="T7" s="1095"/>
      <c r="U7" s="1095"/>
      <c r="V7" s="231"/>
      <c r="W7" s="231"/>
      <c r="X7" s="231"/>
      <c r="Y7" s="231"/>
      <c r="Z7" s="231"/>
      <c r="AA7" s="231"/>
      <c r="AB7" s="231"/>
      <c r="AC7" s="231"/>
      <c r="AD7" s="231"/>
      <c r="AE7" s="231"/>
      <c r="AF7" s="231"/>
      <c r="AG7" s="117"/>
      <c r="AH7" s="722"/>
      <c r="AI7" s="1095"/>
      <c r="AJ7" s="1095"/>
      <c r="AK7" s="1095"/>
      <c r="AL7" s="1095"/>
      <c r="AM7" s="1095"/>
      <c r="AN7" s="1095"/>
      <c r="AO7" s="1095"/>
      <c r="AP7" s="1095"/>
      <c r="AQ7" s="1095"/>
      <c r="AR7" s="1095"/>
      <c r="AS7" s="1095"/>
      <c r="AT7" s="1095"/>
      <c r="AU7" s="723"/>
      <c r="AV7" s="713"/>
      <c r="AW7" s="713"/>
      <c r="AX7" s="713"/>
      <c r="AY7" s="713"/>
    </row>
    <row r="8" spans="1:51" ht="15" customHeight="1">
      <c r="A8" s="718"/>
      <c r="B8" s="718"/>
      <c r="C8" s="718"/>
      <c r="D8" s="719"/>
      <c r="E8" s="719"/>
      <c r="F8" s="724"/>
      <c r="G8" s="725"/>
      <c r="H8" s="1096" t="s">
        <v>69</v>
      </c>
      <c r="I8" s="1096"/>
      <c r="J8" s="121" t="s">
        <v>425</v>
      </c>
      <c r="K8" s="724"/>
      <c r="L8" s="739"/>
      <c r="M8" s="739"/>
      <c r="N8" s="739"/>
      <c r="O8" s="739"/>
      <c r="P8" s="739"/>
      <c r="Q8" s="739"/>
      <c r="R8" s="739"/>
      <c r="S8" s="739"/>
      <c r="T8" s="739"/>
      <c r="U8" s="739"/>
      <c r="V8" s="118"/>
      <c r="W8" s="118"/>
      <c r="X8" s="118"/>
      <c r="Y8" s="118"/>
      <c r="Z8" s="118"/>
      <c r="AA8" s="118"/>
      <c r="AB8" s="118"/>
      <c r="AC8" s="118"/>
      <c r="AD8" s="118"/>
      <c r="AE8" s="118"/>
      <c r="AF8" s="118"/>
      <c r="AG8" s="119"/>
      <c r="AH8" s="722"/>
      <c r="AI8" s="1095"/>
      <c r="AJ8" s="1095"/>
      <c r="AK8" s="1095"/>
      <c r="AL8" s="1095"/>
      <c r="AM8" s="1095"/>
      <c r="AN8" s="1095"/>
      <c r="AO8" s="1095"/>
      <c r="AP8" s="1095"/>
      <c r="AQ8" s="1095"/>
      <c r="AR8" s="1095"/>
      <c r="AS8" s="1095"/>
      <c r="AT8" s="1095"/>
      <c r="AU8" s="723"/>
      <c r="AV8" s="713"/>
      <c r="AW8" s="713"/>
      <c r="AX8" s="713"/>
      <c r="AY8" s="713"/>
    </row>
    <row r="9" spans="1:51" ht="15" customHeight="1">
      <c r="A9" s="753" t="s">
        <v>399</v>
      </c>
      <c r="B9" s="754"/>
      <c r="C9" s="755"/>
      <c r="D9" s="730"/>
      <c r="E9" s="731"/>
      <c r="F9" s="731"/>
      <c r="G9" s="731"/>
      <c r="H9" s="731"/>
      <c r="I9" s="731"/>
      <c r="J9" s="731"/>
      <c r="K9" s="732"/>
      <c r="L9" s="732"/>
      <c r="M9" s="732"/>
      <c r="N9" s="732"/>
      <c r="O9" s="732"/>
      <c r="P9" s="732"/>
      <c r="Q9" s="732"/>
      <c r="R9" s="732"/>
      <c r="S9" s="732"/>
      <c r="T9" s="732"/>
      <c r="U9" s="732"/>
      <c r="V9" s="732"/>
      <c r="W9" s="732"/>
      <c r="X9" s="732"/>
      <c r="Y9" s="732"/>
      <c r="Z9" s="732"/>
      <c r="AA9" s="732"/>
      <c r="AB9" s="732"/>
      <c r="AC9" s="732"/>
      <c r="AD9" s="732"/>
      <c r="AE9" s="732"/>
      <c r="AF9" s="732"/>
      <c r="AG9" s="733"/>
      <c r="AH9" s="722"/>
      <c r="AI9" s="1095"/>
      <c r="AJ9" s="1095"/>
      <c r="AK9" s="1095"/>
      <c r="AL9" s="1095"/>
      <c r="AM9" s="1095"/>
      <c r="AN9" s="1095"/>
      <c r="AO9" s="1095"/>
      <c r="AP9" s="1095"/>
      <c r="AQ9" s="1095"/>
      <c r="AR9" s="1095"/>
      <c r="AS9" s="1095"/>
      <c r="AT9" s="1095"/>
      <c r="AU9" s="723"/>
      <c r="AV9" s="713"/>
      <c r="AW9" s="713"/>
      <c r="AX9" s="713"/>
      <c r="AY9" s="713"/>
    </row>
    <row r="10" spans="1:51" ht="15" customHeight="1">
      <c r="A10" s="727" t="s">
        <v>287</v>
      </c>
      <c r="B10" s="728"/>
      <c r="C10" s="729"/>
      <c r="D10" s="734" t="s">
        <v>500</v>
      </c>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3"/>
      <c r="AH10" s="724"/>
      <c r="AI10" s="739"/>
      <c r="AJ10" s="739"/>
      <c r="AK10" s="739"/>
      <c r="AL10" s="739"/>
      <c r="AM10" s="739"/>
      <c r="AN10" s="739"/>
      <c r="AO10" s="739"/>
      <c r="AP10" s="739"/>
      <c r="AQ10" s="739"/>
      <c r="AR10" s="739"/>
      <c r="AS10" s="739"/>
      <c r="AT10" s="739"/>
      <c r="AU10" s="725"/>
      <c r="AV10" s="713"/>
      <c r="AW10" s="713"/>
      <c r="AX10" s="713"/>
      <c r="AY10" s="713"/>
    </row>
    <row r="11" spans="1:51" ht="39.75" customHeight="1">
      <c r="A11" s="744" t="s">
        <v>168</v>
      </c>
      <c r="B11" s="745"/>
      <c r="C11" s="745"/>
      <c r="D11" s="745"/>
      <c r="E11" s="745"/>
      <c r="F11" s="746"/>
      <c r="G11" s="744" t="s">
        <v>278</v>
      </c>
      <c r="H11" s="746"/>
      <c r="I11" s="712" t="s">
        <v>179</v>
      </c>
      <c r="J11" s="712" t="s">
        <v>279</v>
      </c>
      <c r="K11" s="712" t="s">
        <v>323</v>
      </c>
      <c r="L11" s="712" t="s">
        <v>363</v>
      </c>
      <c r="M11" s="712" t="s">
        <v>167</v>
      </c>
      <c r="N11" s="712" t="s">
        <v>182</v>
      </c>
      <c r="O11" s="744" t="s">
        <v>284</v>
      </c>
      <c r="P11" s="745"/>
      <c r="Q11" s="745"/>
      <c r="R11" s="745"/>
      <c r="S11" s="746"/>
      <c r="T11" s="712" t="s">
        <v>173</v>
      </c>
      <c r="U11" s="712" t="s">
        <v>285</v>
      </c>
      <c r="V11" s="715" t="s">
        <v>370</v>
      </c>
      <c r="W11" s="716"/>
      <c r="X11" s="716"/>
      <c r="Y11" s="716"/>
      <c r="Z11" s="716"/>
      <c r="AA11" s="716"/>
      <c r="AB11" s="716"/>
      <c r="AC11" s="716"/>
      <c r="AD11" s="716"/>
      <c r="AE11" s="716"/>
      <c r="AF11" s="716"/>
      <c r="AG11" s="717"/>
      <c r="AH11" s="715" t="s">
        <v>87</v>
      </c>
      <c r="AI11" s="716"/>
      <c r="AJ11" s="716"/>
      <c r="AK11" s="716"/>
      <c r="AL11" s="716"/>
      <c r="AM11" s="716"/>
      <c r="AN11" s="716"/>
      <c r="AO11" s="716"/>
      <c r="AP11" s="716"/>
      <c r="AQ11" s="716"/>
      <c r="AR11" s="716"/>
      <c r="AS11" s="717"/>
      <c r="AT11" s="744" t="s">
        <v>8</v>
      </c>
      <c r="AU11" s="746"/>
      <c r="AV11" s="713"/>
      <c r="AW11" s="713"/>
      <c r="AX11" s="713"/>
      <c r="AY11" s="713"/>
    </row>
    <row r="12" spans="1:51" ht="42.75">
      <c r="A12" s="120" t="s">
        <v>169</v>
      </c>
      <c r="B12" s="120" t="s">
        <v>170</v>
      </c>
      <c r="C12" s="120" t="s">
        <v>171</v>
      </c>
      <c r="D12" s="120" t="s">
        <v>178</v>
      </c>
      <c r="E12" s="120" t="s">
        <v>185</v>
      </c>
      <c r="F12" s="120" t="s">
        <v>186</v>
      </c>
      <c r="G12" s="120" t="s">
        <v>277</v>
      </c>
      <c r="H12" s="120" t="s">
        <v>184</v>
      </c>
      <c r="I12" s="714"/>
      <c r="J12" s="714"/>
      <c r="K12" s="714"/>
      <c r="L12" s="714"/>
      <c r="M12" s="714"/>
      <c r="N12" s="714"/>
      <c r="O12" s="120">
        <v>2020</v>
      </c>
      <c r="P12" s="120">
        <v>2021</v>
      </c>
      <c r="Q12" s="120">
        <v>2022</v>
      </c>
      <c r="R12" s="120">
        <v>2023</v>
      </c>
      <c r="S12" s="120">
        <v>2024</v>
      </c>
      <c r="T12" s="714"/>
      <c r="U12" s="714"/>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14"/>
      <c r="AW12" s="714"/>
      <c r="AX12" s="714"/>
      <c r="AY12" s="714"/>
    </row>
    <row r="13" spans="1:51" ht="195">
      <c r="A13" s="121"/>
      <c r="B13" s="121"/>
      <c r="C13" s="121"/>
      <c r="D13" s="121"/>
      <c r="E13" s="121" t="s">
        <v>425</v>
      </c>
      <c r="F13" s="121"/>
      <c r="G13" s="122" t="s">
        <v>427</v>
      </c>
      <c r="H13" s="122" t="s">
        <v>845</v>
      </c>
      <c r="I13" s="232" t="s">
        <v>428</v>
      </c>
      <c r="J13" s="233" t="s">
        <v>429</v>
      </c>
      <c r="K13" s="122" t="s">
        <v>430</v>
      </c>
      <c r="L13" s="121"/>
      <c r="M13" s="122" t="s">
        <v>431</v>
      </c>
      <c r="N13" s="122" t="s">
        <v>432</v>
      </c>
      <c r="O13" s="123"/>
      <c r="P13" s="123"/>
      <c r="Q13" s="123"/>
      <c r="R13" s="234">
        <v>1</v>
      </c>
      <c r="S13" s="123"/>
      <c r="T13" s="235" t="s">
        <v>433</v>
      </c>
      <c r="U13" s="232" t="s">
        <v>434</v>
      </c>
      <c r="V13" s="236"/>
      <c r="W13" s="236"/>
      <c r="X13" s="236">
        <v>0.25</v>
      </c>
      <c r="Y13" s="236"/>
      <c r="Z13" s="236"/>
      <c r="AA13" s="236">
        <v>0.25</v>
      </c>
      <c r="AB13" s="236"/>
      <c r="AC13" s="236"/>
      <c r="AD13" s="236">
        <v>0.25</v>
      </c>
      <c r="AE13" s="236"/>
      <c r="AF13" s="236"/>
      <c r="AG13" s="236">
        <v>0.25</v>
      </c>
      <c r="AH13" s="124"/>
      <c r="AI13" s="124"/>
      <c r="AJ13" s="127">
        <v>0.25</v>
      </c>
      <c r="AK13" s="128"/>
      <c r="AL13" s="124"/>
      <c r="AM13" s="124"/>
      <c r="AN13" s="124"/>
      <c r="AO13" s="124"/>
      <c r="AP13" s="124"/>
      <c r="AQ13" s="124"/>
      <c r="AR13" s="124"/>
      <c r="AS13" s="124"/>
      <c r="AT13" s="127">
        <f>SUM(AH13:AS13)</f>
        <v>0.25</v>
      </c>
      <c r="AU13" s="127">
        <f>+AT13/R13</f>
        <v>0.25</v>
      </c>
      <c r="AV13" s="412" t="s">
        <v>881</v>
      </c>
      <c r="AW13" s="412" t="s">
        <v>924</v>
      </c>
      <c r="AX13" s="1122" t="s">
        <v>450</v>
      </c>
      <c r="AY13" s="1123" t="s">
        <v>450</v>
      </c>
    </row>
    <row r="14" spans="1:51" ht="195">
      <c r="A14" s="121"/>
      <c r="B14" s="121"/>
      <c r="C14" s="121"/>
      <c r="D14" s="121"/>
      <c r="E14" s="121" t="s">
        <v>425</v>
      </c>
      <c r="F14" s="121"/>
      <c r="G14" s="122" t="s">
        <v>427</v>
      </c>
      <c r="H14" s="122" t="s">
        <v>845</v>
      </c>
      <c r="I14" s="232" t="s">
        <v>435</v>
      </c>
      <c r="J14" s="233" t="s">
        <v>436</v>
      </c>
      <c r="K14" s="124" t="s">
        <v>430</v>
      </c>
      <c r="L14" s="124"/>
      <c r="M14" s="122" t="s">
        <v>437</v>
      </c>
      <c r="N14" s="237" t="s">
        <v>438</v>
      </c>
      <c r="O14" s="124"/>
      <c r="P14" s="124"/>
      <c r="Q14" s="124"/>
      <c r="R14" s="235">
        <v>1</v>
      </c>
      <c r="S14" s="124"/>
      <c r="T14" s="235" t="s">
        <v>439</v>
      </c>
      <c r="U14" s="232" t="s">
        <v>440</v>
      </c>
      <c r="V14" s="236"/>
      <c r="W14" s="236"/>
      <c r="X14" s="236"/>
      <c r="Y14" s="236"/>
      <c r="Z14" s="236"/>
      <c r="AA14" s="236"/>
      <c r="AB14" s="236"/>
      <c r="AC14" s="236"/>
      <c r="AD14" s="236"/>
      <c r="AE14" s="236"/>
      <c r="AF14" s="236"/>
      <c r="AG14" s="238">
        <v>1</v>
      </c>
      <c r="AH14" s="124"/>
      <c r="AI14" s="124"/>
      <c r="AJ14" s="124"/>
      <c r="AK14" s="128"/>
      <c r="AL14" s="124"/>
      <c r="AM14" s="124"/>
      <c r="AN14" s="124"/>
      <c r="AO14" s="124"/>
      <c r="AP14" s="124"/>
      <c r="AQ14" s="124"/>
      <c r="AR14" s="124"/>
      <c r="AS14" s="124"/>
      <c r="AT14" s="124">
        <f aca="true" t="shared" si="0" ref="AT14:AT22">SUM(AH14:AS14)</f>
        <v>0</v>
      </c>
      <c r="AU14" s="127">
        <f aca="true" t="shared" si="1" ref="AU14:AU22">+AT14/R14</f>
        <v>0</v>
      </c>
      <c r="AV14" s="412" t="s">
        <v>881</v>
      </c>
      <c r="AW14" s="412" t="s">
        <v>881</v>
      </c>
      <c r="AX14" s="1122" t="s">
        <v>450</v>
      </c>
      <c r="AY14" s="1123" t="s">
        <v>450</v>
      </c>
    </row>
    <row r="15" spans="1:51" ht="285">
      <c r="A15" s="121"/>
      <c r="B15" s="121"/>
      <c r="C15" s="121"/>
      <c r="D15" s="121"/>
      <c r="E15" s="121" t="s">
        <v>425</v>
      </c>
      <c r="F15" s="121"/>
      <c r="G15" s="122" t="s">
        <v>427</v>
      </c>
      <c r="H15" s="122" t="s">
        <v>845</v>
      </c>
      <c r="I15" s="232" t="s">
        <v>441</v>
      </c>
      <c r="J15" s="233" t="s">
        <v>442</v>
      </c>
      <c r="K15" s="124" t="s">
        <v>430</v>
      </c>
      <c r="L15" s="124"/>
      <c r="M15" s="121" t="s">
        <v>437</v>
      </c>
      <c r="N15" s="237" t="s">
        <v>443</v>
      </c>
      <c r="O15" s="124"/>
      <c r="P15" s="124"/>
      <c r="Q15" s="124"/>
      <c r="R15" s="235">
        <v>12</v>
      </c>
      <c r="S15" s="124"/>
      <c r="T15" s="235" t="s">
        <v>444</v>
      </c>
      <c r="U15" s="232" t="s">
        <v>445</v>
      </c>
      <c r="V15" s="236"/>
      <c r="W15" s="236"/>
      <c r="X15" s="238"/>
      <c r="Y15" s="238">
        <v>4</v>
      </c>
      <c r="Z15" s="238"/>
      <c r="AA15" s="238"/>
      <c r="AB15" s="238"/>
      <c r="AC15" s="238">
        <v>4</v>
      </c>
      <c r="AD15" s="238"/>
      <c r="AE15" s="238"/>
      <c r="AF15" s="238"/>
      <c r="AG15" s="238">
        <v>4</v>
      </c>
      <c r="AH15" s="124"/>
      <c r="AI15" s="124"/>
      <c r="AJ15" s="124"/>
      <c r="AK15" s="128">
        <v>4</v>
      </c>
      <c r="AL15" s="124"/>
      <c r="AM15" s="124"/>
      <c r="AN15" s="124"/>
      <c r="AO15" s="124"/>
      <c r="AP15" s="124"/>
      <c r="AQ15" s="124"/>
      <c r="AR15" s="124"/>
      <c r="AS15" s="124"/>
      <c r="AT15" s="124">
        <f t="shared" si="0"/>
        <v>4</v>
      </c>
      <c r="AU15" s="127">
        <f t="shared" si="1"/>
        <v>0.3333333333333333</v>
      </c>
      <c r="AV15" s="412" t="s">
        <v>925</v>
      </c>
      <c r="AW15" s="412" t="s">
        <v>926</v>
      </c>
      <c r="AX15" s="234" t="s">
        <v>883</v>
      </c>
      <c r="AY15" s="1123" t="s">
        <v>450</v>
      </c>
    </row>
    <row r="16" spans="1:51" ht="190.5" customHeight="1">
      <c r="A16" s="121"/>
      <c r="B16" s="121"/>
      <c r="C16" s="121"/>
      <c r="D16" s="121"/>
      <c r="E16" s="121" t="s">
        <v>425</v>
      </c>
      <c r="F16" s="121"/>
      <c r="G16" s="122" t="s">
        <v>427</v>
      </c>
      <c r="H16" s="122" t="s">
        <v>845</v>
      </c>
      <c r="I16" s="232" t="s">
        <v>446</v>
      </c>
      <c r="J16" s="233" t="s">
        <v>447</v>
      </c>
      <c r="K16" s="124" t="s">
        <v>430</v>
      </c>
      <c r="L16" s="124"/>
      <c r="M16" s="122" t="s">
        <v>437</v>
      </c>
      <c r="N16" s="233" t="s">
        <v>448</v>
      </c>
      <c r="O16" s="124"/>
      <c r="P16" s="124"/>
      <c r="Q16" s="124"/>
      <c r="R16" s="235">
        <v>6</v>
      </c>
      <c r="S16" s="124"/>
      <c r="T16" s="235" t="s">
        <v>444</v>
      </c>
      <c r="U16" s="232" t="s">
        <v>449</v>
      </c>
      <c r="V16" s="236"/>
      <c r="W16" s="236"/>
      <c r="X16" s="236"/>
      <c r="Y16" s="239">
        <v>2</v>
      </c>
      <c r="Z16" s="239"/>
      <c r="AA16" s="240"/>
      <c r="AB16" s="239"/>
      <c r="AC16" s="239">
        <v>2</v>
      </c>
      <c r="AD16" s="236"/>
      <c r="AE16" s="236"/>
      <c r="AF16" s="236"/>
      <c r="AG16" s="238">
        <v>2</v>
      </c>
      <c r="AH16" s="124"/>
      <c r="AI16" s="124"/>
      <c r="AJ16" s="124"/>
      <c r="AK16" s="128">
        <v>4</v>
      </c>
      <c r="AL16" s="124"/>
      <c r="AM16" s="124"/>
      <c r="AN16" s="124"/>
      <c r="AO16" s="124"/>
      <c r="AP16" s="124"/>
      <c r="AQ16" s="124"/>
      <c r="AR16" s="124"/>
      <c r="AS16" s="124"/>
      <c r="AT16" s="124">
        <f t="shared" si="0"/>
        <v>4</v>
      </c>
      <c r="AU16" s="127">
        <f>+AT16/R16</f>
        <v>0.6666666666666666</v>
      </c>
      <c r="AV16" s="412" t="s">
        <v>927</v>
      </c>
      <c r="AW16" s="412" t="s">
        <v>928</v>
      </c>
      <c r="AX16" s="234" t="s">
        <v>883</v>
      </c>
      <c r="AY16" s="1123" t="s">
        <v>450</v>
      </c>
    </row>
    <row r="17" spans="1:51" ht="180">
      <c r="A17" s="121"/>
      <c r="B17" s="121"/>
      <c r="C17" s="121"/>
      <c r="D17" s="121"/>
      <c r="E17" s="121" t="s">
        <v>425</v>
      </c>
      <c r="F17" s="121"/>
      <c r="G17" s="122" t="s">
        <v>427</v>
      </c>
      <c r="H17" s="121" t="s">
        <v>450</v>
      </c>
      <c r="I17" s="232" t="s">
        <v>451</v>
      </c>
      <c r="J17" s="233" t="s">
        <v>452</v>
      </c>
      <c r="K17" s="124" t="s">
        <v>453</v>
      </c>
      <c r="L17" s="235"/>
      <c r="M17" s="121" t="s">
        <v>431</v>
      </c>
      <c r="N17" s="122" t="s">
        <v>454</v>
      </c>
      <c r="O17" s="124"/>
      <c r="P17" s="124"/>
      <c r="Q17" s="124"/>
      <c r="R17" s="234">
        <v>1</v>
      </c>
      <c r="S17" s="124"/>
      <c r="T17" s="235" t="s">
        <v>455</v>
      </c>
      <c r="U17" s="232" t="s">
        <v>456</v>
      </c>
      <c r="V17" s="236"/>
      <c r="W17" s="236"/>
      <c r="X17" s="236"/>
      <c r="Y17" s="236"/>
      <c r="Z17" s="236"/>
      <c r="AA17" s="236">
        <v>1</v>
      </c>
      <c r="AB17" s="236"/>
      <c r="AC17" s="236"/>
      <c r="AD17" s="236"/>
      <c r="AE17" s="236"/>
      <c r="AF17" s="236"/>
      <c r="AG17" s="236">
        <v>1</v>
      </c>
      <c r="AH17" s="124"/>
      <c r="AI17" s="124"/>
      <c r="AJ17" s="124"/>
      <c r="AK17" s="128"/>
      <c r="AL17" s="124"/>
      <c r="AM17" s="124"/>
      <c r="AN17" s="124"/>
      <c r="AO17" s="124"/>
      <c r="AP17" s="124"/>
      <c r="AQ17" s="124"/>
      <c r="AR17" s="124"/>
      <c r="AS17" s="124"/>
      <c r="AT17" s="124">
        <f t="shared" si="0"/>
        <v>0</v>
      </c>
      <c r="AU17" s="127">
        <f t="shared" si="1"/>
        <v>0</v>
      </c>
      <c r="AV17" s="412" t="s">
        <v>881</v>
      </c>
      <c r="AW17" s="412" t="s">
        <v>881</v>
      </c>
      <c r="AX17" s="1122" t="s">
        <v>450</v>
      </c>
      <c r="AY17" s="1123" t="s">
        <v>450</v>
      </c>
    </row>
    <row r="18" spans="1:51" ht="156" customHeight="1">
      <c r="A18" s="121"/>
      <c r="B18" s="121"/>
      <c r="C18" s="121"/>
      <c r="D18" s="121"/>
      <c r="E18" s="121" t="s">
        <v>425</v>
      </c>
      <c r="F18" s="121"/>
      <c r="G18" s="122" t="s">
        <v>427</v>
      </c>
      <c r="H18" s="121" t="s">
        <v>450</v>
      </c>
      <c r="I18" s="232" t="s">
        <v>457</v>
      </c>
      <c r="J18" s="233" t="s">
        <v>458</v>
      </c>
      <c r="K18" s="124" t="s">
        <v>453</v>
      </c>
      <c r="L18" s="235"/>
      <c r="M18" s="121" t="s">
        <v>431</v>
      </c>
      <c r="N18" s="122" t="s">
        <v>459</v>
      </c>
      <c r="O18" s="124"/>
      <c r="P18" s="124"/>
      <c r="Q18" s="124"/>
      <c r="R18" s="234">
        <v>1</v>
      </c>
      <c r="S18" s="124"/>
      <c r="T18" s="235" t="s">
        <v>460</v>
      </c>
      <c r="U18" s="232" t="s">
        <v>461</v>
      </c>
      <c r="V18" s="236">
        <v>1</v>
      </c>
      <c r="W18" s="236">
        <v>1</v>
      </c>
      <c r="X18" s="236">
        <v>1</v>
      </c>
      <c r="Y18" s="236">
        <v>1</v>
      </c>
      <c r="Z18" s="236">
        <v>1</v>
      </c>
      <c r="AA18" s="236">
        <v>1</v>
      </c>
      <c r="AB18" s="236">
        <v>1</v>
      </c>
      <c r="AC18" s="236">
        <v>1</v>
      </c>
      <c r="AD18" s="236">
        <v>1</v>
      </c>
      <c r="AE18" s="236">
        <v>1</v>
      </c>
      <c r="AF18" s="236">
        <v>1</v>
      </c>
      <c r="AG18" s="236">
        <v>1</v>
      </c>
      <c r="AH18" s="127">
        <v>1</v>
      </c>
      <c r="AI18" s="127">
        <v>1</v>
      </c>
      <c r="AJ18" s="127">
        <v>1</v>
      </c>
      <c r="AK18" s="1125">
        <v>1</v>
      </c>
      <c r="AL18" s="124"/>
      <c r="AM18" s="124"/>
      <c r="AN18" s="124"/>
      <c r="AO18" s="124"/>
      <c r="AP18" s="124"/>
      <c r="AQ18" s="124"/>
      <c r="AR18" s="124"/>
      <c r="AS18" s="124"/>
      <c r="AT18" s="127">
        <f>AVERAGE(AH18:AS18)</f>
        <v>1</v>
      </c>
      <c r="AU18" s="1124">
        <f>+(SUM(AH18:AS18)/+SUM(V18:AG18))</f>
        <v>0.3333333333333333</v>
      </c>
      <c r="AV18" s="414" t="s">
        <v>929</v>
      </c>
      <c r="AW18" s="414" t="s">
        <v>930</v>
      </c>
      <c r="AX18" s="234" t="s">
        <v>883</v>
      </c>
      <c r="AY18" s="1123" t="s">
        <v>450</v>
      </c>
    </row>
    <row r="19" spans="1:51" ht="345">
      <c r="A19" s="121"/>
      <c r="B19" s="121"/>
      <c r="C19" s="121"/>
      <c r="D19" s="121"/>
      <c r="E19" s="121" t="s">
        <v>425</v>
      </c>
      <c r="F19" s="121"/>
      <c r="G19" s="122" t="s">
        <v>427</v>
      </c>
      <c r="H19" s="122" t="s">
        <v>845</v>
      </c>
      <c r="I19" s="232" t="s">
        <v>462</v>
      </c>
      <c r="J19" s="232" t="s">
        <v>463</v>
      </c>
      <c r="K19" s="121" t="s">
        <v>453</v>
      </c>
      <c r="L19" s="124"/>
      <c r="M19" s="122" t="s">
        <v>431</v>
      </c>
      <c r="N19" s="232" t="s">
        <v>464</v>
      </c>
      <c r="O19" s="124"/>
      <c r="P19" s="124"/>
      <c r="Q19" s="124"/>
      <c r="R19" s="234">
        <v>1</v>
      </c>
      <c r="S19" s="124"/>
      <c r="T19" s="235" t="s">
        <v>444</v>
      </c>
      <c r="U19" s="232" t="s">
        <v>465</v>
      </c>
      <c r="V19" s="236"/>
      <c r="W19" s="236"/>
      <c r="X19" s="236"/>
      <c r="Y19" s="236">
        <v>1</v>
      </c>
      <c r="Z19" s="236"/>
      <c r="AA19" s="236"/>
      <c r="AB19" s="236"/>
      <c r="AC19" s="236">
        <v>1</v>
      </c>
      <c r="AD19" s="236"/>
      <c r="AE19" s="236"/>
      <c r="AF19" s="236"/>
      <c r="AG19" s="236">
        <v>1</v>
      </c>
      <c r="AH19" s="124"/>
      <c r="AI19" s="124"/>
      <c r="AJ19" s="124"/>
      <c r="AK19" s="1125">
        <v>1</v>
      </c>
      <c r="AL19" s="124"/>
      <c r="AM19" s="124"/>
      <c r="AN19" s="124"/>
      <c r="AO19" s="124"/>
      <c r="AP19" s="124"/>
      <c r="AQ19" s="124"/>
      <c r="AR19" s="124"/>
      <c r="AS19" s="124"/>
      <c r="AT19" s="127">
        <f t="shared" si="0"/>
        <v>1</v>
      </c>
      <c r="AU19" s="1124">
        <f>+(SUM(AH19:AS19)/+SUM(V19:AG19))</f>
        <v>0.3333333333333333</v>
      </c>
      <c r="AV19" s="412" t="s">
        <v>931</v>
      </c>
      <c r="AW19" s="412" t="s">
        <v>932</v>
      </c>
      <c r="AX19" s="234" t="s">
        <v>883</v>
      </c>
      <c r="AY19" s="1123" t="s">
        <v>450</v>
      </c>
    </row>
    <row r="20" spans="1:51" ht="268.5" customHeight="1">
      <c r="A20" s="121"/>
      <c r="B20" s="121"/>
      <c r="C20" s="121"/>
      <c r="D20" s="121"/>
      <c r="E20" s="121" t="s">
        <v>425</v>
      </c>
      <c r="F20" s="121"/>
      <c r="G20" s="122" t="s">
        <v>427</v>
      </c>
      <c r="H20" s="122" t="s">
        <v>845</v>
      </c>
      <c r="I20" s="232" t="s">
        <v>466</v>
      </c>
      <c r="J20" s="233" t="s">
        <v>467</v>
      </c>
      <c r="K20" s="124" t="s">
        <v>430</v>
      </c>
      <c r="L20" s="124"/>
      <c r="M20" s="121" t="s">
        <v>437</v>
      </c>
      <c r="N20" s="237" t="s">
        <v>468</v>
      </c>
      <c r="O20" s="124"/>
      <c r="P20" s="124"/>
      <c r="Q20" s="124"/>
      <c r="R20" s="235">
        <v>2</v>
      </c>
      <c r="S20" s="124"/>
      <c r="T20" s="235" t="s">
        <v>455</v>
      </c>
      <c r="U20" s="232" t="s">
        <v>469</v>
      </c>
      <c r="V20" s="236"/>
      <c r="W20" s="236"/>
      <c r="X20" s="236"/>
      <c r="Y20" s="236"/>
      <c r="Z20" s="236"/>
      <c r="AA20" s="238"/>
      <c r="AB20" s="239">
        <v>1</v>
      </c>
      <c r="AC20" s="236"/>
      <c r="AD20" s="236"/>
      <c r="AE20" s="236"/>
      <c r="AF20" s="236"/>
      <c r="AG20" s="238">
        <v>1</v>
      </c>
      <c r="AH20" s="124"/>
      <c r="AI20" s="124"/>
      <c r="AJ20" s="124"/>
      <c r="AK20" s="128"/>
      <c r="AL20" s="124"/>
      <c r="AM20" s="124"/>
      <c r="AN20" s="124"/>
      <c r="AO20" s="124"/>
      <c r="AP20" s="124"/>
      <c r="AQ20" s="124"/>
      <c r="AR20" s="124"/>
      <c r="AS20" s="124"/>
      <c r="AT20" s="124">
        <f t="shared" si="0"/>
        <v>0</v>
      </c>
      <c r="AU20" s="127">
        <f t="shared" si="1"/>
        <v>0</v>
      </c>
      <c r="AV20" s="412" t="s">
        <v>881</v>
      </c>
      <c r="AW20" s="412" t="s">
        <v>881</v>
      </c>
      <c r="AX20" s="1122" t="s">
        <v>450</v>
      </c>
      <c r="AY20" s="1123" t="s">
        <v>450</v>
      </c>
    </row>
    <row r="21" spans="1:51" ht="173.25" customHeight="1">
      <c r="A21" s="121"/>
      <c r="B21" s="121"/>
      <c r="C21" s="121"/>
      <c r="D21" s="121"/>
      <c r="E21" s="121" t="s">
        <v>425</v>
      </c>
      <c r="F21" s="121"/>
      <c r="G21" s="122" t="s">
        <v>427</v>
      </c>
      <c r="H21" s="122" t="s">
        <v>845</v>
      </c>
      <c r="I21" s="232" t="s">
        <v>470</v>
      </c>
      <c r="J21" s="233" t="s">
        <v>471</v>
      </c>
      <c r="K21" s="124" t="s">
        <v>430</v>
      </c>
      <c r="L21" s="124"/>
      <c r="M21" s="121" t="s">
        <v>437</v>
      </c>
      <c r="N21" s="122" t="s">
        <v>472</v>
      </c>
      <c r="O21" s="124"/>
      <c r="P21" s="124"/>
      <c r="Q21" s="124"/>
      <c r="R21" s="241">
        <v>12</v>
      </c>
      <c r="S21" s="124"/>
      <c r="T21" s="235" t="s">
        <v>460</v>
      </c>
      <c r="U21" s="232" t="s">
        <v>473</v>
      </c>
      <c r="V21" s="121">
        <v>1</v>
      </c>
      <c r="W21" s="477">
        <v>1</v>
      </c>
      <c r="X21" s="477">
        <v>1</v>
      </c>
      <c r="Y21" s="477">
        <v>1</v>
      </c>
      <c r="Z21" s="477">
        <v>1</v>
      </c>
      <c r="AA21" s="477">
        <v>1</v>
      </c>
      <c r="AB21" s="477">
        <v>1</v>
      </c>
      <c r="AC21" s="477">
        <v>1</v>
      </c>
      <c r="AD21" s="477">
        <v>1</v>
      </c>
      <c r="AE21" s="477">
        <v>1</v>
      </c>
      <c r="AF21" s="477">
        <v>1</v>
      </c>
      <c r="AG21" s="477">
        <v>1</v>
      </c>
      <c r="AH21" s="477">
        <v>1</v>
      </c>
      <c r="AI21" s="477">
        <v>1</v>
      </c>
      <c r="AJ21" s="477">
        <v>1</v>
      </c>
      <c r="AK21" s="477">
        <v>1</v>
      </c>
      <c r="AL21" s="477"/>
      <c r="AM21" s="477"/>
      <c r="AN21" s="477"/>
      <c r="AO21" s="477"/>
      <c r="AP21" s="477"/>
      <c r="AQ21" s="477"/>
      <c r="AR21" s="477"/>
      <c r="AS21" s="477"/>
      <c r="AT21" s="124">
        <f t="shared" si="0"/>
        <v>4</v>
      </c>
      <c r="AU21" s="127">
        <f t="shared" si="1"/>
        <v>0.3333333333333333</v>
      </c>
      <c r="AV21" s="414" t="s">
        <v>933</v>
      </c>
      <c r="AW21" s="414" t="s">
        <v>934</v>
      </c>
      <c r="AX21" s="234" t="s">
        <v>883</v>
      </c>
      <c r="AY21" s="1123" t="s">
        <v>450</v>
      </c>
    </row>
    <row r="22" spans="1:51" ht="96" customHeight="1">
      <c r="A22" s="121"/>
      <c r="B22" s="121"/>
      <c r="C22" s="121"/>
      <c r="D22" s="121"/>
      <c r="E22" s="121" t="s">
        <v>425</v>
      </c>
      <c r="F22" s="121"/>
      <c r="G22" s="122" t="s">
        <v>427</v>
      </c>
      <c r="H22" s="122" t="s">
        <v>845</v>
      </c>
      <c r="I22" s="232" t="s">
        <v>474</v>
      </c>
      <c r="J22" s="233" t="s">
        <v>475</v>
      </c>
      <c r="K22" s="124" t="s">
        <v>430</v>
      </c>
      <c r="L22" s="124"/>
      <c r="M22" s="121" t="s">
        <v>437</v>
      </c>
      <c r="N22" s="237" t="s">
        <v>476</v>
      </c>
      <c r="O22" s="124"/>
      <c r="P22" s="124"/>
      <c r="Q22" s="124"/>
      <c r="R22" s="235">
        <v>2</v>
      </c>
      <c r="S22" s="124"/>
      <c r="T22" s="235" t="s">
        <v>455</v>
      </c>
      <c r="U22" s="232" t="s">
        <v>477</v>
      </c>
      <c r="V22" s="236"/>
      <c r="W22" s="236"/>
      <c r="X22" s="236"/>
      <c r="Y22" s="236"/>
      <c r="Z22" s="236"/>
      <c r="AA22" s="236"/>
      <c r="AB22" s="238">
        <v>1</v>
      </c>
      <c r="AC22" s="236"/>
      <c r="AD22" s="236"/>
      <c r="AE22" s="236"/>
      <c r="AF22" s="236"/>
      <c r="AG22" s="238">
        <v>1</v>
      </c>
      <c r="AH22" s="124"/>
      <c r="AI22" s="124"/>
      <c r="AJ22" s="124"/>
      <c r="AK22" s="128"/>
      <c r="AL22" s="124"/>
      <c r="AM22" s="124"/>
      <c r="AN22" s="124"/>
      <c r="AO22" s="124"/>
      <c r="AP22" s="124"/>
      <c r="AQ22" s="124"/>
      <c r="AR22" s="124"/>
      <c r="AS22" s="124"/>
      <c r="AT22" s="124">
        <f t="shared" si="0"/>
        <v>0</v>
      </c>
      <c r="AU22" s="127">
        <f t="shared" si="1"/>
        <v>0</v>
      </c>
      <c r="AV22" s="412" t="s">
        <v>881</v>
      </c>
      <c r="AW22" s="412" t="s">
        <v>881</v>
      </c>
      <c r="AX22" s="1122" t="s">
        <v>450</v>
      </c>
      <c r="AY22" s="1123" t="s">
        <v>450</v>
      </c>
    </row>
    <row r="23" spans="1:51" ht="54" customHeight="1">
      <c r="A23" s="740" t="s">
        <v>64</v>
      </c>
      <c r="B23" s="740"/>
      <c r="C23" s="740"/>
      <c r="D23" s="736" t="s">
        <v>66</v>
      </c>
      <c r="E23" s="736"/>
      <c r="F23" s="736"/>
      <c r="G23" s="736"/>
      <c r="H23" s="736"/>
      <c r="I23" s="736"/>
      <c r="J23" s="735" t="s">
        <v>300</v>
      </c>
      <c r="K23" s="735"/>
      <c r="L23" s="735"/>
      <c r="M23" s="735"/>
      <c r="N23" s="735"/>
      <c r="O23" s="735"/>
      <c r="P23" s="736" t="s">
        <v>66</v>
      </c>
      <c r="Q23" s="736"/>
      <c r="R23" s="736"/>
      <c r="S23" s="736"/>
      <c r="T23" s="736"/>
      <c r="U23" s="736"/>
      <c r="V23" s="736" t="s">
        <v>66</v>
      </c>
      <c r="W23" s="736"/>
      <c r="X23" s="736"/>
      <c r="Y23" s="736"/>
      <c r="Z23" s="736"/>
      <c r="AA23" s="736"/>
      <c r="AB23" s="736"/>
      <c r="AC23" s="736"/>
      <c r="AD23" s="736" t="s">
        <v>66</v>
      </c>
      <c r="AE23" s="736"/>
      <c r="AF23" s="736"/>
      <c r="AG23" s="736"/>
      <c r="AH23" s="736"/>
      <c r="AI23" s="736"/>
      <c r="AJ23" s="736"/>
      <c r="AK23" s="736"/>
      <c r="AL23" s="736"/>
      <c r="AM23" s="736"/>
      <c r="AN23" s="736"/>
      <c r="AO23" s="736"/>
      <c r="AP23" s="735" t="s">
        <v>318</v>
      </c>
      <c r="AQ23" s="735"/>
      <c r="AR23" s="735"/>
      <c r="AS23" s="735"/>
      <c r="AT23" s="736" t="s">
        <v>13</v>
      </c>
      <c r="AU23" s="736"/>
      <c r="AV23" s="736"/>
      <c r="AW23" s="736"/>
      <c r="AX23" s="736"/>
      <c r="AY23" s="736"/>
    </row>
    <row r="24" spans="1:51" ht="30" customHeight="1">
      <c r="A24" s="740"/>
      <c r="B24" s="740"/>
      <c r="C24" s="740"/>
      <c r="D24" s="736" t="s">
        <v>797</v>
      </c>
      <c r="E24" s="736"/>
      <c r="F24" s="736"/>
      <c r="G24" s="736"/>
      <c r="H24" s="736"/>
      <c r="I24" s="736"/>
      <c r="J24" s="735"/>
      <c r="K24" s="735"/>
      <c r="L24" s="735"/>
      <c r="M24" s="735"/>
      <c r="N24" s="735"/>
      <c r="O24" s="735"/>
      <c r="P24" s="736" t="s">
        <v>799</v>
      </c>
      <c r="Q24" s="736"/>
      <c r="R24" s="736"/>
      <c r="S24" s="736"/>
      <c r="T24" s="736"/>
      <c r="U24" s="736"/>
      <c r="V24" s="736" t="s">
        <v>800</v>
      </c>
      <c r="W24" s="736"/>
      <c r="X24" s="736"/>
      <c r="Y24" s="736"/>
      <c r="Z24" s="736"/>
      <c r="AA24" s="736"/>
      <c r="AB24" s="736"/>
      <c r="AC24" s="736"/>
      <c r="AD24" s="736" t="s">
        <v>65</v>
      </c>
      <c r="AE24" s="736"/>
      <c r="AF24" s="736"/>
      <c r="AG24" s="736"/>
      <c r="AH24" s="736"/>
      <c r="AI24" s="736"/>
      <c r="AJ24" s="736"/>
      <c r="AK24" s="736"/>
      <c r="AL24" s="736"/>
      <c r="AM24" s="736"/>
      <c r="AN24" s="736"/>
      <c r="AO24" s="736"/>
      <c r="AP24" s="735"/>
      <c r="AQ24" s="735"/>
      <c r="AR24" s="735"/>
      <c r="AS24" s="735"/>
      <c r="AT24" s="736" t="s">
        <v>771</v>
      </c>
      <c r="AU24" s="736"/>
      <c r="AV24" s="736"/>
      <c r="AW24" s="736"/>
      <c r="AX24" s="736"/>
      <c r="AY24" s="736"/>
    </row>
    <row r="25" spans="1:51" ht="30" customHeight="1">
      <c r="A25" s="740"/>
      <c r="B25" s="740"/>
      <c r="C25" s="740"/>
      <c r="D25" s="736" t="s">
        <v>798</v>
      </c>
      <c r="E25" s="736"/>
      <c r="F25" s="736"/>
      <c r="G25" s="736"/>
      <c r="H25" s="736"/>
      <c r="I25" s="736"/>
      <c r="J25" s="735"/>
      <c r="K25" s="735"/>
      <c r="L25" s="735"/>
      <c r="M25" s="735"/>
      <c r="N25" s="735"/>
      <c r="O25" s="735"/>
      <c r="P25" s="736" t="s">
        <v>798</v>
      </c>
      <c r="Q25" s="736"/>
      <c r="R25" s="736"/>
      <c r="S25" s="736"/>
      <c r="T25" s="736"/>
      <c r="U25" s="736"/>
      <c r="V25" s="736" t="s">
        <v>801</v>
      </c>
      <c r="W25" s="736"/>
      <c r="X25" s="736"/>
      <c r="Y25" s="736"/>
      <c r="Z25" s="736"/>
      <c r="AA25" s="736"/>
      <c r="AB25" s="736"/>
      <c r="AC25" s="736"/>
      <c r="AD25" s="736" t="s">
        <v>297</v>
      </c>
      <c r="AE25" s="736"/>
      <c r="AF25" s="736"/>
      <c r="AG25" s="736"/>
      <c r="AH25" s="736"/>
      <c r="AI25" s="736"/>
      <c r="AJ25" s="736"/>
      <c r="AK25" s="736"/>
      <c r="AL25" s="736"/>
      <c r="AM25" s="736"/>
      <c r="AN25" s="736"/>
      <c r="AO25" s="736"/>
      <c r="AP25" s="735"/>
      <c r="AQ25" s="735"/>
      <c r="AR25" s="735"/>
      <c r="AS25" s="735"/>
      <c r="AT25" s="736" t="s">
        <v>75</v>
      </c>
      <c r="AU25" s="736"/>
      <c r="AV25" s="736"/>
      <c r="AW25" s="736"/>
      <c r="AX25" s="736"/>
      <c r="AY25" s="736"/>
    </row>
  </sheetData>
  <sheetProtection/>
  <mergeCells count="56">
    <mergeCell ref="AT25:AY25"/>
    <mergeCell ref="AT23:AY23"/>
    <mergeCell ref="D24:I24"/>
    <mergeCell ref="P24:U24"/>
    <mergeCell ref="V24:AC24"/>
    <mergeCell ref="AD24:AO24"/>
    <mergeCell ref="AT24:AY24"/>
    <mergeCell ref="P25:U25"/>
    <mergeCell ref="V25:AC25"/>
    <mergeCell ref="AD25:AO25"/>
    <mergeCell ref="AH11:AS11"/>
    <mergeCell ref="AT11:AU11"/>
    <mergeCell ref="A23:C25"/>
    <mergeCell ref="D23:I23"/>
    <mergeCell ref="J23:O25"/>
    <mergeCell ref="P23:U23"/>
    <mergeCell ref="V23:AC23"/>
    <mergeCell ref="AD23:AO23"/>
    <mergeCell ref="D25:I25"/>
    <mergeCell ref="AP23:AS25"/>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scale="19" r:id="rId4"/>
  <drawing r:id="rId3"/>
  <legacyDrawing r:id="rId2"/>
</worksheet>
</file>

<file path=xl/worksheets/sheet24.xml><?xml version="1.0" encoding="utf-8"?>
<worksheet xmlns="http://schemas.openxmlformats.org/spreadsheetml/2006/main" xmlns:r="http://schemas.openxmlformats.org/officeDocument/2006/relationships">
  <sheetPr>
    <tabColor rgb="FFFFFF00"/>
  </sheetPr>
  <dimension ref="A1:AY22"/>
  <sheetViews>
    <sheetView zoomScale="80" zoomScaleNormal="80" zoomScalePageLayoutView="0" workbookViewId="0" topLeftCell="AM1">
      <selection activeCell="AV13" sqref="AV13"/>
    </sheetView>
  </sheetViews>
  <sheetFormatPr defaultColWidth="10.8515625" defaultRowHeight="15"/>
  <cols>
    <col min="1" max="1" width="19.28125" style="113" customWidth="1"/>
    <col min="2" max="2" width="10.00390625" style="113" customWidth="1"/>
    <col min="3" max="3" width="17.28125" style="113" customWidth="1"/>
    <col min="4" max="6" width="8.28125" style="113" customWidth="1"/>
    <col min="7" max="8" width="14.7109375" style="113" customWidth="1"/>
    <col min="9" max="9" width="36.421875" style="113" customWidth="1"/>
    <col min="10" max="10" width="29.28125" style="113" customWidth="1"/>
    <col min="11" max="11" width="16.8515625" style="113" customWidth="1"/>
    <col min="12" max="12" width="15.28125" style="113" customWidth="1"/>
    <col min="13" max="13" width="12.7109375" style="113" customWidth="1"/>
    <col min="14" max="14" width="27.421875" style="113" customWidth="1"/>
    <col min="15" max="19" width="8.7109375" style="113" customWidth="1"/>
    <col min="20" max="20" width="22.28125" style="113" customWidth="1"/>
    <col min="21" max="21" width="19.8515625" style="113" customWidth="1"/>
    <col min="22" max="45" width="5.8515625" style="113" customWidth="1"/>
    <col min="46" max="46" width="17.140625" style="113" customWidth="1"/>
    <col min="47" max="47" width="15.8515625" style="217" customWidth="1"/>
    <col min="48" max="49" width="55.8515625" style="113" customWidth="1"/>
    <col min="50" max="51" width="27.7109375" style="113" customWidth="1"/>
    <col min="52" max="16384" width="10.8515625" style="113" customWidth="1"/>
  </cols>
  <sheetData>
    <row r="1" spans="1:51" ht="15.75" customHeight="1">
      <c r="A1" s="750" t="s">
        <v>16</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2"/>
      <c r="AX1" s="1062" t="s">
        <v>423</v>
      </c>
      <c r="AY1" s="1063"/>
    </row>
    <row r="2" spans="1:51" ht="15.75" customHeight="1">
      <c r="A2" s="1072" t="s">
        <v>17</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4"/>
      <c r="AX2" s="1065" t="s">
        <v>418</v>
      </c>
      <c r="AY2" s="1066"/>
    </row>
    <row r="3" spans="1:51" ht="15" customHeight="1">
      <c r="A3" s="759" t="s">
        <v>195</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760"/>
      <c r="AJ3" s="760"/>
      <c r="AK3" s="760"/>
      <c r="AL3" s="760"/>
      <c r="AM3" s="760"/>
      <c r="AN3" s="760"/>
      <c r="AO3" s="760"/>
      <c r="AP3" s="760"/>
      <c r="AQ3" s="760"/>
      <c r="AR3" s="760"/>
      <c r="AS3" s="760"/>
      <c r="AT3" s="760"/>
      <c r="AU3" s="760"/>
      <c r="AV3" s="760"/>
      <c r="AW3" s="761"/>
      <c r="AX3" s="1065" t="s">
        <v>424</v>
      </c>
      <c r="AY3" s="1066"/>
    </row>
    <row r="4" spans="1:51" ht="15.75" customHeight="1">
      <c r="A4" s="750"/>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2"/>
      <c r="AX4" s="749" t="s">
        <v>792</v>
      </c>
      <c r="AY4" s="749"/>
    </row>
    <row r="5" spans="1:51" ht="15" customHeight="1">
      <c r="A5" s="715" t="s">
        <v>174</v>
      </c>
      <c r="B5" s="716"/>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17"/>
      <c r="AH5" s="720" t="s">
        <v>69</v>
      </c>
      <c r="AI5" s="737"/>
      <c r="AJ5" s="737"/>
      <c r="AK5" s="737"/>
      <c r="AL5" s="737"/>
      <c r="AM5" s="737"/>
      <c r="AN5" s="737"/>
      <c r="AO5" s="737"/>
      <c r="AP5" s="737"/>
      <c r="AQ5" s="737"/>
      <c r="AR5" s="737"/>
      <c r="AS5" s="737"/>
      <c r="AT5" s="737"/>
      <c r="AU5" s="721"/>
      <c r="AV5" s="712" t="s">
        <v>409</v>
      </c>
      <c r="AW5" s="712" t="s">
        <v>410</v>
      </c>
      <c r="AX5" s="712" t="s">
        <v>298</v>
      </c>
      <c r="AY5" s="712" t="s">
        <v>299</v>
      </c>
    </row>
    <row r="6" spans="1:51" ht="15" customHeight="1">
      <c r="A6" s="718" t="s">
        <v>71</v>
      </c>
      <c r="B6" s="718"/>
      <c r="C6" s="718"/>
      <c r="D6" s="1068">
        <v>45054</v>
      </c>
      <c r="E6" s="719"/>
      <c r="F6" s="720" t="s">
        <v>67</v>
      </c>
      <c r="G6" s="721"/>
      <c r="H6" s="1096" t="s">
        <v>70</v>
      </c>
      <c r="I6" s="1096"/>
      <c r="J6" s="121"/>
      <c r="K6" s="720"/>
      <c r="L6" s="737"/>
      <c r="M6" s="737"/>
      <c r="N6" s="737"/>
      <c r="O6" s="737"/>
      <c r="P6" s="737"/>
      <c r="Q6" s="737"/>
      <c r="R6" s="737"/>
      <c r="S6" s="737"/>
      <c r="T6" s="737"/>
      <c r="U6" s="737"/>
      <c r="V6" s="114"/>
      <c r="W6" s="114"/>
      <c r="X6" s="114"/>
      <c r="Y6" s="114"/>
      <c r="Z6" s="114"/>
      <c r="AA6" s="114"/>
      <c r="AB6" s="114"/>
      <c r="AC6" s="114"/>
      <c r="AD6" s="114"/>
      <c r="AE6" s="114"/>
      <c r="AF6" s="114"/>
      <c r="AG6" s="115"/>
      <c r="AH6" s="722"/>
      <c r="AI6" s="1095"/>
      <c r="AJ6" s="1095"/>
      <c r="AK6" s="1095"/>
      <c r="AL6" s="1095"/>
      <c r="AM6" s="1095"/>
      <c r="AN6" s="1095"/>
      <c r="AO6" s="1095"/>
      <c r="AP6" s="1095"/>
      <c r="AQ6" s="1095"/>
      <c r="AR6" s="1095"/>
      <c r="AS6" s="1095"/>
      <c r="AT6" s="1095"/>
      <c r="AU6" s="723"/>
      <c r="AV6" s="713"/>
      <c r="AW6" s="713"/>
      <c r="AX6" s="713"/>
      <c r="AY6" s="713"/>
    </row>
    <row r="7" spans="1:51" ht="15" customHeight="1">
      <c r="A7" s="718"/>
      <c r="B7" s="718"/>
      <c r="C7" s="718"/>
      <c r="D7" s="719"/>
      <c r="E7" s="719"/>
      <c r="F7" s="722"/>
      <c r="G7" s="723"/>
      <c r="H7" s="1096" t="s">
        <v>68</v>
      </c>
      <c r="I7" s="1096"/>
      <c r="J7" s="121"/>
      <c r="K7" s="722"/>
      <c r="L7" s="1095"/>
      <c r="M7" s="1095"/>
      <c r="N7" s="1095"/>
      <c r="O7" s="1095"/>
      <c r="P7" s="1095"/>
      <c r="Q7" s="1095"/>
      <c r="R7" s="1095"/>
      <c r="S7" s="1095"/>
      <c r="T7" s="1095"/>
      <c r="U7" s="1095"/>
      <c r="V7" s="231"/>
      <c r="W7" s="231"/>
      <c r="X7" s="231"/>
      <c r="Y7" s="231"/>
      <c r="Z7" s="231"/>
      <c r="AA7" s="231"/>
      <c r="AB7" s="231"/>
      <c r="AC7" s="231"/>
      <c r="AD7" s="231"/>
      <c r="AE7" s="231"/>
      <c r="AF7" s="231"/>
      <c r="AG7" s="117"/>
      <c r="AH7" s="722"/>
      <c r="AI7" s="1095"/>
      <c r="AJ7" s="1095"/>
      <c r="AK7" s="1095"/>
      <c r="AL7" s="1095"/>
      <c r="AM7" s="1095"/>
      <c r="AN7" s="1095"/>
      <c r="AO7" s="1095"/>
      <c r="AP7" s="1095"/>
      <c r="AQ7" s="1095"/>
      <c r="AR7" s="1095"/>
      <c r="AS7" s="1095"/>
      <c r="AT7" s="1095"/>
      <c r="AU7" s="723"/>
      <c r="AV7" s="713"/>
      <c r="AW7" s="713"/>
      <c r="AX7" s="713"/>
      <c r="AY7" s="713"/>
    </row>
    <row r="8" spans="1:51" ht="15" customHeight="1">
      <c r="A8" s="718"/>
      <c r="B8" s="718"/>
      <c r="C8" s="718"/>
      <c r="D8" s="719"/>
      <c r="E8" s="719"/>
      <c r="F8" s="724"/>
      <c r="G8" s="725"/>
      <c r="H8" s="1096" t="s">
        <v>69</v>
      </c>
      <c r="I8" s="1096"/>
      <c r="J8" s="121" t="s">
        <v>425</v>
      </c>
      <c r="K8" s="724"/>
      <c r="L8" s="739"/>
      <c r="M8" s="739"/>
      <c r="N8" s="739"/>
      <c r="O8" s="739"/>
      <c r="P8" s="739"/>
      <c r="Q8" s="739"/>
      <c r="R8" s="739"/>
      <c r="S8" s="739"/>
      <c r="T8" s="739"/>
      <c r="U8" s="739"/>
      <c r="V8" s="118"/>
      <c r="W8" s="118"/>
      <c r="X8" s="118"/>
      <c r="Y8" s="118"/>
      <c r="Z8" s="118"/>
      <c r="AA8" s="118"/>
      <c r="AB8" s="118"/>
      <c r="AC8" s="118"/>
      <c r="AD8" s="118"/>
      <c r="AE8" s="118"/>
      <c r="AF8" s="118"/>
      <c r="AG8" s="119"/>
      <c r="AH8" s="722"/>
      <c r="AI8" s="1095"/>
      <c r="AJ8" s="1095"/>
      <c r="AK8" s="1095"/>
      <c r="AL8" s="1095"/>
      <c r="AM8" s="1095"/>
      <c r="AN8" s="1095"/>
      <c r="AO8" s="1095"/>
      <c r="AP8" s="1095"/>
      <c r="AQ8" s="1095"/>
      <c r="AR8" s="1095"/>
      <c r="AS8" s="1095"/>
      <c r="AT8" s="1095"/>
      <c r="AU8" s="723"/>
      <c r="AV8" s="713"/>
      <c r="AW8" s="713"/>
      <c r="AX8" s="713"/>
      <c r="AY8" s="713"/>
    </row>
    <row r="9" spans="1:51" ht="15" customHeight="1">
      <c r="A9" s="753" t="s">
        <v>399</v>
      </c>
      <c r="B9" s="754"/>
      <c r="C9" s="755"/>
      <c r="D9" s="730"/>
      <c r="E9" s="731"/>
      <c r="F9" s="731"/>
      <c r="G9" s="731"/>
      <c r="H9" s="731"/>
      <c r="I9" s="731"/>
      <c r="J9" s="731"/>
      <c r="K9" s="732"/>
      <c r="L9" s="732"/>
      <c r="M9" s="732"/>
      <c r="N9" s="732"/>
      <c r="O9" s="732"/>
      <c r="P9" s="732"/>
      <c r="Q9" s="732"/>
      <c r="R9" s="732"/>
      <c r="S9" s="732"/>
      <c r="T9" s="732"/>
      <c r="U9" s="732"/>
      <c r="V9" s="732"/>
      <c r="W9" s="732"/>
      <c r="X9" s="732"/>
      <c r="Y9" s="732"/>
      <c r="Z9" s="732"/>
      <c r="AA9" s="732"/>
      <c r="AB9" s="732"/>
      <c r="AC9" s="732"/>
      <c r="AD9" s="732"/>
      <c r="AE9" s="732"/>
      <c r="AF9" s="732"/>
      <c r="AG9" s="733"/>
      <c r="AH9" s="722"/>
      <c r="AI9" s="1095"/>
      <c r="AJ9" s="1095"/>
      <c r="AK9" s="1095"/>
      <c r="AL9" s="1095"/>
      <c r="AM9" s="1095"/>
      <c r="AN9" s="1095"/>
      <c r="AO9" s="1095"/>
      <c r="AP9" s="1095"/>
      <c r="AQ9" s="1095"/>
      <c r="AR9" s="1095"/>
      <c r="AS9" s="1095"/>
      <c r="AT9" s="1095"/>
      <c r="AU9" s="723"/>
      <c r="AV9" s="713"/>
      <c r="AW9" s="713"/>
      <c r="AX9" s="713"/>
      <c r="AY9" s="713"/>
    </row>
    <row r="10" spans="1:51" ht="15" customHeight="1">
      <c r="A10" s="727" t="s">
        <v>287</v>
      </c>
      <c r="B10" s="728"/>
      <c r="C10" s="729"/>
      <c r="D10" s="734" t="s">
        <v>500</v>
      </c>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3"/>
      <c r="AH10" s="724"/>
      <c r="AI10" s="739"/>
      <c r="AJ10" s="739"/>
      <c r="AK10" s="739"/>
      <c r="AL10" s="739"/>
      <c r="AM10" s="739"/>
      <c r="AN10" s="739"/>
      <c r="AO10" s="739"/>
      <c r="AP10" s="739"/>
      <c r="AQ10" s="739"/>
      <c r="AR10" s="739"/>
      <c r="AS10" s="739"/>
      <c r="AT10" s="739"/>
      <c r="AU10" s="725"/>
      <c r="AV10" s="713"/>
      <c r="AW10" s="713"/>
      <c r="AX10" s="713"/>
      <c r="AY10" s="713"/>
    </row>
    <row r="11" spans="1:51" ht="39.75" customHeight="1">
      <c r="A11" s="744" t="s">
        <v>168</v>
      </c>
      <c r="B11" s="745"/>
      <c r="C11" s="745"/>
      <c r="D11" s="745"/>
      <c r="E11" s="745"/>
      <c r="F11" s="746"/>
      <c r="G11" s="744" t="s">
        <v>278</v>
      </c>
      <c r="H11" s="746"/>
      <c r="I11" s="712" t="s">
        <v>179</v>
      </c>
      <c r="J11" s="712" t="s">
        <v>279</v>
      </c>
      <c r="K11" s="712" t="s">
        <v>323</v>
      </c>
      <c r="L11" s="712" t="s">
        <v>363</v>
      </c>
      <c r="M11" s="712" t="s">
        <v>167</v>
      </c>
      <c r="N11" s="712" t="s">
        <v>182</v>
      </c>
      <c r="O11" s="744" t="s">
        <v>284</v>
      </c>
      <c r="P11" s="745"/>
      <c r="Q11" s="745"/>
      <c r="R11" s="745"/>
      <c r="S11" s="746"/>
      <c r="T11" s="712" t="s">
        <v>173</v>
      </c>
      <c r="U11" s="712" t="s">
        <v>285</v>
      </c>
      <c r="V11" s="715" t="s">
        <v>370</v>
      </c>
      <c r="W11" s="716"/>
      <c r="X11" s="716"/>
      <c r="Y11" s="716"/>
      <c r="Z11" s="716"/>
      <c r="AA11" s="716"/>
      <c r="AB11" s="716"/>
      <c r="AC11" s="716"/>
      <c r="AD11" s="716"/>
      <c r="AE11" s="716"/>
      <c r="AF11" s="716"/>
      <c r="AG11" s="717"/>
      <c r="AH11" s="715" t="s">
        <v>87</v>
      </c>
      <c r="AI11" s="716"/>
      <c r="AJ11" s="716"/>
      <c r="AK11" s="716"/>
      <c r="AL11" s="716"/>
      <c r="AM11" s="716"/>
      <c r="AN11" s="716"/>
      <c r="AO11" s="716"/>
      <c r="AP11" s="716"/>
      <c r="AQ11" s="716"/>
      <c r="AR11" s="716"/>
      <c r="AS11" s="717"/>
      <c r="AT11" s="744" t="s">
        <v>8</v>
      </c>
      <c r="AU11" s="746"/>
      <c r="AV11" s="713"/>
      <c r="AW11" s="713"/>
      <c r="AX11" s="713"/>
      <c r="AY11" s="713"/>
    </row>
    <row r="12" spans="1:51" ht="42.75">
      <c r="A12" s="292" t="s">
        <v>169</v>
      </c>
      <c r="B12" s="292" t="s">
        <v>170</v>
      </c>
      <c r="C12" s="292" t="s">
        <v>171</v>
      </c>
      <c r="D12" s="292" t="s">
        <v>178</v>
      </c>
      <c r="E12" s="292" t="s">
        <v>185</v>
      </c>
      <c r="F12" s="292" t="s">
        <v>186</v>
      </c>
      <c r="G12" s="292" t="s">
        <v>277</v>
      </c>
      <c r="H12" s="292" t="s">
        <v>184</v>
      </c>
      <c r="I12" s="714"/>
      <c r="J12" s="714"/>
      <c r="K12" s="714"/>
      <c r="L12" s="714"/>
      <c r="M12" s="714"/>
      <c r="N12" s="714"/>
      <c r="O12" s="292">
        <v>2020</v>
      </c>
      <c r="P12" s="292">
        <v>2021</v>
      </c>
      <c r="Q12" s="292">
        <v>2022</v>
      </c>
      <c r="R12" s="292">
        <v>2023</v>
      </c>
      <c r="S12" s="292">
        <v>2024</v>
      </c>
      <c r="T12" s="714"/>
      <c r="U12" s="714"/>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14"/>
      <c r="AW12" s="714"/>
      <c r="AX12" s="714"/>
      <c r="AY12" s="714"/>
    </row>
    <row r="13" spans="1:51" ht="124.5" customHeight="1">
      <c r="A13" s="310"/>
      <c r="B13" s="121"/>
      <c r="C13" s="121"/>
      <c r="D13" s="121"/>
      <c r="E13" s="477" t="s">
        <v>425</v>
      </c>
      <c r="F13" s="121"/>
      <c r="G13" s="383" t="s">
        <v>720</v>
      </c>
      <c r="H13" s="121"/>
      <c r="I13" s="232" t="s">
        <v>721</v>
      </c>
      <c r="J13" s="402" t="s">
        <v>722</v>
      </c>
      <c r="K13" s="384" t="s">
        <v>453</v>
      </c>
      <c r="L13" s="122"/>
      <c r="M13" s="384" t="s">
        <v>431</v>
      </c>
      <c r="N13" s="402" t="s">
        <v>723</v>
      </c>
      <c r="O13" s="123"/>
      <c r="P13" s="123"/>
      <c r="Q13" s="123"/>
      <c r="R13" s="385">
        <v>1</v>
      </c>
      <c r="S13" s="123"/>
      <c r="T13" s="386" t="s">
        <v>433</v>
      </c>
      <c r="U13" s="403" t="s">
        <v>724</v>
      </c>
      <c r="V13" s="124"/>
      <c r="W13" s="124"/>
      <c r="X13" s="307">
        <v>1</v>
      </c>
      <c r="Y13" s="124"/>
      <c r="Z13" s="124"/>
      <c r="AA13" s="307">
        <v>1</v>
      </c>
      <c r="AB13" s="124"/>
      <c r="AC13" s="124"/>
      <c r="AD13" s="307">
        <v>1</v>
      </c>
      <c r="AE13" s="124"/>
      <c r="AF13" s="124"/>
      <c r="AG13" s="307">
        <v>1</v>
      </c>
      <c r="AH13" s="124"/>
      <c r="AI13" s="124"/>
      <c r="AJ13" s="127">
        <v>1</v>
      </c>
      <c r="AK13" s="124"/>
      <c r="AL13" s="124"/>
      <c r="AM13" s="124"/>
      <c r="AN13" s="124"/>
      <c r="AO13" s="124"/>
      <c r="AP13" s="124"/>
      <c r="AQ13" s="124"/>
      <c r="AR13" s="124"/>
      <c r="AS13" s="124"/>
      <c r="AT13" s="127">
        <f>SUM(AH13:AS13)</f>
        <v>1</v>
      </c>
      <c r="AU13" s="1130">
        <f>+(SUM(AH13:AS13)/+SUM(V13:AG13))</f>
        <v>0.25</v>
      </c>
      <c r="AV13" s="412" t="s">
        <v>881</v>
      </c>
      <c r="AW13" s="427" t="s">
        <v>942</v>
      </c>
      <c r="AX13" s="234" t="s">
        <v>450</v>
      </c>
      <c r="AY13" s="234" t="s">
        <v>450</v>
      </c>
    </row>
    <row r="14" spans="1:51" ht="124.5" customHeight="1">
      <c r="A14" s="310"/>
      <c r="B14" s="121"/>
      <c r="C14" s="121"/>
      <c r="D14" s="121"/>
      <c r="E14" s="477" t="s">
        <v>425</v>
      </c>
      <c r="F14" s="121"/>
      <c r="G14" s="383" t="s">
        <v>720</v>
      </c>
      <c r="H14" s="121"/>
      <c r="I14" s="232" t="s">
        <v>725</v>
      </c>
      <c r="J14" s="402" t="s">
        <v>726</v>
      </c>
      <c r="K14" s="384" t="s">
        <v>453</v>
      </c>
      <c r="L14" s="124"/>
      <c r="M14" s="384" t="s">
        <v>431</v>
      </c>
      <c r="N14" s="402" t="s">
        <v>727</v>
      </c>
      <c r="O14" s="124"/>
      <c r="P14" s="124"/>
      <c r="Q14" s="124"/>
      <c r="R14" s="385">
        <v>1</v>
      </c>
      <c r="S14" s="124"/>
      <c r="T14" s="386" t="s">
        <v>433</v>
      </c>
      <c r="U14" s="402" t="s">
        <v>728</v>
      </c>
      <c r="V14" s="124"/>
      <c r="W14" s="124"/>
      <c r="X14" s="307">
        <v>1</v>
      </c>
      <c r="Y14" s="124"/>
      <c r="Z14" s="124"/>
      <c r="AA14" s="307">
        <v>1</v>
      </c>
      <c r="AB14" s="124"/>
      <c r="AC14" s="124"/>
      <c r="AD14" s="307">
        <v>1</v>
      </c>
      <c r="AE14" s="124"/>
      <c r="AF14" s="124"/>
      <c r="AG14" s="307">
        <v>1</v>
      </c>
      <c r="AH14" s="124"/>
      <c r="AI14" s="124"/>
      <c r="AJ14" s="127">
        <v>1</v>
      </c>
      <c r="AK14" s="124"/>
      <c r="AL14" s="124"/>
      <c r="AM14" s="124"/>
      <c r="AN14" s="124"/>
      <c r="AO14" s="124"/>
      <c r="AP14" s="124"/>
      <c r="AQ14" s="124"/>
      <c r="AR14" s="124"/>
      <c r="AS14" s="124"/>
      <c r="AT14" s="127">
        <f aca="true" t="shared" si="0" ref="AT14:AT19">SUM(AH14:AS14)</f>
        <v>1</v>
      </c>
      <c r="AU14" s="1130">
        <f aca="true" t="shared" si="1" ref="AU14:AU19">+(SUM(AH14:AS14)/+SUM(V14:AG14))</f>
        <v>0.25</v>
      </c>
      <c r="AV14" s="412" t="s">
        <v>881</v>
      </c>
      <c r="AW14" s="427" t="s">
        <v>943</v>
      </c>
      <c r="AX14" s="234" t="s">
        <v>450</v>
      </c>
      <c r="AY14" s="234" t="s">
        <v>450</v>
      </c>
    </row>
    <row r="15" spans="1:51" ht="124.5" customHeight="1">
      <c r="A15" s="310"/>
      <c r="B15" s="121"/>
      <c r="C15" s="121"/>
      <c r="D15" s="121"/>
      <c r="E15" s="477" t="s">
        <v>425</v>
      </c>
      <c r="F15" s="121"/>
      <c r="G15" s="383" t="s">
        <v>720</v>
      </c>
      <c r="H15" s="121"/>
      <c r="I15" s="232" t="s">
        <v>729</v>
      </c>
      <c r="J15" s="402" t="s">
        <v>730</v>
      </c>
      <c r="K15" s="384" t="s">
        <v>453</v>
      </c>
      <c r="L15" s="124"/>
      <c r="M15" s="384" t="s">
        <v>431</v>
      </c>
      <c r="N15" s="402" t="s">
        <v>731</v>
      </c>
      <c r="O15" s="124"/>
      <c r="P15" s="124"/>
      <c r="Q15" s="124"/>
      <c r="R15" s="385">
        <v>1</v>
      </c>
      <c r="S15" s="124"/>
      <c r="T15" s="386" t="s">
        <v>433</v>
      </c>
      <c r="U15" s="402" t="s">
        <v>732</v>
      </c>
      <c r="V15" s="124"/>
      <c r="W15" s="124"/>
      <c r="X15" s="307">
        <v>1</v>
      </c>
      <c r="Y15" s="124"/>
      <c r="Z15" s="124"/>
      <c r="AA15" s="307">
        <v>1</v>
      </c>
      <c r="AB15" s="124"/>
      <c r="AC15" s="124"/>
      <c r="AD15" s="307">
        <v>1</v>
      </c>
      <c r="AE15" s="124"/>
      <c r="AF15" s="124"/>
      <c r="AG15" s="307">
        <v>1</v>
      </c>
      <c r="AH15" s="124"/>
      <c r="AI15" s="124"/>
      <c r="AJ15" s="127">
        <v>1</v>
      </c>
      <c r="AK15" s="124"/>
      <c r="AL15" s="124"/>
      <c r="AM15" s="124"/>
      <c r="AN15" s="124"/>
      <c r="AO15" s="124"/>
      <c r="AP15" s="124"/>
      <c r="AQ15" s="124"/>
      <c r="AR15" s="124"/>
      <c r="AS15" s="124"/>
      <c r="AT15" s="127">
        <f t="shared" si="0"/>
        <v>1</v>
      </c>
      <c r="AU15" s="1130">
        <f t="shared" si="1"/>
        <v>0.25</v>
      </c>
      <c r="AV15" s="412" t="s">
        <v>881</v>
      </c>
      <c r="AW15" s="427" t="s">
        <v>944</v>
      </c>
      <c r="AX15" s="234" t="s">
        <v>450</v>
      </c>
      <c r="AY15" s="234" t="s">
        <v>450</v>
      </c>
    </row>
    <row r="16" spans="1:51" ht="124.5" customHeight="1">
      <c r="A16" s="310"/>
      <c r="B16" s="121"/>
      <c r="C16" s="121"/>
      <c r="D16" s="121"/>
      <c r="E16" s="477" t="s">
        <v>425</v>
      </c>
      <c r="F16" s="121"/>
      <c r="G16" s="383" t="s">
        <v>720</v>
      </c>
      <c r="H16" s="121"/>
      <c r="I16" s="232" t="s">
        <v>733</v>
      </c>
      <c r="J16" s="402" t="s">
        <v>734</v>
      </c>
      <c r="K16" s="384" t="s">
        <v>735</v>
      </c>
      <c r="L16" s="124"/>
      <c r="M16" s="384" t="s">
        <v>431</v>
      </c>
      <c r="N16" s="402" t="s">
        <v>736</v>
      </c>
      <c r="O16" s="124"/>
      <c r="P16" s="124"/>
      <c r="Q16" s="124"/>
      <c r="R16" s="385">
        <v>1</v>
      </c>
      <c r="S16" s="124"/>
      <c r="T16" s="386" t="s">
        <v>433</v>
      </c>
      <c r="U16" s="402" t="s">
        <v>737</v>
      </c>
      <c r="V16" s="124"/>
      <c r="W16" s="124"/>
      <c r="X16" s="307">
        <v>1</v>
      </c>
      <c r="Y16" s="124"/>
      <c r="Z16" s="124"/>
      <c r="AA16" s="307">
        <v>1</v>
      </c>
      <c r="AB16" s="124"/>
      <c r="AC16" s="124"/>
      <c r="AD16" s="307">
        <v>1</v>
      </c>
      <c r="AE16" s="124"/>
      <c r="AF16" s="124"/>
      <c r="AG16" s="307">
        <v>1</v>
      </c>
      <c r="AH16" s="124"/>
      <c r="AI16" s="124"/>
      <c r="AJ16" s="127">
        <v>1</v>
      </c>
      <c r="AK16" s="124"/>
      <c r="AL16" s="124"/>
      <c r="AM16" s="124"/>
      <c r="AN16" s="124"/>
      <c r="AO16" s="124"/>
      <c r="AP16" s="124"/>
      <c r="AQ16" s="124"/>
      <c r="AR16" s="124"/>
      <c r="AS16" s="124"/>
      <c r="AT16" s="127">
        <f t="shared" si="0"/>
        <v>1</v>
      </c>
      <c r="AU16" s="1130">
        <f t="shared" si="1"/>
        <v>0.25</v>
      </c>
      <c r="AV16" s="412" t="s">
        <v>881</v>
      </c>
      <c r="AW16" s="152" t="s">
        <v>945</v>
      </c>
      <c r="AX16" s="234" t="s">
        <v>450</v>
      </c>
      <c r="AY16" s="234" t="s">
        <v>450</v>
      </c>
    </row>
    <row r="17" spans="1:51" ht="124.5" customHeight="1">
      <c r="A17" s="310"/>
      <c r="B17" s="121"/>
      <c r="C17" s="121"/>
      <c r="D17" s="121"/>
      <c r="E17" s="477" t="s">
        <v>425</v>
      </c>
      <c r="F17" s="121"/>
      <c r="G17" s="383" t="s">
        <v>720</v>
      </c>
      <c r="H17" s="121"/>
      <c r="I17" s="232" t="s">
        <v>738</v>
      </c>
      <c r="J17" s="402" t="s">
        <v>739</v>
      </c>
      <c r="K17" s="384" t="s">
        <v>735</v>
      </c>
      <c r="L17" s="124"/>
      <c r="M17" s="384" t="s">
        <v>431</v>
      </c>
      <c r="N17" s="402" t="s">
        <v>740</v>
      </c>
      <c r="O17" s="124"/>
      <c r="P17" s="124"/>
      <c r="Q17" s="124"/>
      <c r="R17" s="385">
        <v>1</v>
      </c>
      <c r="S17" s="124"/>
      <c r="T17" s="386" t="s">
        <v>433</v>
      </c>
      <c r="U17" s="402" t="s">
        <v>741</v>
      </c>
      <c r="V17" s="124"/>
      <c r="W17" s="124"/>
      <c r="X17" s="307">
        <v>1</v>
      </c>
      <c r="Y17" s="124"/>
      <c r="Z17" s="124"/>
      <c r="AA17" s="307">
        <v>1</v>
      </c>
      <c r="AB17" s="124"/>
      <c r="AC17" s="124"/>
      <c r="AD17" s="307">
        <v>1</v>
      </c>
      <c r="AE17" s="124"/>
      <c r="AF17" s="124"/>
      <c r="AG17" s="307">
        <v>1</v>
      </c>
      <c r="AH17" s="124"/>
      <c r="AI17" s="124"/>
      <c r="AJ17" s="127">
        <v>1</v>
      </c>
      <c r="AK17" s="124"/>
      <c r="AL17" s="124"/>
      <c r="AM17" s="124"/>
      <c r="AN17" s="124"/>
      <c r="AO17" s="124"/>
      <c r="AP17" s="124"/>
      <c r="AQ17" s="124"/>
      <c r="AR17" s="124"/>
      <c r="AS17" s="124"/>
      <c r="AT17" s="127">
        <f t="shared" si="0"/>
        <v>1</v>
      </c>
      <c r="AU17" s="1130">
        <f t="shared" si="1"/>
        <v>0.25</v>
      </c>
      <c r="AV17" s="412" t="s">
        <v>881</v>
      </c>
      <c r="AW17" s="427" t="s">
        <v>946</v>
      </c>
      <c r="AX17" s="234" t="s">
        <v>450</v>
      </c>
      <c r="AY17" s="234" t="s">
        <v>450</v>
      </c>
    </row>
    <row r="18" spans="1:51" ht="124.5" customHeight="1">
      <c r="A18" s="310"/>
      <c r="B18" s="121"/>
      <c r="C18" s="121"/>
      <c r="D18" s="121"/>
      <c r="E18" s="477" t="s">
        <v>425</v>
      </c>
      <c r="F18" s="121"/>
      <c r="G18" s="383" t="s">
        <v>720</v>
      </c>
      <c r="H18" s="121"/>
      <c r="I18" s="232" t="s">
        <v>742</v>
      </c>
      <c r="J18" s="402" t="s">
        <v>743</v>
      </c>
      <c r="K18" s="384" t="s">
        <v>735</v>
      </c>
      <c r="L18" s="124"/>
      <c r="M18" s="384" t="s">
        <v>431</v>
      </c>
      <c r="N18" s="402" t="s">
        <v>744</v>
      </c>
      <c r="O18" s="124"/>
      <c r="P18" s="124"/>
      <c r="Q18" s="124"/>
      <c r="R18" s="385">
        <v>1</v>
      </c>
      <c r="S18" s="124"/>
      <c r="T18" s="386" t="s">
        <v>433</v>
      </c>
      <c r="U18" s="402" t="s">
        <v>745</v>
      </c>
      <c r="V18" s="124"/>
      <c r="W18" s="124"/>
      <c r="X18" s="307">
        <v>1</v>
      </c>
      <c r="Y18" s="124"/>
      <c r="Z18" s="124"/>
      <c r="AA18" s="307">
        <v>1</v>
      </c>
      <c r="AB18" s="124"/>
      <c r="AC18" s="124"/>
      <c r="AD18" s="307">
        <v>1</v>
      </c>
      <c r="AE18" s="124"/>
      <c r="AF18" s="124"/>
      <c r="AG18" s="307">
        <v>1</v>
      </c>
      <c r="AH18" s="124"/>
      <c r="AI18" s="124"/>
      <c r="AJ18" s="127">
        <v>1</v>
      </c>
      <c r="AK18" s="124"/>
      <c r="AL18" s="124"/>
      <c r="AM18" s="124"/>
      <c r="AN18" s="124"/>
      <c r="AO18" s="124"/>
      <c r="AP18" s="124"/>
      <c r="AQ18" s="124"/>
      <c r="AR18" s="124"/>
      <c r="AS18" s="124"/>
      <c r="AT18" s="127">
        <f t="shared" si="0"/>
        <v>1</v>
      </c>
      <c r="AU18" s="1130">
        <f t="shared" si="1"/>
        <v>0.25</v>
      </c>
      <c r="AV18" s="412" t="s">
        <v>881</v>
      </c>
      <c r="AW18" s="427" t="s">
        <v>947</v>
      </c>
      <c r="AX18" s="234" t="s">
        <v>450</v>
      </c>
      <c r="AY18" s="234" t="s">
        <v>450</v>
      </c>
    </row>
    <row r="19" spans="1:51" ht="124.5" customHeight="1">
      <c r="A19" s="310"/>
      <c r="B19" s="121"/>
      <c r="C19" s="121"/>
      <c r="D19" s="121"/>
      <c r="E19" s="477" t="s">
        <v>425</v>
      </c>
      <c r="F19" s="121"/>
      <c r="G19" s="383" t="s">
        <v>720</v>
      </c>
      <c r="H19" s="121"/>
      <c r="I19" s="122" t="s">
        <v>746</v>
      </c>
      <c r="J19" s="402" t="s">
        <v>747</v>
      </c>
      <c r="K19" s="384" t="s">
        <v>430</v>
      </c>
      <c r="L19" s="124"/>
      <c r="M19" s="384" t="s">
        <v>431</v>
      </c>
      <c r="N19" s="402" t="s">
        <v>748</v>
      </c>
      <c r="O19" s="124"/>
      <c r="P19" s="124"/>
      <c r="Q19" s="124"/>
      <c r="R19" s="385">
        <v>1</v>
      </c>
      <c r="S19" s="124"/>
      <c r="T19" s="386" t="s">
        <v>433</v>
      </c>
      <c r="U19" s="402" t="s">
        <v>749</v>
      </c>
      <c r="V19" s="124"/>
      <c r="W19" s="124"/>
      <c r="X19" s="307">
        <v>0.25</v>
      </c>
      <c r="Y19" s="124"/>
      <c r="Z19" s="124"/>
      <c r="AA19" s="307">
        <v>0.25</v>
      </c>
      <c r="AB19" s="124"/>
      <c r="AC19" s="124"/>
      <c r="AD19" s="307">
        <v>0.25</v>
      </c>
      <c r="AE19" s="124"/>
      <c r="AF19" s="124"/>
      <c r="AG19" s="307">
        <v>0.25</v>
      </c>
      <c r="AH19" s="124"/>
      <c r="AI19" s="124"/>
      <c r="AJ19" s="127">
        <v>0.25</v>
      </c>
      <c r="AK19" s="124"/>
      <c r="AL19" s="124"/>
      <c r="AM19" s="124"/>
      <c r="AN19" s="124"/>
      <c r="AO19" s="124"/>
      <c r="AP19" s="124"/>
      <c r="AQ19" s="124"/>
      <c r="AR19" s="124"/>
      <c r="AS19" s="124"/>
      <c r="AT19" s="127">
        <f t="shared" si="0"/>
        <v>0.25</v>
      </c>
      <c r="AU19" s="1130">
        <f>+AJ19/R19</f>
        <v>0.25</v>
      </c>
      <c r="AV19" s="412" t="s">
        <v>881</v>
      </c>
      <c r="AW19" s="427" t="s">
        <v>948</v>
      </c>
      <c r="AX19" s="234" t="s">
        <v>450</v>
      </c>
      <c r="AY19" s="234" t="s">
        <v>450</v>
      </c>
    </row>
    <row r="20" spans="1:51" ht="54" customHeight="1">
      <c r="A20" s="740" t="s">
        <v>64</v>
      </c>
      <c r="B20" s="740"/>
      <c r="C20" s="740"/>
      <c r="D20" s="736" t="s">
        <v>66</v>
      </c>
      <c r="E20" s="736"/>
      <c r="F20" s="736"/>
      <c r="G20" s="736"/>
      <c r="H20" s="736"/>
      <c r="I20" s="736"/>
      <c r="J20" s="735" t="s">
        <v>300</v>
      </c>
      <c r="K20" s="735"/>
      <c r="L20" s="735"/>
      <c r="M20" s="735"/>
      <c r="N20" s="735"/>
      <c r="O20" s="735"/>
      <c r="P20" s="736" t="s">
        <v>66</v>
      </c>
      <c r="Q20" s="736"/>
      <c r="R20" s="736"/>
      <c r="S20" s="736"/>
      <c r="T20" s="736"/>
      <c r="U20" s="736"/>
      <c r="V20" s="736" t="s">
        <v>66</v>
      </c>
      <c r="W20" s="736"/>
      <c r="X20" s="736"/>
      <c r="Y20" s="736"/>
      <c r="Z20" s="736"/>
      <c r="AA20" s="736"/>
      <c r="AB20" s="736"/>
      <c r="AC20" s="736"/>
      <c r="AD20" s="736" t="s">
        <v>66</v>
      </c>
      <c r="AE20" s="736"/>
      <c r="AF20" s="736"/>
      <c r="AG20" s="736"/>
      <c r="AH20" s="736"/>
      <c r="AI20" s="736"/>
      <c r="AJ20" s="736"/>
      <c r="AK20" s="736"/>
      <c r="AL20" s="736"/>
      <c r="AM20" s="736"/>
      <c r="AN20" s="736"/>
      <c r="AO20" s="736"/>
      <c r="AP20" s="735" t="s">
        <v>318</v>
      </c>
      <c r="AQ20" s="735"/>
      <c r="AR20" s="735"/>
      <c r="AS20" s="735"/>
      <c r="AT20" s="736" t="s">
        <v>13</v>
      </c>
      <c r="AU20" s="736"/>
      <c r="AV20" s="736"/>
      <c r="AW20" s="736"/>
      <c r="AX20" s="736"/>
      <c r="AY20" s="736"/>
    </row>
    <row r="21" spans="1:51" ht="30" customHeight="1">
      <c r="A21" s="740"/>
      <c r="B21" s="740"/>
      <c r="C21" s="740"/>
      <c r="D21" s="736" t="s">
        <v>804</v>
      </c>
      <c r="E21" s="736"/>
      <c r="F21" s="736"/>
      <c r="G21" s="736"/>
      <c r="H21" s="736"/>
      <c r="I21" s="736"/>
      <c r="J21" s="735"/>
      <c r="K21" s="735"/>
      <c r="L21" s="735"/>
      <c r="M21" s="735"/>
      <c r="N21" s="735"/>
      <c r="O21" s="735"/>
      <c r="P21" s="736" t="s">
        <v>806</v>
      </c>
      <c r="Q21" s="736"/>
      <c r="R21" s="736"/>
      <c r="S21" s="736"/>
      <c r="T21" s="736"/>
      <c r="U21" s="736"/>
      <c r="V21" s="736" t="s">
        <v>65</v>
      </c>
      <c r="W21" s="736"/>
      <c r="X21" s="736"/>
      <c r="Y21" s="736"/>
      <c r="Z21" s="736"/>
      <c r="AA21" s="736"/>
      <c r="AB21" s="736"/>
      <c r="AC21" s="736"/>
      <c r="AD21" s="736" t="s">
        <v>65</v>
      </c>
      <c r="AE21" s="736"/>
      <c r="AF21" s="736"/>
      <c r="AG21" s="736"/>
      <c r="AH21" s="736"/>
      <c r="AI21" s="736"/>
      <c r="AJ21" s="736"/>
      <c r="AK21" s="736"/>
      <c r="AL21" s="736"/>
      <c r="AM21" s="736"/>
      <c r="AN21" s="736"/>
      <c r="AO21" s="736"/>
      <c r="AP21" s="735"/>
      <c r="AQ21" s="735"/>
      <c r="AR21" s="735"/>
      <c r="AS21" s="735"/>
      <c r="AT21" s="736" t="s">
        <v>771</v>
      </c>
      <c r="AU21" s="736"/>
      <c r="AV21" s="736"/>
      <c r="AW21" s="736"/>
      <c r="AX21" s="736"/>
      <c r="AY21" s="736"/>
    </row>
    <row r="22" spans="1:51" ht="30" customHeight="1">
      <c r="A22" s="740"/>
      <c r="B22" s="740"/>
      <c r="C22" s="740"/>
      <c r="D22" s="736" t="s">
        <v>805</v>
      </c>
      <c r="E22" s="736"/>
      <c r="F22" s="736"/>
      <c r="G22" s="736"/>
      <c r="H22" s="736"/>
      <c r="I22" s="736"/>
      <c r="J22" s="735"/>
      <c r="K22" s="735"/>
      <c r="L22" s="735"/>
      <c r="M22" s="735"/>
      <c r="N22" s="735"/>
      <c r="O22" s="735"/>
      <c r="P22" s="736" t="s">
        <v>807</v>
      </c>
      <c r="Q22" s="736"/>
      <c r="R22" s="736"/>
      <c r="S22" s="736"/>
      <c r="T22" s="736"/>
      <c r="U22" s="736"/>
      <c r="V22" s="736" t="s">
        <v>297</v>
      </c>
      <c r="W22" s="736"/>
      <c r="X22" s="736"/>
      <c r="Y22" s="736"/>
      <c r="Z22" s="736"/>
      <c r="AA22" s="736"/>
      <c r="AB22" s="736"/>
      <c r="AC22" s="736"/>
      <c r="AD22" s="736" t="s">
        <v>297</v>
      </c>
      <c r="AE22" s="736"/>
      <c r="AF22" s="736"/>
      <c r="AG22" s="736"/>
      <c r="AH22" s="736"/>
      <c r="AI22" s="736"/>
      <c r="AJ22" s="736"/>
      <c r="AK22" s="736"/>
      <c r="AL22" s="736"/>
      <c r="AM22" s="736"/>
      <c r="AN22" s="736"/>
      <c r="AO22" s="736"/>
      <c r="AP22" s="735"/>
      <c r="AQ22" s="735"/>
      <c r="AR22" s="735"/>
      <c r="AS22" s="735"/>
      <c r="AT22" s="736" t="s">
        <v>75</v>
      </c>
      <c r="AU22" s="736"/>
      <c r="AV22" s="736"/>
      <c r="AW22" s="736"/>
      <c r="AX22" s="736"/>
      <c r="AY22" s="736"/>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20:C22"/>
    <mergeCell ref="D20:I20"/>
    <mergeCell ref="J20:O22"/>
    <mergeCell ref="P20:U20"/>
    <mergeCell ref="V20:AC20"/>
    <mergeCell ref="AD20:AO20"/>
    <mergeCell ref="D22:I22"/>
    <mergeCell ref="AP20:AS22"/>
    <mergeCell ref="AT22:AY22"/>
    <mergeCell ref="AT20:AY20"/>
    <mergeCell ref="D21:I21"/>
    <mergeCell ref="P21:U21"/>
    <mergeCell ref="V21:AC21"/>
    <mergeCell ref="AD21:AO21"/>
    <mergeCell ref="AT21:AY21"/>
    <mergeCell ref="P22:U22"/>
    <mergeCell ref="V22:AC22"/>
    <mergeCell ref="AD22:AO22"/>
  </mergeCells>
  <printOptions/>
  <pageMargins left="0.7" right="0.7" top="0.75" bottom="0.75" header="0.3" footer="0.3"/>
  <pageSetup fitToHeight="0" fitToWidth="0" horizontalDpi="600" verticalDpi="600" orientation="landscape" paperSize="5" scale="25" r:id="rId3"/>
  <legacyDrawing r:id="rId2"/>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1111" t="s">
        <v>20</v>
      </c>
      <c r="D1" s="1111"/>
      <c r="E1" s="1111"/>
      <c r="F1" s="1111"/>
      <c r="G1" s="1112" t="s">
        <v>22</v>
      </c>
      <c r="H1" s="1113"/>
      <c r="I1" s="1113"/>
      <c r="J1" s="1114"/>
      <c r="K1" s="1110" t="s">
        <v>23</v>
      </c>
      <c r="L1" s="1110"/>
      <c r="M1" s="1110"/>
      <c r="N1" s="1110"/>
    </row>
    <row r="2" spans="3:14" ht="15">
      <c r="C2" s="5"/>
      <c r="D2" s="5"/>
      <c r="E2" s="5"/>
      <c r="F2" s="5" t="s">
        <v>21</v>
      </c>
      <c r="G2" s="31"/>
      <c r="H2" s="5"/>
      <c r="I2" s="5"/>
      <c r="J2" s="32" t="s">
        <v>21</v>
      </c>
      <c r="K2" s="5"/>
      <c r="L2" s="5"/>
      <c r="M2" s="5"/>
      <c r="N2" s="5" t="s">
        <v>21</v>
      </c>
    </row>
    <row r="3" spans="1:14" ht="15">
      <c r="A3" s="1107"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1107"/>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1107"/>
      <c r="B5" s="6">
        <v>3</v>
      </c>
      <c r="C5" s="7">
        <v>0.05</v>
      </c>
      <c r="D5" s="7">
        <v>0.05</v>
      </c>
      <c r="E5" s="7">
        <v>0.1</v>
      </c>
      <c r="F5" s="8">
        <f>(C5+D5+E5)</f>
        <v>0.2</v>
      </c>
      <c r="G5" s="33">
        <v>0.1</v>
      </c>
      <c r="H5" s="7">
        <v>0.1</v>
      </c>
      <c r="I5" s="7">
        <v>0.1</v>
      </c>
      <c r="J5" s="34">
        <f>(G5+H5+I5)</f>
        <v>0.30000000000000004</v>
      </c>
      <c r="K5" s="25"/>
      <c r="L5" s="6"/>
      <c r="M5" s="6"/>
      <c r="N5" s="6"/>
    </row>
    <row r="6" spans="1:14" ht="15">
      <c r="A6" s="1107"/>
      <c r="B6" s="6">
        <v>4</v>
      </c>
      <c r="C6" s="7">
        <v>0.1</v>
      </c>
      <c r="D6" s="7">
        <v>0.1</v>
      </c>
      <c r="E6" s="7">
        <v>0.2</v>
      </c>
      <c r="F6" s="8">
        <f>(C6+D6+E6)</f>
        <v>0.4</v>
      </c>
      <c r="G6" s="33">
        <v>0</v>
      </c>
      <c r="H6" s="7">
        <v>0</v>
      </c>
      <c r="I6" s="7">
        <v>0.1</v>
      </c>
      <c r="J6" s="34">
        <f>(G6+H6+I6)</f>
        <v>0.1</v>
      </c>
      <c r="K6" s="25"/>
      <c r="L6" s="6"/>
      <c r="M6" s="6"/>
      <c r="N6" s="6"/>
    </row>
    <row r="7" spans="1:14" ht="15">
      <c r="A7" s="1107"/>
      <c r="B7" s="6">
        <v>5</v>
      </c>
      <c r="C7" s="7">
        <v>0</v>
      </c>
      <c r="D7" s="7">
        <v>0</v>
      </c>
      <c r="E7" s="7">
        <v>0</v>
      </c>
      <c r="F7" s="8">
        <f>(C7+D7+E7)</f>
        <v>0</v>
      </c>
      <c r="G7" s="33">
        <v>0</v>
      </c>
      <c r="H7" s="7">
        <v>0</v>
      </c>
      <c r="I7" s="7">
        <v>0</v>
      </c>
      <c r="J7" s="34">
        <f>(G7+H7+I7)</f>
        <v>0</v>
      </c>
      <c r="K7" s="25"/>
      <c r="L7" s="6"/>
      <c r="M7" s="6"/>
      <c r="N7" s="6"/>
    </row>
    <row r="8" spans="1:14" ht="15">
      <c r="A8" s="1107" t="s">
        <v>25</v>
      </c>
      <c r="B8" s="10">
        <v>6</v>
      </c>
      <c r="C8" s="11">
        <v>0.1</v>
      </c>
      <c r="D8" s="11">
        <v>0.1</v>
      </c>
      <c r="E8" s="11">
        <v>0.1</v>
      </c>
      <c r="F8" s="12">
        <f>C8+D8+E8</f>
        <v>0.30000000000000004</v>
      </c>
      <c r="G8" s="35"/>
      <c r="H8" s="10"/>
      <c r="I8" s="10"/>
      <c r="J8" s="36"/>
      <c r="K8" s="26"/>
      <c r="L8" s="10"/>
      <c r="M8" s="10"/>
      <c r="N8" s="10"/>
    </row>
    <row r="9" spans="1:14" ht="15">
      <c r="A9" s="1107"/>
      <c r="B9" s="10">
        <v>7</v>
      </c>
      <c r="C9" s="10"/>
      <c r="D9" s="10"/>
      <c r="E9" s="10"/>
      <c r="F9" s="20"/>
      <c r="G9" s="37"/>
      <c r="H9" s="10"/>
      <c r="I9" s="10"/>
      <c r="J9" s="36"/>
      <c r="K9" s="26"/>
      <c r="L9" s="10"/>
      <c r="M9" s="10"/>
      <c r="N9" s="10"/>
    </row>
    <row r="10" spans="1:14" ht="15">
      <c r="A10" s="1107"/>
      <c r="B10" s="10">
        <v>8</v>
      </c>
      <c r="C10" s="10"/>
      <c r="D10" s="10"/>
      <c r="E10" s="10"/>
      <c r="F10" s="20"/>
      <c r="G10" s="37"/>
      <c r="H10" s="10"/>
      <c r="I10" s="10"/>
      <c r="J10" s="36"/>
      <c r="K10" s="26"/>
      <c r="L10" s="10"/>
      <c r="M10" s="10"/>
      <c r="N10" s="10"/>
    </row>
    <row r="11" spans="1:14" ht="15">
      <c r="A11" s="1107"/>
      <c r="B11" s="10">
        <v>9</v>
      </c>
      <c r="C11" s="10"/>
      <c r="D11" s="10"/>
      <c r="E11" s="10"/>
      <c r="F11" s="20"/>
      <c r="G11" s="37"/>
      <c r="H11" s="10"/>
      <c r="I11" s="10"/>
      <c r="J11" s="36"/>
      <c r="K11" s="26"/>
      <c r="L11" s="10"/>
      <c r="M11" s="10"/>
      <c r="N11" s="10"/>
    </row>
    <row r="12" spans="1:14" ht="15">
      <c r="A12" s="1107" t="s">
        <v>26</v>
      </c>
      <c r="B12" s="15">
        <v>10</v>
      </c>
      <c r="C12" s="15"/>
      <c r="D12" s="15"/>
      <c r="E12" s="15"/>
      <c r="F12" s="21"/>
      <c r="G12" s="38"/>
      <c r="H12" s="15"/>
      <c r="I12" s="15"/>
      <c r="J12" s="39"/>
      <c r="K12" s="27"/>
      <c r="L12" s="15"/>
      <c r="M12" s="15"/>
      <c r="N12" s="15"/>
    </row>
    <row r="13" spans="1:14" ht="15">
      <c r="A13" s="1107"/>
      <c r="B13" s="15">
        <v>11</v>
      </c>
      <c r="C13" s="15"/>
      <c r="D13" s="15"/>
      <c r="E13" s="15"/>
      <c r="F13" s="21"/>
      <c r="G13" s="38"/>
      <c r="H13" s="15"/>
      <c r="I13" s="15"/>
      <c r="J13" s="39"/>
      <c r="K13" s="27"/>
      <c r="L13" s="15"/>
      <c r="M13" s="15"/>
      <c r="N13" s="15"/>
    </row>
    <row r="14" spans="1:14" ht="15">
      <c r="A14" s="1107"/>
      <c r="B14" s="15">
        <v>12</v>
      </c>
      <c r="C14" s="15"/>
      <c r="D14" s="15"/>
      <c r="E14" s="15"/>
      <c r="F14" s="21"/>
      <c r="G14" s="38"/>
      <c r="H14" s="15"/>
      <c r="I14" s="15"/>
      <c r="J14" s="39"/>
      <c r="K14" s="27"/>
      <c r="L14" s="15"/>
      <c r="M14" s="15"/>
      <c r="N14" s="15"/>
    </row>
    <row r="15" spans="1:14" ht="15">
      <c r="A15" s="1107"/>
      <c r="B15" s="15">
        <v>13</v>
      </c>
      <c r="C15" s="15"/>
      <c r="D15" s="15"/>
      <c r="E15" s="15"/>
      <c r="F15" s="21"/>
      <c r="G15" s="38"/>
      <c r="H15" s="15"/>
      <c r="I15" s="15"/>
      <c r="J15" s="39"/>
      <c r="K15" s="27"/>
      <c r="L15" s="15"/>
      <c r="M15" s="15"/>
      <c r="N15" s="15"/>
    </row>
    <row r="16" spans="1:14" ht="15">
      <c r="A16" s="1107" t="s">
        <v>27</v>
      </c>
      <c r="B16" s="16">
        <v>14</v>
      </c>
      <c r="C16" s="16"/>
      <c r="D16" s="16"/>
      <c r="E16" s="16"/>
      <c r="F16" s="22"/>
      <c r="G16" s="40"/>
      <c r="H16" s="16"/>
      <c r="I16" s="16"/>
      <c r="J16" s="41"/>
      <c r="K16" s="28"/>
      <c r="L16" s="16"/>
      <c r="M16" s="16"/>
      <c r="N16" s="16"/>
    </row>
    <row r="17" spans="1:14" ht="15">
      <c r="A17" s="1107"/>
      <c r="B17" s="16">
        <v>15</v>
      </c>
      <c r="C17" s="16"/>
      <c r="D17" s="16"/>
      <c r="E17" s="16"/>
      <c r="F17" s="22"/>
      <c r="G17" s="40"/>
      <c r="H17" s="16"/>
      <c r="I17" s="16"/>
      <c r="J17" s="41"/>
      <c r="K17" s="28"/>
      <c r="L17" s="16"/>
      <c r="M17" s="16"/>
      <c r="N17" s="16"/>
    </row>
    <row r="18" spans="1:14" ht="15">
      <c r="A18" s="1107"/>
      <c r="B18" s="16">
        <v>16</v>
      </c>
      <c r="C18" s="16"/>
      <c r="D18" s="16"/>
      <c r="E18" s="16"/>
      <c r="F18" s="22"/>
      <c r="G18" s="40"/>
      <c r="H18" s="16"/>
      <c r="I18" s="16"/>
      <c r="J18" s="41"/>
      <c r="K18" s="28"/>
      <c r="L18" s="16"/>
      <c r="M18" s="16"/>
      <c r="N18" s="16"/>
    </row>
    <row r="19" spans="1:14" ht="15">
      <c r="A19" s="1107" t="s">
        <v>28</v>
      </c>
      <c r="B19" s="19">
        <v>17</v>
      </c>
      <c r="C19" s="19"/>
      <c r="D19" s="19"/>
      <c r="E19" s="19"/>
      <c r="F19" s="23"/>
      <c r="G19" s="42"/>
      <c r="H19" s="19"/>
      <c r="I19" s="19"/>
      <c r="J19" s="43"/>
      <c r="K19" s="29"/>
      <c r="L19" s="19"/>
      <c r="M19" s="19"/>
      <c r="N19" s="19"/>
    </row>
    <row r="20" spans="1:14" ht="15">
      <c r="A20" s="1107"/>
      <c r="B20" s="19">
        <v>18</v>
      </c>
      <c r="C20" s="19"/>
      <c r="D20" s="19"/>
      <c r="E20" s="19"/>
      <c r="F20" s="23"/>
      <c r="G20" s="42"/>
      <c r="H20" s="19"/>
      <c r="I20" s="19"/>
      <c r="J20" s="43"/>
      <c r="K20" s="29"/>
      <c r="L20" s="19"/>
      <c r="M20" s="19"/>
      <c r="N20" s="19"/>
    </row>
    <row r="21" spans="1:14" ht="15">
      <c r="A21" s="1107"/>
      <c r="B21" s="19">
        <v>19</v>
      </c>
      <c r="C21" s="19"/>
      <c r="D21" s="19"/>
      <c r="E21" s="19"/>
      <c r="F21" s="23"/>
      <c r="G21" s="42"/>
      <c r="H21" s="19"/>
      <c r="I21" s="19"/>
      <c r="J21" s="43"/>
      <c r="K21" s="29"/>
      <c r="L21" s="19"/>
      <c r="M21" s="19"/>
      <c r="N21" s="19"/>
    </row>
    <row r="22" spans="1:14" ht="15">
      <c r="A22" s="1107"/>
      <c r="B22" s="19">
        <v>20</v>
      </c>
      <c r="C22" s="19"/>
      <c r="D22" s="19"/>
      <c r="E22" s="19"/>
      <c r="F22" s="23"/>
      <c r="G22" s="42"/>
      <c r="H22" s="19"/>
      <c r="I22" s="19"/>
      <c r="J22" s="43"/>
      <c r="K22" s="29"/>
      <c r="L22" s="19"/>
      <c r="M22" s="19"/>
      <c r="N22" s="19"/>
    </row>
    <row r="23" spans="1:14" ht="15">
      <c r="A23" s="1107" t="s">
        <v>29</v>
      </c>
      <c r="B23" s="14">
        <v>21</v>
      </c>
      <c r="C23" s="14"/>
      <c r="D23" s="14"/>
      <c r="E23" s="14"/>
      <c r="F23" s="24"/>
      <c r="G23" s="44"/>
      <c r="H23" s="14"/>
      <c r="I23" s="14"/>
      <c r="J23" s="45"/>
      <c r="K23" s="30"/>
      <c r="L23" s="14"/>
      <c r="M23" s="14"/>
      <c r="N23" s="14"/>
    </row>
    <row r="24" spans="1:14" ht="15">
      <c r="A24" s="1107"/>
      <c r="B24" s="14">
        <v>22</v>
      </c>
      <c r="C24" s="14"/>
      <c r="D24" s="14"/>
      <c r="E24" s="14"/>
      <c r="F24" s="24"/>
      <c r="G24" s="44"/>
      <c r="H24" s="14"/>
      <c r="I24" s="14"/>
      <c r="J24" s="45"/>
      <c r="K24" s="30"/>
      <c r="L24" s="14"/>
      <c r="M24" s="14"/>
      <c r="N24" s="14"/>
    </row>
    <row r="25" spans="1:14" ht="15">
      <c r="A25" s="1107"/>
      <c r="B25" s="14">
        <v>23</v>
      </c>
      <c r="C25" s="14"/>
      <c r="D25" s="14"/>
      <c r="E25" s="14"/>
      <c r="F25" s="24"/>
      <c r="G25" s="44"/>
      <c r="H25" s="14"/>
      <c r="I25" s="14"/>
      <c r="J25" s="45"/>
      <c r="K25" s="30"/>
      <c r="L25" s="14"/>
      <c r="M25" s="14"/>
      <c r="N25" s="14"/>
    </row>
    <row r="26" spans="1:14" ht="15">
      <c r="A26" s="1107"/>
      <c r="B26" s="14">
        <v>24</v>
      </c>
      <c r="C26" s="14"/>
      <c r="D26" s="14"/>
      <c r="E26" s="14"/>
      <c r="F26" s="24"/>
      <c r="G26" s="44"/>
      <c r="H26" s="14"/>
      <c r="I26" s="14"/>
      <c r="J26" s="45"/>
      <c r="K26" s="30"/>
      <c r="L26" s="14"/>
      <c r="M26" s="14"/>
      <c r="N26" s="14"/>
    </row>
    <row r="27" spans="1:14" ht="15">
      <c r="A27" s="1107" t="s">
        <v>30</v>
      </c>
      <c r="B27" s="10">
        <v>25</v>
      </c>
      <c r="C27" s="10"/>
      <c r="D27" s="10"/>
      <c r="E27" s="10"/>
      <c r="F27" s="10"/>
      <c r="G27" s="10"/>
      <c r="H27" s="10"/>
      <c r="I27" s="10"/>
      <c r="J27" s="10"/>
      <c r="K27" s="10"/>
      <c r="L27" s="10"/>
      <c r="M27" s="10"/>
      <c r="N27" s="10"/>
    </row>
    <row r="28" spans="1:14" ht="15">
      <c r="A28" s="1107"/>
      <c r="B28" s="10">
        <v>26</v>
      </c>
      <c r="C28" s="10"/>
      <c r="D28" s="10"/>
      <c r="E28" s="10"/>
      <c r="F28" s="10"/>
      <c r="G28" s="10"/>
      <c r="H28" s="10"/>
      <c r="I28" s="10"/>
      <c r="J28" s="10"/>
      <c r="K28" s="10"/>
      <c r="L28" s="10"/>
      <c r="M28" s="10"/>
      <c r="N28" s="10"/>
    </row>
    <row r="29" spans="1:14" ht="15">
      <c r="A29" s="1107"/>
      <c r="B29" s="10">
        <v>27</v>
      </c>
      <c r="C29" s="10"/>
      <c r="D29" s="10"/>
      <c r="E29" s="10"/>
      <c r="F29" s="10"/>
      <c r="G29" s="10"/>
      <c r="H29" s="10"/>
      <c r="I29" s="10"/>
      <c r="J29" s="10"/>
      <c r="K29" s="10"/>
      <c r="L29" s="10"/>
      <c r="M29" s="10"/>
      <c r="N29" s="10"/>
    </row>
    <row r="30" spans="1:14" ht="15">
      <c r="A30" s="1107"/>
      <c r="B30" s="10">
        <v>28</v>
      </c>
      <c r="C30" s="10"/>
      <c r="D30" s="10"/>
      <c r="E30" s="10"/>
      <c r="F30" s="10"/>
      <c r="G30" s="10"/>
      <c r="H30" s="10"/>
      <c r="I30" s="10"/>
      <c r="J30" s="10"/>
      <c r="K30" s="10"/>
      <c r="L30" s="10"/>
      <c r="M30" s="10"/>
      <c r="N30" s="10"/>
    </row>
    <row r="31" spans="1:14" ht="15">
      <c r="A31" s="1107"/>
      <c r="B31" s="10">
        <v>29</v>
      </c>
      <c r="C31" s="10"/>
      <c r="D31" s="10"/>
      <c r="E31" s="10"/>
      <c r="F31" s="10"/>
      <c r="G31" s="10"/>
      <c r="H31" s="10"/>
      <c r="I31" s="10"/>
      <c r="J31" s="10"/>
      <c r="K31" s="10"/>
      <c r="L31" s="10"/>
      <c r="M31" s="10"/>
      <c r="N31" s="10"/>
    </row>
    <row r="32" spans="1:14" ht="15">
      <c r="A32" s="1107" t="s">
        <v>31</v>
      </c>
      <c r="B32" s="17">
        <v>30</v>
      </c>
      <c r="C32" s="17"/>
      <c r="D32" s="17"/>
      <c r="E32" s="17"/>
      <c r="F32" s="17"/>
      <c r="G32" s="17"/>
      <c r="H32" s="17"/>
      <c r="I32" s="17"/>
      <c r="J32" s="17"/>
      <c r="K32" s="17"/>
      <c r="L32" s="17"/>
      <c r="M32" s="17"/>
      <c r="N32" s="17"/>
    </row>
    <row r="33" spans="1:14" ht="15">
      <c r="A33" s="1107"/>
      <c r="B33" s="17">
        <v>31</v>
      </c>
      <c r="C33" s="17"/>
      <c r="D33" s="17"/>
      <c r="E33" s="17"/>
      <c r="F33" s="17"/>
      <c r="G33" s="17"/>
      <c r="H33" s="17"/>
      <c r="I33" s="17"/>
      <c r="J33" s="17"/>
      <c r="K33" s="17"/>
      <c r="L33" s="17"/>
      <c r="M33" s="17"/>
      <c r="N33" s="17"/>
    </row>
    <row r="34" spans="1:14" ht="15">
      <c r="A34" s="1107"/>
      <c r="B34" s="17">
        <v>32</v>
      </c>
      <c r="C34" s="17"/>
      <c r="D34" s="17"/>
      <c r="E34" s="17"/>
      <c r="F34" s="17"/>
      <c r="G34" s="17"/>
      <c r="H34" s="17"/>
      <c r="I34" s="17"/>
      <c r="J34" s="17"/>
      <c r="K34" s="17"/>
      <c r="L34" s="17"/>
      <c r="M34" s="17"/>
      <c r="N34" s="17"/>
    </row>
    <row r="35" spans="1:14" ht="15">
      <c r="A35" s="1107" t="s">
        <v>32</v>
      </c>
      <c r="B35" s="18">
        <v>33</v>
      </c>
      <c r="C35" s="15"/>
      <c r="D35" s="15"/>
      <c r="E35" s="15"/>
      <c r="F35" s="15"/>
      <c r="G35" s="15"/>
      <c r="H35" s="15"/>
      <c r="I35" s="15"/>
      <c r="J35" s="15"/>
      <c r="K35" s="15"/>
      <c r="L35" s="15"/>
      <c r="M35" s="15"/>
      <c r="N35" s="15"/>
    </row>
    <row r="36" spans="1:14" ht="15">
      <c r="A36" s="1107"/>
      <c r="B36" s="15">
        <v>34</v>
      </c>
      <c r="C36" s="15"/>
      <c r="D36" s="15"/>
      <c r="E36" s="15"/>
      <c r="F36" s="15"/>
      <c r="G36" s="15"/>
      <c r="H36" s="15"/>
      <c r="I36" s="15"/>
      <c r="J36" s="15"/>
      <c r="K36" s="15"/>
      <c r="L36" s="15"/>
      <c r="M36" s="15"/>
      <c r="N36" s="15"/>
    </row>
    <row r="37" spans="1:14" ht="15">
      <c r="A37" s="1107"/>
      <c r="B37" s="46">
        <v>35</v>
      </c>
      <c r="C37" s="15"/>
      <c r="D37" s="15"/>
      <c r="E37" s="15"/>
      <c r="F37" s="15"/>
      <c r="G37" s="15"/>
      <c r="H37" s="15"/>
      <c r="I37" s="15"/>
      <c r="J37" s="15"/>
      <c r="K37" s="15"/>
      <c r="L37" s="15"/>
      <c r="M37" s="15"/>
      <c r="N37" s="15"/>
    </row>
    <row r="38" spans="1:14" ht="15">
      <c r="A38" s="1107" t="s">
        <v>33</v>
      </c>
      <c r="B38" s="9">
        <v>36</v>
      </c>
      <c r="C38" s="9"/>
      <c r="D38" s="9"/>
      <c r="E38" s="9"/>
      <c r="F38" s="9"/>
      <c r="G38" s="9"/>
      <c r="H38" s="9"/>
      <c r="I38" s="9"/>
      <c r="J38" s="9"/>
      <c r="K38" s="9"/>
      <c r="L38" s="9"/>
      <c r="M38" s="9"/>
      <c r="N38" s="9"/>
    </row>
    <row r="39" spans="1:14" ht="15">
      <c r="A39" s="1107"/>
      <c r="B39" s="9">
        <v>37</v>
      </c>
      <c r="C39" s="9"/>
      <c r="D39" s="9"/>
      <c r="E39" s="9"/>
      <c r="F39" s="9"/>
      <c r="G39" s="9"/>
      <c r="H39" s="9"/>
      <c r="I39" s="9"/>
      <c r="J39" s="9"/>
      <c r="K39" s="9"/>
      <c r="L39" s="9"/>
      <c r="M39" s="9"/>
      <c r="N39" s="9"/>
    </row>
    <row r="40" spans="1:14" ht="15">
      <c r="A40" s="1107"/>
      <c r="B40" s="9">
        <v>38</v>
      </c>
      <c r="C40" s="9"/>
      <c r="D40" s="9"/>
      <c r="E40" s="9"/>
      <c r="F40" s="9"/>
      <c r="G40" s="9"/>
      <c r="H40" s="9"/>
      <c r="I40" s="9"/>
      <c r="J40" s="9"/>
      <c r="K40" s="9"/>
      <c r="L40" s="9"/>
      <c r="M40" s="9"/>
      <c r="N40" s="9"/>
    </row>
    <row r="41" spans="1:14" ht="15">
      <c r="A41" s="1108" t="s">
        <v>34</v>
      </c>
      <c r="B41" s="47">
        <v>39</v>
      </c>
      <c r="C41" s="48"/>
      <c r="D41" s="48"/>
      <c r="E41" s="48"/>
      <c r="F41" s="48"/>
      <c r="G41" s="48"/>
      <c r="H41" s="48"/>
      <c r="I41" s="48"/>
      <c r="J41" s="48"/>
      <c r="K41" s="48"/>
      <c r="L41" s="48"/>
      <c r="M41" s="48"/>
      <c r="N41" s="48"/>
    </row>
    <row r="42" spans="1:14" ht="15">
      <c r="A42" s="1108"/>
      <c r="B42" s="48">
        <v>40</v>
      </c>
      <c r="C42" s="48"/>
      <c r="D42" s="48"/>
      <c r="E42" s="48"/>
      <c r="F42" s="48"/>
      <c r="G42" s="48"/>
      <c r="H42" s="48"/>
      <c r="I42" s="48"/>
      <c r="J42" s="48"/>
      <c r="K42" s="48"/>
      <c r="L42" s="48"/>
      <c r="M42" s="48"/>
      <c r="N42" s="48"/>
    </row>
    <row r="43" spans="1:14" ht="15">
      <c r="A43" s="1108"/>
      <c r="B43" s="48">
        <v>41</v>
      </c>
      <c r="C43" s="48"/>
      <c r="D43" s="48"/>
      <c r="E43" s="48"/>
      <c r="F43" s="48"/>
      <c r="G43" s="48"/>
      <c r="H43" s="48"/>
      <c r="I43" s="48"/>
      <c r="J43" s="48"/>
      <c r="K43" s="48"/>
      <c r="L43" s="48"/>
      <c r="M43" s="48"/>
      <c r="N43" s="48"/>
    </row>
    <row r="44" spans="1:14" ht="15">
      <c r="A44" s="1108"/>
      <c r="B44" s="49">
        <v>42</v>
      </c>
      <c r="C44" s="48"/>
      <c r="D44" s="48"/>
      <c r="E44" s="48"/>
      <c r="F44" s="48"/>
      <c r="G44" s="48"/>
      <c r="H44" s="48"/>
      <c r="I44" s="48"/>
      <c r="J44" s="48"/>
      <c r="K44" s="48"/>
      <c r="L44" s="48"/>
      <c r="M44" s="48"/>
      <c r="N44" s="48"/>
    </row>
    <row r="45" spans="1:14" ht="15">
      <c r="A45" s="1109" t="s">
        <v>35</v>
      </c>
      <c r="B45" s="13">
        <v>43</v>
      </c>
      <c r="C45" s="13"/>
      <c r="D45" s="13"/>
      <c r="E45" s="13"/>
      <c r="F45" s="13"/>
      <c r="G45" s="13"/>
      <c r="H45" s="13"/>
      <c r="I45" s="13"/>
      <c r="J45" s="13"/>
      <c r="K45" s="13"/>
      <c r="L45" s="13"/>
      <c r="M45" s="13"/>
      <c r="N45" s="13"/>
    </row>
    <row r="46" spans="1:14" ht="15">
      <c r="A46" s="1109"/>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Y31"/>
  <sheetViews>
    <sheetView zoomScale="61" zoomScaleNormal="61" zoomScalePageLayoutView="0" workbookViewId="0" topLeftCell="A1">
      <selection activeCell="C17" sqref="C17:Q17"/>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17.00390625" style="113" customWidth="1"/>
    <col min="22" max="45" width="5.8515625" style="113" customWidth="1"/>
    <col min="46" max="46" width="17.140625" style="113" customWidth="1"/>
    <col min="47" max="47" width="15.8515625" style="217" customWidth="1"/>
    <col min="48" max="49" width="20.28125" style="113" customWidth="1"/>
    <col min="50" max="51" width="24.421875" style="113" customWidth="1"/>
    <col min="52" max="16384" width="10.8515625" style="113" customWidth="1"/>
  </cols>
  <sheetData>
    <row r="1" spans="1:51" ht="15.75" customHeight="1">
      <c r="A1" s="750" t="s">
        <v>16</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2"/>
      <c r="AX1" s="695" t="s">
        <v>423</v>
      </c>
      <c r="AY1" s="696"/>
    </row>
    <row r="2" spans="1:51" ht="15.75" customHeight="1">
      <c r="A2" s="756" t="s">
        <v>17</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c r="AN2" s="757"/>
      <c r="AO2" s="757"/>
      <c r="AP2" s="757"/>
      <c r="AQ2" s="757"/>
      <c r="AR2" s="757"/>
      <c r="AS2" s="757"/>
      <c r="AT2" s="757"/>
      <c r="AU2" s="757"/>
      <c r="AV2" s="757"/>
      <c r="AW2" s="758"/>
      <c r="AX2" s="747" t="s">
        <v>418</v>
      </c>
      <c r="AY2" s="748"/>
    </row>
    <row r="3" spans="1:51" ht="15" customHeight="1">
      <c r="A3" s="759" t="s">
        <v>195</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760"/>
      <c r="AJ3" s="760"/>
      <c r="AK3" s="760"/>
      <c r="AL3" s="760"/>
      <c r="AM3" s="760"/>
      <c r="AN3" s="760"/>
      <c r="AO3" s="760"/>
      <c r="AP3" s="760"/>
      <c r="AQ3" s="760"/>
      <c r="AR3" s="760"/>
      <c r="AS3" s="760"/>
      <c r="AT3" s="760"/>
      <c r="AU3" s="760"/>
      <c r="AV3" s="760"/>
      <c r="AW3" s="761"/>
      <c r="AX3" s="747" t="s">
        <v>424</v>
      </c>
      <c r="AY3" s="748"/>
    </row>
    <row r="4" spans="1:51" ht="15.75" customHeight="1">
      <c r="A4" s="750"/>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2"/>
      <c r="AX4" s="749" t="s">
        <v>176</v>
      </c>
      <c r="AY4" s="749"/>
    </row>
    <row r="5" spans="1:51" ht="15" customHeight="1">
      <c r="A5" s="715" t="s">
        <v>174</v>
      </c>
      <c r="B5" s="716"/>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17"/>
      <c r="AH5" s="720" t="s">
        <v>69</v>
      </c>
      <c r="AI5" s="737"/>
      <c r="AJ5" s="737"/>
      <c r="AK5" s="737"/>
      <c r="AL5" s="737"/>
      <c r="AM5" s="737"/>
      <c r="AN5" s="737"/>
      <c r="AO5" s="737"/>
      <c r="AP5" s="737"/>
      <c r="AQ5" s="737"/>
      <c r="AR5" s="737"/>
      <c r="AS5" s="737"/>
      <c r="AT5" s="737"/>
      <c r="AU5" s="721"/>
      <c r="AV5" s="712" t="s">
        <v>409</v>
      </c>
      <c r="AW5" s="712" t="s">
        <v>410</v>
      </c>
      <c r="AX5" s="712" t="s">
        <v>298</v>
      </c>
      <c r="AY5" s="712" t="s">
        <v>299</v>
      </c>
    </row>
    <row r="6" spans="1:51" ht="15" customHeight="1">
      <c r="A6" s="718" t="s">
        <v>71</v>
      </c>
      <c r="B6" s="718"/>
      <c r="C6" s="718"/>
      <c r="D6" s="719" t="s">
        <v>74</v>
      </c>
      <c r="E6" s="719"/>
      <c r="F6" s="720" t="s">
        <v>67</v>
      </c>
      <c r="G6" s="721"/>
      <c r="H6" s="726" t="s">
        <v>70</v>
      </c>
      <c r="I6" s="726"/>
      <c r="J6" s="128"/>
      <c r="K6" s="720"/>
      <c r="L6" s="737"/>
      <c r="M6" s="737"/>
      <c r="N6" s="737"/>
      <c r="O6" s="737"/>
      <c r="P6" s="737"/>
      <c r="Q6" s="737"/>
      <c r="R6" s="737"/>
      <c r="S6" s="737"/>
      <c r="T6" s="737"/>
      <c r="U6" s="737"/>
      <c r="V6" s="114"/>
      <c r="W6" s="114"/>
      <c r="X6" s="114"/>
      <c r="Y6" s="114"/>
      <c r="Z6" s="114"/>
      <c r="AA6" s="114"/>
      <c r="AB6" s="114"/>
      <c r="AC6" s="114"/>
      <c r="AD6" s="114"/>
      <c r="AE6" s="114"/>
      <c r="AF6" s="114"/>
      <c r="AG6" s="115"/>
      <c r="AH6" s="722"/>
      <c r="AI6" s="738"/>
      <c r="AJ6" s="738"/>
      <c r="AK6" s="738"/>
      <c r="AL6" s="738"/>
      <c r="AM6" s="738"/>
      <c r="AN6" s="738"/>
      <c r="AO6" s="738"/>
      <c r="AP6" s="738"/>
      <c r="AQ6" s="738"/>
      <c r="AR6" s="738"/>
      <c r="AS6" s="738"/>
      <c r="AT6" s="738"/>
      <c r="AU6" s="723"/>
      <c r="AV6" s="713"/>
      <c r="AW6" s="713"/>
      <c r="AX6" s="713"/>
      <c r="AY6" s="713"/>
    </row>
    <row r="7" spans="1:51" ht="15" customHeight="1">
      <c r="A7" s="718"/>
      <c r="B7" s="718"/>
      <c r="C7" s="718"/>
      <c r="D7" s="719"/>
      <c r="E7" s="719"/>
      <c r="F7" s="722"/>
      <c r="G7" s="723"/>
      <c r="H7" s="726" t="s">
        <v>68</v>
      </c>
      <c r="I7" s="726"/>
      <c r="J7" s="128"/>
      <c r="K7" s="722"/>
      <c r="L7" s="738"/>
      <c r="M7" s="738"/>
      <c r="N7" s="738"/>
      <c r="O7" s="738"/>
      <c r="P7" s="738"/>
      <c r="Q7" s="738"/>
      <c r="R7" s="738"/>
      <c r="S7" s="738"/>
      <c r="T7" s="738"/>
      <c r="U7" s="738"/>
      <c r="V7" s="116"/>
      <c r="W7" s="116"/>
      <c r="X7" s="116"/>
      <c r="Y7" s="116"/>
      <c r="Z7" s="116"/>
      <c r="AA7" s="116"/>
      <c r="AB7" s="116"/>
      <c r="AC7" s="116"/>
      <c r="AD7" s="116"/>
      <c r="AE7" s="116"/>
      <c r="AF7" s="116"/>
      <c r="AG7" s="117"/>
      <c r="AH7" s="722"/>
      <c r="AI7" s="738"/>
      <c r="AJ7" s="738"/>
      <c r="AK7" s="738"/>
      <c r="AL7" s="738"/>
      <c r="AM7" s="738"/>
      <c r="AN7" s="738"/>
      <c r="AO7" s="738"/>
      <c r="AP7" s="738"/>
      <c r="AQ7" s="738"/>
      <c r="AR7" s="738"/>
      <c r="AS7" s="738"/>
      <c r="AT7" s="738"/>
      <c r="AU7" s="723"/>
      <c r="AV7" s="713"/>
      <c r="AW7" s="713"/>
      <c r="AX7" s="713"/>
      <c r="AY7" s="713"/>
    </row>
    <row r="8" spans="1:51" ht="15" customHeight="1">
      <c r="A8" s="718"/>
      <c r="B8" s="718"/>
      <c r="C8" s="718"/>
      <c r="D8" s="719"/>
      <c r="E8" s="719"/>
      <c r="F8" s="724"/>
      <c r="G8" s="725"/>
      <c r="H8" s="726" t="s">
        <v>69</v>
      </c>
      <c r="I8" s="726"/>
      <c r="J8" s="128"/>
      <c r="K8" s="724"/>
      <c r="L8" s="739"/>
      <c r="M8" s="739"/>
      <c r="N8" s="739"/>
      <c r="O8" s="739"/>
      <c r="P8" s="739"/>
      <c r="Q8" s="739"/>
      <c r="R8" s="739"/>
      <c r="S8" s="739"/>
      <c r="T8" s="739"/>
      <c r="U8" s="739"/>
      <c r="V8" s="118"/>
      <c r="W8" s="118"/>
      <c r="X8" s="118"/>
      <c r="Y8" s="118"/>
      <c r="Z8" s="118"/>
      <c r="AA8" s="118"/>
      <c r="AB8" s="118"/>
      <c r="AC8" s="118"/>
      <c r="AD8" s="118"/>
      <c r="AE8" s="118"/>
      <c r="AF8" s="118"/>
      <c r="AG8" s="119"/>
      <c r="AH8" s="722"/>
      <c r="AI8" s="738"/>
      <c r="AJ8" s="738"/>
      <c r="AK8" s="738"/>
      <c r="AL8" s="738"/>
      <c r="AM8" s="738"/>
      <c r="AN8" s="738"/>
      <c r="AO8" s="738"/>
      <c r="AP8" s="738"/>
      <c r="AQ8" s="738"/>
      <c r="AR8" s="738"/>
      <c r="AS8" s="738"/>
      <c r="AT8" s="738"/>
      <c r="AU8" s="723"/>
      <c r="AV8" s="713"/>
      <c r="AW8" s="713"/>
      <c r="AX8" s="713"/>
      <c r="AY8" s="713"/>
    </row>
    <row r="9" spans="1:51" ht="15" customHeight="1">
      <c r="A9" s="753" t="s">
        <v>399</v>
      </c>
      <c r="B9" s="754"/>
      <c r="C9" s="755"/>
      <c r="D9" s="730"/>
      <c r="E9" s="731"/>
      <c r="F9" s="731"/>
      <c r="G9" s="731"/>
      <c r="H9" s="731"/>
      <c r="I9" s="731"/>
      <c r="J9" s="731"/>
      <c r="K9" s="732"/>
      <c r="L9" s="732"/>
      <c r="M9" s="732"/>
      <c r="N9" s="732"/>
      <c r="O9" s="732"/>
      <c r="P9" s="732"/>
      <c r="Q9" s="732"/>
      <c r="R9" s="732"/>
      <c r="S9" s="732"/>
      <c r="T9" s="732"/>
      <c r="U9" s="732"/>
      <c r="V9" s="732"/>
      <c r="W9" s="732"/>
      <c r="X9" s="732"/>
      <c r="Y9" s="732"/>
      <c r="Z9" s="732"/>
      <c r="AA9" s="732"/>
      <c r="AB9" s="732"/>
      <c r="AC9" s="732"/>
      <c r="AD9" s="732"/>
      <c r="AE9" s="732"/>
      <c r="AF9" s="732"/>
      <c r="AG9" s="733"/>
      <c r="AH9" s="722"/>
      <c r="AI9" s="738"/>
      <c r="AJ9" s="738"/>
      <c r="AK9" s="738"/>
      <c r="AL9" s="738"/>
      <c r="AM9" s="738"/>
      <c r="AN9" s="738"/>
      <c r="AO9" s="738"/>
      <c r="AP9" s="738"/>
      <c r="AQ9" s="738"/>
      <c r="AR9" s="738"/>
      <c r="AS9" s="738"/>
      <c r="AT9" s="738"/>
      <c r="AU9" s="723"/>
      <c r="AV9" s="713"/>
      <c r="AW9" s="713"/>
      <c r="AX9" s="713"/>
      <c r="AY9" s="713"/>
    </row>
    <row r="10" spans="1:51" ht="15" customHeight="1">
      <c r="A10" s="727" t="s">
        <v>287</v>
      </c>
      <c r="B10" s="728"/>
      <c r="C10" s="729"/>
      <c r="D10" s="734"/>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3"/>
      <c r="AH10" s="724"/>
      <c r="AI10" s="739"/>
      <c r="AJ10" s="739"/>
      <c r="AK10" s="739"/>
      <c r="AL10" s="739"/>
      <c r="AM10" s="739"/>
      <c r="AN10" s="739"/>
      <c r="AO10" s="739"/>
      <c r="AP10" s="739"/>
      <c r="AQ10" s="739"/>
      <c r="AR10" s="739"/>
      <c r="AS10" s="739"/>
      <c r="AT10" s="739"/>
      <c r="AU10" s="725"/>
      <c r="AV10" s="713"/>
      <c r="AW10" s="713"/>
      <c r="AX10" s="713"/>
      <c r="AY10" s="713"/>
    </row>
    <row r="11" spans="1:51" ht="39.75" customHeight="1">
      <c r="A11" s="744" t="s">
        <v>168</v>
      </c>
      <c r="B11" s="745"/>
      <c r="C11" s="745"/>
      <c r="D11" s="745"/>
      <c r="E11" s="745"/>
      <c r="F11" s="746"/>
      <c r="G11" s="744" t="s">
        <v>278</v>
      </c>
      <c r="H11" s="746"/>
      <c r="I11" s="712" t="s">
        <v>179</v>
      </c>
      <c r="J11" s="712" t="s">
        <v>279</v>
      </c>
      <c r="K11" s="712" t="s">
        <v>323</v>
      </c>
      <c r="L11" s="712" t="s">
        <v>363</v>
      </c>
      <c r="M11" s="712" t="s">
        <v>167</v>
      </c>
      <c r="N11" s="712" t="s">
        <v>182</v>
      </c>
      <c r="O11" s="744" t="s">
        <v>284</v>
      </c>
      <c r="P11" s="745"/>
      <c r="Q11" s="745"/>
      <c r="R11" s="745"/>
      <c r="S11" s="746"/>
      <c r="T11" s="712" t="s">
        <v>173</v>
      </c>
      <c r="U11" s="712" t="s">
        <v>285</v>
      </c>
      <c r="V11" s="715" t="s">
        <v>370</v>
      </c>
      <c r="W11" s="716"/>
      <c r="X11" s="716"/>
      <c r="Y11" s="716"/>
      <c r="Z11" s="716"/>
      <c r="AA11" s="716"/>
      <c r="AB11" s="716"/>
      <c r="AC11" s="716"/>
      <c r="AD11" s="716"/>
      <c r="AE11" s="716"/>
      <c r="AF11" s="716"/>
      <c r="AG11" s="717"/>
      <c r="AH11" s="715" t="s">
        <v>87</v>
      </c>
      <c r="AI11" s="716"/>
      <c r="AJ11" s="716"/>
      <c r="AK11" s="716"/>
      <c r="AL11" s="716"/>
      <c r="AM11" s="716"/>
      <c r="AN11" s="716"/>
      <c r="AO11" s="716"/>
      <c r="AP11" s="716"/>
      <c r="AQ11" s="716"/>
      <c r="AR11" s="716"/>
      <c r="AS11" s="717"/>
      <c r="AT11" s="744" t="s">
        <v>8</v>
      </c>
      <c r="AU11" s="746"/>
      <c r="AV11" s="713"/>
      <c r="AW11" s="713"/>
      <c r="AX11" s="713"/>
      <c r="AY11" s="713"/>
    </row>
    <row r="12" spans="1:51" ht="42.75">
      <c r="A12" s="120" t="s">
        <v>169</v>
      </c>
      <c r="B12" s="120" t="s">
        <v>170</v>
      </c>
      <c r="C12" s="120" t="s">
        <v>171</v>
      </c>
      <c r="D12" s="120" t="s">
        <v>178</v>
      </c>
      <c r="E12" s="120" t="s">
        <v>185</v>
      </c>
      <c r="F12" s="120" t="s">
        <v>186</v>
      </c>
      <c r="G12" s="120" t="s">
        <v>277</v>
      </c>
      <c r="H12" s="120" t="s">
        <v>184</v>
      </c>
      <c r="I12" s="714"/>
      <c r="J12" s="714"/>
      <c r="K12" s="714"/>
      <c r="L12" s="714"/>
      <c r="M12" s="714"/>
      <c r="N12" s="714"/>
      <c r="O12" s="120">
        <v>2020</v>
      </c>
      <c r="P12" s="120">
        <v>2021</v>
      </c>
      <c r="Q12" s="120">
        <v>2022</v>
      </c>
      <c r="R12" s="120">
        <v>2023</v>
      </c>
      <c r="S12" s="120">
        <v>2024</v>
      </c>
      <c r="T12" s="714"/>
      <c r="U12" s="714"/>
      <c r="V12" s="129" t="s">
        <v>39</v>
      </c>
      <c r="W12" s="129" t="s">
        <v>40</v>
      </c>
      <c r="X12" s="129" t="s">
        <v>41</v>
      </c>
      <c r="Y12" s="129" t="s">
        <v>42</v>
      </c>
      <c r="Z12" s="129" t="s">
        <v>43</v>
      </c>
      <c r="AA12" s="129" t="s">
        <v>44</v>
      </c>
      <c r="AB12" s="129" t="s">
        <v>45</v>
      </c>
      <c r="AC12" s="129" t="s">
        <v>46</v>
      </c>
      <c r="AD12" s="129" t="s">
        <v>47</v>
      </c>
      <c r="AE12" s="129" t="s">
        <v>48</v>
      </c>
      <c r="AF12" s="129" t="s">
        <v>49</v>
      </c>
      <c r="AG12" s="129" t="s">
        <v>50</v>
      </c>
      <c r="AH12" s="129" t="s">
        <v>39</v>
      </c>
      <c r="AI12" s="129" t="s">
        <v>40</v>
      </c>
      <c r="AJ12" s="129" t="s">
        <v>41</v>
      </c>
      <c r="AK12" s="129" t="s">
        <v>42</v>
      </c>
      <c r="AL12" s="129" t="s">
        <v>43</v>
      </c>
      <c r="AM12" s="129" t="s">
        <v>44</v>
      </c>
      <c r="AN12" s="129" t="s">
        <v>45</v>
      </c>
      <c r="AO12" s="129" t="s">
        <v>46</v>
      </c>
      <c r="AP12" s="129" t="s">
        <v>47</v>
      </c>
      <c r="AQ12" s="129" t="s">
        <v>48</v>
      </c>
      <c r="AR12" s="129" t="s">
        <v>49</v>
      </c>
      <c r="AS12" s="129" t="s">
        <v>50</v>
      </c>
      <c r="AT12" s="120" t="s">
        <v>413</v>
      </c>
      <c r="AU12" s="216" t="s">
        <v>88</v>
      </c>
      <c r="AV12" s="714"/>
      <c r="AW12" s="714"/>
      <c r="AX12" s="714"/>
      <c r="AY12" s="714"/>
    </row>
    <row r="13" spans="1:51" ht="15.75" customHeight="1">
      <c r="A13" s="121"/>
      <c r="B13" s="121"/>
      <c r="C13" s="121"/>
      <c r="D13" s="121"/>
      <c r="E13" s="121"/>
      <c r="F13" s="121"/>
      <c r="G13" s="121"/>
      <c r="H13" s="121"/>
      <c r="I13" s="122"/>
      <c r="J13" s="122"/>
      <c r="K13" s="122"/>
      <c r="L13" s="122"/>
      <c r="M13" s="122"/>
      <c r="N13" s="122"/>
      <c r="O13" s="123"/>
      <c r="P13" s="123"/>
      <c r="Q13" s="123"/>
      <c r="R13" s="123"/>
      <c r="S13" s="123"/>
      <c r="T13" s="123"/>
      <c r="U13" s="123"/>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f>SUM(AH13:AS13)</f>
        <v>0</v>
      </c>
      <c r="AU13" s="127" t="e">
        <f>+AT13/R13</f>
        <v>#DIV/0!</v>
      </c>
      <c r="AV13" s="125"/>
      <c r="AW13" s="215"/>
      <c r="AX13" s="125"/>
      <c r="AY13" s="126"/>
    </row>
    <row r="14" spans="1:51" ht="15.75" customHeight="1">
      <c r="A14" s="121"/>
      <c r="B14" s="121"/>
      <c r="C14" s="121"/>
      <c r="D14" s="121"/>
      <c r="E14" s="121"/>
      <c r="F14" s="121"/>
      <c r="G14" s="121"/>
      <c r="H14" s="121"/>
      <c r="I14" s="124"/>
      <c r="J14" s="124"/>
      <c r="K14" s="124"/>
      <c r="L14" s="124"/>
      <c r="M14" s="124"/>
      <c r="N14" s="124"/>
      <c r="O14" s="124"/>
      <c r="P14" s="124"/>
      <c r="Q14" s="124"/>
      <c r="R14" s="124"/>
      <c r="S14" s="124"/>
      <c r="T14" s="121"/>
      <c r="U14" s="121"/>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f aca="true" t="shared" si="0" ref="AT14:AT27">SUM(AH14:AS14)</f>
        <v>0</v>
      </c>
      <c r="AU14" s="127" t="e">
        <f aca="true" t="shared" si="1" ref="AU14:AU27">+AT14/R14</f>
        <v>#DIV/0!</v>
      </c>
      <c r="AV14" s="127"/>
      <c r="AW14" s="127"/>
      <c r="AX14" s="127"/>
      <c r="AY14" s="124"/>
    </row>
    <row r="15" spans="1:51" ht="15.75" customHeight="1">
      <c r="A15" s="121"/>
      <c r="B15" s="121"/>
      <c r="C15" s="121"/>
      <c r="D15" s="121"/>
      <c r="E15" s="121"/>
      <c r="F15" s="121"/>
      <c r="G15" s="121"/>
      <c r="H15" s="121"/>
      <c r="I15" s="124"/>
      <c r="J15" s="124"/>
      <c r="K15" s="124"/>
      <c r="L15" s="124"/>
      <c r="M15" s="124"/>
      <c r="N15" s="124"/>
      <c r="O15" s="124"/>
      <c r="P15" s="124"/>
      <c r="Q15" s="124"/>
      <c r="R15" s="124"/>
      <c r="S15" s="124"/>
      <c r="T15" s="121"/>
      <c r="U15" s="121"/>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f t="shared" si="0"/>
        <v>0</v>
      </c>
      <c r="AU15" s="127" t="e">
        <f t="shared" si="1"/>
        <v>#DIV/0!</v>
      </c>
      <c r="AV15" s="127"/>
      <c r="AW15" s="127"/>
      <c r="AX15" s="127"/>
      <c r="AY15" s="124"/>
    </row>
    <row r="16" spans="1:51" ht="15.75" customHeight="1">
      <c r="A16" s="121"/>
      <c r="B16" s="121"/>
      <c r="C16" s="121"/>
      <c r="D16" s="121"/>
      <c r="E16" s="121"/>
      <c r="F16" s="121"/>
      <c r="G16" s="121"/>
      <c r="H16" s="121"/>
      <c r="I16" s="124"/>
      <c r="J16" s="124"/>
      <c r="K16" s="124"/>
      <c r="L16" s="124"/>
      <c r="M16" s="124"/>
      <c r="N16" s="124"/>
      <c r="O16" s="124"/>
      <c r="P16" s="124"/>
      <c r="Q16" s="124"/>
      <c r="R16" s="124"/>
      <c r="S16" s="124"/>
      <c r="T16" s="121"/>
      <c r="U16" s="121"/>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f t="shared" si="0"/>
        <v>0</v>
      </c>
      <c r="AU16" s="127" t="e">
        <f t="shared" si="1"/>
        <v>#DIV/0!</v>
      </c>
      <c r="AV16" s="127"/>
      <c r="AW16" s="127"/>
      <c r="AX16" s="127"/>
      <c r="AY16" s="124"/>
    </row>
    <row r="17" spans="1:51" ht="15.75" customHeight="1">
      <c r="A17" s="121"/>
      <c r="B17" s="121"/>
      <c r="C17" s="121"/>
      <c r="D17" s="121"/>
      <c r="E17" s="121"/>
      <c r="F17" s="121"/>
      <c r="G17" s="121"/>
      <c r="H17" s="121"/>
      <c r="I17" s="124"/>
      <c r="J17" s="124"/>
      <c r="K17" s="124"/>
      <c r="L17" s="124"/>
      <c r="M17" s="124"/>
      <c r="N17" s="124"/>
      <c r="O17" s="124"/>
      <c r="P17" s="124"/>
      <c r="Q17" s="124"/>
      <c r="R17" s="124"/>
      <c r="S17" s="124"/>
      <c r="T17" s="121"/>
      <c r="U17" s="121"/>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f t="shared" si="0"/>
        <v>0</v>
      </c>
      <c r="AU17" s="127" t="e">
        <f t="shared" si="1"/>
        <v>#DIV/0!</v>
      </c>
      <c r="AV17" s="127"/>
      <c r="AW17" s="127"/>
      <c r="AX17" s="127"/>
      <c r="AY17" s="124"/>
    </row>
    <row r="18" spans="1:51" ht="15.75" customHeight="1">
      <c r="A18" s="121"/>
      <c r="B18" s="121"/>
      <c r="C18" s="121"/>
      <c r="D18" s="121"/>
      <c r="E18" s="121"/>
      <c r="F18" s="121"/>
      <c r="G18" s="121"/>
      <c r="H18" s="121"/>
      <c r="I18" s="124"/>
      <c r="J18" s="124"/>
      <c r="K18" s="124"/>
      <c r="L18" s="124"/>
      <c r="M18" s="124"/>
      <c r="N18" s="124"/>
      <c r="O18" s="124"/>
      <c r="P18" s="124"/>
      <c r="Q18" s="124"/>
      <c r="R18" s="124"/>
      <c r="S18" s="124"/>
      <c r="T18" s="121"/>
      <c r="U18" s="121"/>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f t="shared" si="0"/>
        <v>0</v>
      </c>
      <c r="AU18" s="127" t="e">
        <f t="shared" si="1"/>
        <v>#DIV/0!</v>
      </c>
      <c r="AV18" s="127"/>
      <c r="AW18" s="127"/>
      <c r="AX18" s="127"/>
      <c r="AY18" s="124"/>
    </row>
    <row r="19" spans="1:51" ht="15.75" customHeight="1">
      <c r="A19" s="121"/>
      <c r="B19" s="121"/>
      <c r="C19" s="121"/>
      <c r="D19" s="121"/>
      <c r="E19" s="121"/>
      <c r="F19" s="121"/>
      <c r="G19" s="121"/>
      <c r="H19" s="121"/>
      <c r="I19" s="124"/>
      <c r="J19" s="124"/>
      <c r="K19" s="124"/>
      <c r="L19" s="124"/>
      <c r="M19" s="124"/>
      <c r="N19" s="124"/>
      <c r="O19" s="124"/>
      <c r="P19" s="124"/>
      <c r="Q19" s="124"/>
      <c r="R19" s="124"/>
      <c r="S19" s="124"/>
      <c r="T19" s="121"/>
      <c r="U19" s="121"/>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f t="shared" si="0"/>
        <v>0</v>
      </c>
      <c r="AU19" s="127" t="e">
        <f t="shared" si="1"/>
        <v>#DIV/0!</v>
      </c>
      <c r="AV19" s="127"/>
      <c r="AW19" s="127"/>
      <c r="AX19" s="127"/>
      <c r="AY19" s="124"/>
    </row>
    <row r="20" spans="1:51" ht="15.75" customHeight="1">
      <c r="A20" s="121"/>
      <c r="B20" s="121"/>
      <c r="C20" s="121"/>
      <c r="D20" s="121"/>
      <c r="E20" s="121"/>
      <c r="F20" s="121"/>
      <c r="G20" s="121"/>
      <c r="H20" s="121"/>
      <c r="I20" s="124"/>
      <c r="J20" s="124"/>
      <c r="K20" s="124"/>
      <c r="L20" s="124"/>
      <c r="M20" s="124"/>
      <c r="N20" s="124"/>
      <c r="O20" s="124"/>
      <c r="P20" s="124"/>
      <c r="Q20" s="124"/>
      <c r="R20" s="124"/>
      <c r="S20" s="124"/>
      <c r="T20" s="121"/>
      <c r="U20" s="121"/>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f t="shared" si="0"/>
        <v>0</v>
      </c>
      <c r="AU20" s="127" t="e">
        <f t="shared" si="1"/>
        <v>#DIV/0!</v>
      </c>
      <c r="AV20" s="127"/>
      <c r="AW20" s="127"/>
      <c r="AX20" s="127"/>
      <c r="AY20" s="124"/>
    </row>
    <row r="21" spans="1:51" ht="15.75" customHeight="1">
      <c r="A21" s="121"/>
      <c r="B21" s="121"/>
      <c r="C21" s="121"/>
      <c r="D21" s="121"/>
      <c r="E21" s="121"/>
      <c r="F21" s="121"/>
      <c r="G21" s="121"/>
      <c r="H21" s="121"/>
      <c r="I21" s="124"/>
      <c r="J21" s="124"/>
      <c r="K21" s="124"/>
      <c r="L21" s="124"/>
      <c r="M21" s="124"/>
      <c r="N21" s="124"/>
      <c r="O21" s="124"/>
      <c r="P21" s="124"/>
      <c r="Q21" s="124"/>
      <c r="R21" s="124"/>
      <c r="S21" s="124"/>
      <c r="T21" s="121"/>
      <c r="U21" s="121"/>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f t="shared" si="0"/>
        <v>0</v>
      </c>
      <c r="AU21" s="127" t="e">
        <f t="shared" si="1"/>
        <v>#DIV/0!</v>
      </c>
      <c r="AV21" s="127"/>
      <c r="AW21" s="127"/>
      <c r="AX21" s="127"/>
      <c r="AY21" s="124"/>
    </row>
    <row r="22" spans="1:51" ht="15.75" customHeight="1">
      <c r="A22" s="121"/>
      <c r="B22" s="121"/>
      <c r="C22" s="121"/>
      <c r="D22" s="121"/>
      <c r="E22" s="121"/>
      <c r="F22" s="121"/>
      <c r="G22" s="121"/>
      <c r="H22" s="121"/>
      <c r="I22" s="124"/>
      <c r="J22" s="124"/>
      <c r="K22" s="124"/>
      <c r="L22" s="124"/>
      <c r="M22" s="124"/>
      <c r="N22" s="124"/>
      <c r="O22" s="124"/>
      <c r="P22" s="124"/>
      <c r="Q22" s="124"/>
      <c r="R22" s="124"/>
      <c r="S22" s="124"/>
      <c r="T22" s="121"/>
      <c r="U22" s="121"/>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f t="shared" si="0"/>
        <v>0</v>
      </c>
      <c r="AU22" s="127" t="e">
        <f t="shared" si="1"/>
        <v>#DIV/0!</v>
      </c>
      <c r="AV22" s="127"/>
      <c r="AW22" s="127"/>
      <c r="AX22" s="127"/>
      <c r="AY22" s="124"/>
    </row>
    <row r="23" spans="1:51" ht="15.75" customHeight="1">
      <c r="A23" s="121"/>
      <c r="B23" s="121"/>
      <c r="C23" s="121"/>
      <c r="D23" s="121"/>
      <c r="E23" s="121"/>
      <c r="F23" s="121"/>
      <c r="G23" s="121"/>
      <c r="H23" s="121"/>
      <c r="I23" s="124"/>
      <c r="J23" s="124"/>
      <c r="K23" s="124"/>
      <c r="L23" s="124"/>
      <c r="M23" s="124"/>
      <c r="N23" s="124"/>
      <c r="O23" s="124"/>
      <c r="P23" s="124"/>
      <c r="Q23" s="124"/>
      <c r="R23" s="124"/>
      <c r="S23" s="124"/>
      <c r="T23" s="121"/>
      <c r="U23" s="121"/>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f t="shared" si="0"/>
        <v>0</v>
      </c>
      <c r="AU23" s="127" t="e">
        <f t="shared" si="1"/>
        <v>#DIV/0!</v>
      </c>
      <c r="AV23" s="127"/>
      <c r="AW23" s="127"/>
      <c r="AX23" s="127"/>
      <c r="AY23" s="124"/>
    </row>
    <row r="24" spans="1:51" ht="15.75" customHeight="1">
      <c r="A24" s="121"/>
      <c r="B24" s="121"/>
      <c r="C24" s="121"/>
      <c r="D24" s="121"/>
      <c r="E24" s="121"/>
      <c r="F24" s="121"/>
      <c r="G24" s="121"/>
      <c r="H24" s="121"/>
      <c r="I24" s="124"/>
      <c r="J24" s="124"/>
      <c r="K24" s="124"/>
      <c r="L24" s="124"/>
      <c r="M24" s="124"/>
      <c r="N24" s="124"/>
      <c r="O24" s="124"/>
      <c r="P24" s="124"/>
      <c r="Q24" s="124"/>
      <c r="R24" s="124"/>
      <c r="S24" s="124"/>
      <c r="T24" s="121"/>
      <c r="U24" s="121"/>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f t="shared" si="0"/>
        <v>0</v>
      </c>
      <c r="AU24" s="127" t="e">
        <f t="shared" si="1"/>
        <v>#DIV/0!</v>
      </c>
      <c r="AV24" s="127"/>
      <c r="AW24" s="127"/>
      <c r="AX24" s="127"/>
      <c r="AY24" s="124"/>
    </row>
    <row r="25" spans="1:51" ht="15.75" customHeight="1">
      <c r="A25" s="121"/>
      <c r="B25" s="121"/>
      <c r="C25" s="121"/>
      <c r="D25" s="121"/>
      <c r="E25" s="121"/>
      <c r="F25" s="121"/>
      <c r="G25" s="121"/>
      <c r="H25" s="121"/>
      <c r="I25" s="124"/>
      <c r="J25" s="124"/>
      <c r="K25" s="124"/>
      <c r="L25" s="124"/>
      <c r="M25" s="124"/>
      <c r="N25" s="124"/>
      <c r="O25" s="124"/>
      <c r="P25" s="124"/>
      <c r="Q25" s="124"/>
      <c r="R25" s="124"/>
      <c r="S25" s="124"/>
      <c r="T25" s="121"/>
      <c r="U25" s="121"/>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f t="shared" si="0"/>
        <v>0</v>
      </c>
      <c r="AU25" s="127" t="e">
        <f t="shared" si="1"/>
        <v>#DIV/0!</v>
      </c>
      <c r="AV25" s="127"/>
      <c r="AW25" s="127"/>
      <c r="AX25" s="127"/>
      <c r="AY25" s="124"/>
    </row>
    <row r="26" spans="1:51" ht="15.75" customHeight="1">
      <c r="A26" s="121"/>
      <c r="B26" s="121"/>
      <c r="C26" s="121"/>
      <c r="D26" s="121"/>
      <c r="E26" s="121"/>
      <c r="F26" s="121"/>
      <c r="G26" s="121"/>
      <c r="H26" s="121"/>
      <c r="I26" s="124"/>
      <c r="J26" s="124"/>
      <c r="K26" s="124"/>
      <c r="L26" s="124"/>
      <c r="M26" s="124"/>
      <c r="N26" s="124"/>
      <c r="O26" s="124"/>
      <c r="P26" s="124"/>
      <c r="Q26" s="124"/>
      <c r="R26" s="124"/>
      <c r="S26" s="124"/>
      <c r="T26" s="121"/>
      <c r="U26" s="121"/>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f t="shared" si="0"/>
        <v>0</v>
      </c>
      <c r="AU26" s="127" t="e">
        <f t="shared" si="1"/>
        <v>#DIV/0!</v>
      </c>
      <c r="AV26" s="127"/>
      <c r="AW26" s="127"/>
      <c r="AX26" s="127"/>
      <c r="AY26" s="124"/>
    </row>
    <row r="27" spans="1:51" ht="15.75" customHeight="1">
      <c r="A27" s="121"/>
      <c r="B27" s="121"/>
      <c r="C27" s="121"/>
      <c r="D27" s="121"/>
      <c r="E27" s="121"/>
      <c r="F27" s="121"/>
      <c r="G27" s="121"/>
      <c r="H27" s="121"/>
      <c r="I27" s="124"/>
      <c r="J27" s="124"/>
      <c r="K27" s="124"/>
      <c r="L27" s="124"/>
      <c r="M27" s="124"/>
      <c r="N27" s="124"/>
      <c r="O27" s="124"/>
      <c r="P27" s="124"/>
      <c r="Q27" s="124"/>
      <c r="R27" s="124"/>
      <c r="S27" s="124"/>
      <c r="T27" s="121"/>
      <c r="U27" s="121"/>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f t="shared" si="0"/>
        <v>0</v>
      </c>
      <c r="AU27" s="127" t="e">
        <f t="shared" si="1"/>
        <v>#DIV/0!</v>
      </c>
      <c r="AV27" s="127"/>
      <c r="AW27" s="127"/>
      <c r="AX27" s="127"/>
      <c r="AY27" s="124"/>
    </row>
    <row r="28" spans="1:51" ht="15">
      <c r="A28" s="741" t="s">
        <v>294</v>
      </c>
      <c r="B28" s="742"/>
      <c r="C28" s="742"/>
      <c r="D28" s="742"/>
      <c r="E28" s="742"/>
      <c r="F28" s="742"/>
      <c r="G28" s="742"/>
      <c r="H28" s="742"/>
      <c r="I28" s="742"/>
      <c r="J28" s="742"/>
      <c r="K28" s="742"/>
      <c r="L28" s="742"/>
      <c r="M28" s="742"/>
      <c r="N28" s="742"/>
      <c r="O28" s="742"/>
      <c r="P28" s="742"/>
      <c r="Q28" s="742"/>
      <c r="R28" s="742"/>
      <c r="S28" s="742"/>
      <c r="T28" s="742"/>
      <c r="U28" s="742"/>
      <c r="V28" s="742"/>
      <c r="W28" s="742"/>
      <c r="X28" s="742"/>
      <c r="Y28" s="742"/>
      <c r="Z28" s="742"/>
      <c r="AA28" s="742"/>
      <c r="AB28" s="742"/>
      <c r="AC28" s="742"/>
      <c r="AD28" s="742"/>
      <c r="AE28" s="742"/>
      <c r="AF28" s="742"/>
      <c r="AG28" s="742"/>
      <c r="AH28" s="742"/>
      <c r="AI28" s="742"/>
      <c r="AJ28" s="742"/>
      <c r="AK28" s="742"/>
      <c r="AL28" s="742"/>
      <c r="AM28" s="742"/>
      <c r="AN28" s="742"/>
      <c r="AO28" s="742"/>
      <c r="AP28" s="742"/>
      <c r="AQ28" s="742"/>
      <c r="AR28" s="742"/>
      <c r="AS28" s="742"/>
      <c r="AT28" s="742"/>
      <c r="AU28" s="742"/>
      <c r="AV28" s="742"/>
      <c r="AW28" s="742"/>
      <c r="AX28" s="742"/>
      <c r="AY28" s="743"/>
    </row>
    <row r="29" spans="1:51" ht="15">
      <c r="A29" s="740" t="s">
        <v>64</v>
      </c>
      <c r="B29" s="740"/>
      <c r="C29" s="740"/>
      <c r="D29" s="736" t="s">
        <v>66</v>
      </c>
      <c r="E29" s="736"/>
      <c r="F29" s="736"/>
      <c r="G29" s="736"/>
      <c r="H29" s="736"/>
      <c r="I29" s="736"/>
      <c r="J29" s="735" t="s">
        <v>300</v>
      </c>
      <c r="K29" s="735"/>
      <c r="L29" s="735"/>
      <c r="M29" s="735"/>
      <c r="N29" s="735"/>
      <c r="O29" s="735"/>
      <c r="P29" s="736" t="s">
        <v>66</v>
      </c>
      <c r="Q29" s="736"/>
      <c r="R29" s="736"/>
      <c r="S29" s="736"/>
      <c r="T29" s="736"/>
      <c r="U29" s="736"/>
      <c r="V29" s="736" t="s">
        <v>66</v>
      </c>
      <c r="W29" s="736"/>
      <c r="X29" s="736"/>
      <c r="Y29" s="736"/>
      <c r="Z29" s="736"/>
      <c r="AA29" s="736"/>
      <c r="AB29" s="736"/>
      <c r="AC29" s="736"/>
      <c r="AD29" s="736" t="s">
        <v>66</v>
      </c>
      <c r="AE29" s="736"/>
      <c r="AF29" s="736"/>
      <c r="AG29" s="736"/>
      <c r="AH29" s="736"/>
      <c r="AI29" s="736"/>
      <c r="AJ29" s="736"/>
      <c r="AK29" s="736"/>
      <c r="AL29" s="736"/>
      <c r="AM29" s="736"/>
      <c r="AN29" s="736"/>
      <c r="AO29" s="736"/>
      <c r="AP29" s="735" t="s">
        <v>318</v>
      </c>
      <c r="AQ29" s="735"/>
      <c r="AR29" s="735"/>
      <c r="AS29" s="735"/>
      <c r="AT29" s="736" t="s">
        <v>13</v>
      </c>
      <c r="AU29" s="736"/>
      <c r="AV29" s="736"/>
      <c r="AW29" s="736"/>
      <c r="AX29" s="736"/>
      <c r="AY29" s="736"/>
    </row>
    <row r="30" spans="1:51" ht="15">
      <c r="A30" s="740"/>
      <c r="B30" s="740"/>
      <c r="C30" s="740"/>
      <c r="D30" s="736" t="s">
        <v>65</v>
      </c>
      <c r="E30" s="736"/>
      <c r="F30" s="736"/>
      <c r="G30" s="736"/>
      <c r="H30" s="736"/>
      <c r="I30" s="736"/>
      <c r="J30" s="735"/>
      <c r="K30" s="735"/>
      <c r="L30" s="735"/>
      <c r="M30" s="735"/>
      <c r="N30" s="735"/>
      <c r="O30" s="735"/>
      <c r="P30" s="736" t="s">
        <v>65</v>
      </c>
      <c r="Q30" s="736"/>
      <c r="R30" s="736"/>
      <c r="S30" s="736"/>
      <c r="T30" s="736"/>
      <c r="U30" s="736"/>
      <c r="V30" s="736" t="s">
        <v>65</v>
      </c>
      <c r="W30" s="736"/>
      <c r="X30" s="736"/>
      <c r="Y30" s="736"/>
      <c r="Z30" s="736"/>
      <c r="AA30" s="736"/>
      <c r="AB30" s="736"/>
      <c r="AC30" s="736"/>
      <c r="AD30" s="736" t="s">
        <v>65</v>
      </c>
      <c r="AE30" s="736"/>
      <c r="AF30" s="736"/>
      <c r="AG30" s="736"/>
      <c r="AH30" s="736"/>
      <c r="AI30" s="736"/>
      <c r="AJ30" s="736"/>
      <c r="AK30" s="736"/>
      <c r="AL30" s="736"/>
      <c r="AM30" s="736"/>
      <c r="AN30" s="736"/>
      <c r="AO30" s="736"/>
      <c r="AP30" s="735"/>
      <c r="AQ30" s="735"/>
      <c r="AR30" s="735"/>
      <c r="AS30" s="735"/>
      <c r="AT30" s="736" t="s">
        <v>65</v>
      </c>
      <c r="AU30" s="736"/>
      <c r="AV30" s="736"/>
      <c r="AW30" s="736"/>
      <c r="AX30" s="736"/>
      <c r="AY30" s="736"/>
    </row>
    <row r="31" spans="1:51" ht="15.75" customHeight="1">
      <c r="A31" s="740"/>
      <c r="B31" s="740"/>
      <c r="C31" s="740"/>
      <c r="D31" s="736" t="s">
        <v>297</v>
      </c>
      <c r="E31" s="736"/>
      <c r="F31" s="736"/>
      <c r="G31" s="736"/>
      <c r="H31" s="736"/>
      <c r="I31" s="736"/>
      <c r="J31" s="735"/>
      <c r="K31" s="735"/>
      <c r="L31" s="735"/>
      <c r="M31" s="735"/>
      <c r="N31" s="735"/>
      <c r="O31" s="735"/>
      <c r="P31" s="736" t="s">
        <v>297</v>
      </c>
      <c r="Q31" s="736"/>
      <c r="R31" s="736"/>
      <c r="S31" s="736"/>
      <c r="T31" s="736"/>
      <c r="U31" s="736"/>
      <c r="V31" s="736" t="s">
        <v>297</v>
      </c>
      <c r="W31" s="736"/>
      <c r="X31" s="736"/>
      <c r="Y31" s="736"/>
      <c r="Z31" s="736"/>
      <c r="AA31" s="736"/>
      <c r="AB31" s="736"/>
      <c r="AC31" s="736"/>
      <c r="AD31" s="736" t="s">
        <v>297</v>
      </c>
      <c r="AE31" s="736"/>
      <c r="AF31" s="736"/>
      <c r="AG31" s="736"/>
      <c r="AH31" s="736"/>
      <c r="AI31" s="736"/>
      <c r="AJ31" s="736"/>
      <c r="AK31" s="736"/>
      <c r="AL31" s="736"/>
      <c r="AM31" s="736"/>
      <c r="AN31" s="736"/>
      <c r="AO31" s="736"/>
      <c r="AP31" s="735"/>
      <c r="AQ31" s="735"/>
      <c r="AR31" s="735"/>
      <c r="AS31" s="735"/>
      <c r="AT31" s="736" t="s">
        <v>75</v>
      </c>
      <c r="AU31" s="736"/>
      <c r="AV31" s="736"/>
      <c r="AW31" s="736"/>
      <c r="AX31" s="736"/>
      <c r="AY31" s="736"/>
    </row>
  </sheetData>
  <sheetProtection/>
  <mergeCells count="57">
    <mergeCell ref="AX1:AY1"/>
    <mergeCell ref="AX2:AY2"/>
    <mergeCell ref="AX3:AY3"/>
    <mergeCell ref="AX4:AY4"/>
    <mergeCell ref="A1:AW1"/>
    <mergeCell ref="V11:AG11"/>
    <mergeCell ref="A9:C9"/>
    <mergeCell ref="A2:AW2"/>
    <mergeCell ref="A3:AW4"/>
    <mergeCell ref="AT11:AU11"/>
    <mergeCell ref="D30:I30"/>
    <mergeCell ref="D31:I31"/>
    <mergeCell ref="AD29:AO29"/>
    <mergeCell ref="AD30:AO30"/>
    <mergeCell ref="AD31:AO31"/>
    <mergeCell ref="AH11:AS11"/>
    <mergeCell ref="P29:U29"/>
    <mergeCell ref="I11:I12"/>
    <mergeCell ref="J11:J12"/>
    <mergeCell ref="K11:K12"/>
    <mergeCell ref="U11:U12"/>
    <mergeCell ref="O11:S11"/>
    <mergeCell ref="T11:T12"/>
    <mergeCell ref="N11:N12"/>
    <mergeCell ref="A11:F11"/>
    <mergeCell ref="G11:H11"/>
    <mergeCell ref="M11:M12"/>
    <mergeCell ref="A29:C31"/>
    <mergeCell ref="J29:O31"/>
    <mergeCell ref="P30:U30"/>
    <mergeCell ref="P31:U31"/>
    <mergeCell ref="V29:AC29"/>
    <mergeCell ref="A28:AY28"/>
    <mergeCell ref="AT30:AY30"/>
    <mergeCell ref="AT29:AY29"/>
    <mergeCell ref="AT31:AY31"/>
    <mergeCell ref="D29:I29"/>
    <mergeCell ref="AP29:AS31"/>
    <mergeCell ref="AX5:AX12"/>
    <mergeCell ref="AY5:AY12"/>
    <mergeCell ref="H7:I7"/>
    <mergeCell ref="H8:I8"/>
    <mergeCell ref="V30:AC30"/>
    <mergeCell ref="V31:AC31"/>
    <mergeCell ref="AW5:AW12"/>
    <mergeCell ref="AH5:AU10"/>
    <mergeCell ref="K6:U8"/>
    <mergeCell ref="AV5:AV12"/>
    <mergeCell ref="A5:AG5"/>
    <mergeCell ref="A6:C8"/>
    <mergeCell ref="D6:E8"/>
    <mergeCell ref="F6:G8"/>
    <mergeCell ref="H6:I6"/>
    <mergeCell ref="A10:C10"/>
    <mergeCell ref="D9:AG9"/>
    <mergeCell ref="D10:AG10"/>
    <mergeCell ref="L11:L12"/>
  </mergeCells>
  <printOptions/>
  <pageMargins left="0.7" right="0.7" top="0.75" bottom="0.75" header="0.3" footer="0.3"/>
  <pageSetup fitToHeight="1" fitToWidth="1" horizontalDpi="600" verticalDpi="600" orientation="landscape" scale="2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K58"/>
  <sheetViews>
    <sheetView zoomScale="60" zoomScaleNormal="60" zoomScalePageLayoutView="0" workbookViewId="0" topLeftCell="AI1">
      <selection activeCell="C17" sqref="C17:Q17"/>
    </sheetView>
  </sheetViews>
  <sheetFormatPr defaultColWidth="19.421875" defaultRowHeight="15"/>
  <cols>
    <col min="1" max="1" width="29.57421875" style="113" bestFit="1" customWidth="1"/>
    <col min="2" max="17" width="11.00390625" style="113" customWidth="1"/>
    <col min="18" max="19" width="12.140625" style="113" customWidth="1"/>
    <col min="20" max="23" width="8.140625" style="113" customWidth="1"/>
    <col min="24" max="24" width="9.421875" style="113" customWidth="1"/>
    <col min="25" max="25" width="8.140625" style="113" customWidth="1"/>
    <col min="26" max="30" width="7.8515625" style="113" customWidth="1"/>
    <col min="31" max="31" width="11.28125" style="113" customWidth="1"/>
    <col min="32" max="32" width="2.28125" style="113" customWidth="1"/>
    <col min="33" max="33" width="19.421875" style="113" customWidth="1"/>
    <col min="34" max="51" width="11.28125" style="113" customWidth="1"/>
    <col min="52" max="63" width="8.8515625" style="113" customWidth="1"/>
    <col min="64" max="16384" width="19.421875" style="113" customWidth="1"/>
  </cols>
  <sheetData>
    <row r="1" spans="1:63" ht="15.75" customHeight="1">
      <c r="A1" s="773" t="s">
        <v>16</v>
      </c>
      <c r="B1" s="773"/>
      <c r="C1" s="773"/>
      <c r="D1" s="773"/>
      <c r="E1" s="773"/>
      <c r="F1" s="773"/>
      <c r="G1" s="773"/>
      <c r="H1" s="773"/>
      <c r="I1" s="773"/>
      <c r="J1" s="773"/>
      <c r="K1" s="773"/>
      <c r="L1" s="773"/>
      <c r="M1" s="773"/>
      <c r="N1" s="773"/>
      <c r="O1" s="773"/>
      <c r="P1" s="773"/>
      <c r="Q1" s="773"/>
      <c r="R1" s="773"/>
      <c r="S1" s="773"/>
      <c r="T1" s="773"/>
      <c r="U1" s="773"/>
      <c r="V1" s="773"/>
      <c r="W1" s="773"/>
      <c r="X1" s="773"/>
      <c r="Y1" s="773"/>
      <c r="Z1" s="773"/>
      <c r="AA1" s="773"/>
      <c r="AB1" s="773"/>
      <c r="AC1" s="773"/>
      <c r="AD1" s="773"/>
      <c r="AE1" s="773"/>
      <c r="AF1" s="773"/>
      <c r="AG1" s="773"/>
      <c r="AH1" s="773"/>
      <c r="AI1" s="773"/>
      <c r="AJ1" s="773"/>
      <c r="AK1" s="773"/>
      <c r="AL1" s="773"/>
      <c r="AM1" s="773"/>
      <c r="AN1" s="773"/>
      <c r="AO1" s="773"/>
      <c r="AP1" s="773"/>
      <c r="AQ1" s="773"/>
      <c r="AR1" s="773"/>
      <c r="AS1" s="773"/>
      <c r="AT1" s="773"/>
      <c r="AU1" s="773"/>
      <c r="AV1" s="773"/>
      <c r="AW1" s="773"/>
      <c r="AX1" s="773"/>
      <c r="AY1" s="773"/>
      <c r="AZ1" s="773"/>
      <c r="BA1" s="773"/>
      <c r="BB1" s="773"/>
      <c r="BC1" s="773"/>
      <c r="BD1" s="773"/>
      <c r="BE1" s="773"/>
      <c r="BF1" s="773"/>
      <c r="BG1" s="773"/>
      <c r="BH1" s="773"/>
      <c r="BI1" s="774" t="s">
        <v>18</v>
      </c>
      <c r="BJ1" s="774"/>
      <c r="BK1" s="774"/>
    </row>
    <row r="2" spans="1:63" ht="15.75" customHeight="1">
      <c r="A2" s="773" t="s">
        <v>17</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773"/>
      <c r="AN2" s="773"/>
      <c r="AO2" s="773"/>
      <c r="AP2" s="773"/>
      <c r="AQ2" s="773"/>
      <c r="AR2" s="773"/>
      <c r="AS2" s="773"/>
      <c r="AT2" s="773"/>
      <c r="AU2" s="773"/>
      <c r="AV2" s="773"/>
      <c r="AW2" s="773"/>
      <c r="AX2" s="773"/>
      <c r="AY2" s="773"/>
      <c r="AZ2" s="773"/>
      <c r="BA2" s="773"/>
      <c r="BB2" s="773"/>
      <c r="BC2" s="773"/>
      <c r="BD2" s="773"/>
      <c r="BE2" s="773"/>
      <c r="BF2" s="773"/>
      <c r="BG2" s="773"/>
      <c r="BH2" s="773"/>
      <c r="BI2" s="775" t="s">
        <v>418</v>
      </c>
      <c r="BJ2" s="775"/>
      <c r="BK2" s="775"/>
    </row>
    <row r="3" spans="1:63" ht="25.5" customHeight="1">
      <c r="A3" s="773" t="s">
        <v>187</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773"/>
      <c r="AM3" s="773"/>
      <c r="AN3" s="773"/>
      <c r="AO3" s="773"/>
      <c r="AP3" s="773"/>
      <c r="AQ3" s="773"/>
      <c r="AR3" s="773"/>
      <c r="AS3" s="773"/>
      <c r="AT3" s="773"/>
      <c r="AU3" s="773"/>
      <c r="AV3" s="773"/>
      <c r="AW3" s="773"/>
      <c r="AX3" s="773"/>
      <c r="AY3" s="773"/>
      <c r="AZ3" s="773"/>
      <c r="BA3" s="773"/>
      <c r="BB3" s="773"/>
      <c r="BC3" s="773"/>
      <c r="BD3" s="773"/>
      <c r="BE3" s="773"/>
      <c r="BF3" s="773"/>
      <c r="BG3" s="773"/>
      <c r="BH3" s="773"/>
      <c r="BI3" s="775" t="s">
        <v>424</v>
      </c>
      <c r="BJ3" s="775"/>
      <c r="BK3" s="775"/>
    </row>
    <row r="4" spans="1:63" ht="15.75" customHeight="1">
      <c r="A4" s="773" t="s">
        <v>172</v>
      </c>
      <c r="B4" s="773"/>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c r="AQ4" s="773"/>
      <c r="AR4" s="773"/>
      <c r="AS4" s="773"/>
      <c r="AT4" s="773"/>
      <c r="AU4" s="773"/>
      <c r="AV4" s="773"/>
      <c r="AW4" s="773"/>
      <c r="AX4" s="773"/>
      <c r="AY4" s="773"/>
      <c r="AZ4" s="773"/>
      <c r="BA4" s="773"/>
      <c r="BB4" s="773"/>
      <c r="BC4" s="773"/>
      <c r="BD4" s="773"/>
      <c r="BE4" s="773"/>
      <c r="BF4" s="773"/>
      <c r="BG4" s="773"/>
      <c r="BH4" s="773"/>
      <c r="BI4" s="770" t="s">
        <v>183</v>
      </c>
      <c r="BJ4" s="771"/>
      <c r="BK4" s="772"/>
    </row>
    <row r="5" spans="1:63" ht="25.5" customHeight="1">
      <c r="A5" s="767" t="s">
        <v>319</v>
      </c>
      <c r="B5" s="767"/>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G5" s="767" t="s">
        <v>320</v>
      </c>
      <c r="AH5" s="767"/>
      <c r="AI5" s="767"/>
      <c r="AJ5" s="767"/>
      <c r="AK5" s="767"/>
      <c r="AL5" s="767"/>
      <c r="AM5" s="767"/>
      <c r="AN5" s="767"/>
      <c r="AO5" s="767"/>
      <c r="AP5" s="767"/>
      <c r="AQ5" s="767"/>
      <c r="AR5" s="767"/>
      <c r="AS5" s="767"/>
      <c r="AT5" s="767"/>
      <c r="AU5" s="767"/>
      <c r="AV5" s="767"/>
      <c r="AW5" s="767"/>
      <c r="AX5" s="767"/>
      <c r="AY5" s="767"/>
      <c r="AZ5" s="767"/>
      <c r="BA5" s="767"/>
      <c r="BB5" s="767"/>
      <c r="BC5" s="767"/>
      <c r="BD5" s="767"/>
      <c r="BE5" s="767"/>
      <c r="BF5" s="767"/>
      <c r="BG5" s="767"/>
      <c r="BH5" s="767"/>
      <c r="BI5" s="768"/>
      <c r="BJ5" s="768"/>
      <c r="BK5" s="768"/>
    </row>
    <row r="6" spans="1:63" ht="31.5" customHeight="1">
      <c r="A6" s="169" t="s">
        <v>290</v>
      </c>
      <c r="B6" s="769"/>
      <c r="C6" s="769"/>
      <c r="D6" s="769"/>
      <c r="E6" s="769"/>
      <c r="F6" s="769"/>
      <c r="G6" s="769"/>
      <c r="H6" s="769"/>
      <c r="I6" s="769"/>
      <c r="J6" s="769"/>
      <c r="K6" s="769"/>
      <c r="L6" s="769"/>
      <c r="M6" s="769"/>
      <c r="N6" s="769"/>
      <c r="O6" s="769"/>
      <c r="P6" s="769"/>
      <c r="Q6" s="769"/>
      <c r="R6" s="769"/>
      <c r="S6" s="769"/>
      <c r="T6" s="769"/>
      <c r="U6" s="769"/>
      <c r="V6" s="769"/>
      <c r="W6" s="769"/>
      <c r="X6" s="769"/>
      <c r="Y6" s="769"/>
      <c r="Z6" s="769"/>
      <c r="AA6" s="769"/>
      <c r="AB6" s="769"/>
      <c r="AC6" s="769"/>
      <c r="AD6" s="769"/>
      <c r="AE6" s="769"/>
      <c r="AF6" s="769"/>
      <c r="AG6" s="769"/>
      <c r="AH6" s="769"/>
      <c r="AI6" s="769"/>
      <c r="AJ6" s="769"/>
      <c r="AK6" s="769"/>
      <c r="AL6" s="769"/>
      <c r="AM6" s="769"/>
      <c r="AN6" s="769"/>
      <c r="AO6" s="769"/>
      <c r="AP6" s="769"/>
      <c r="AQ6" s="769"/>
      <c r="AR6" s="769"/>
      <c r="AS6" s="769"/>
      <c r="AT6" s="769"/>
      <c r="AU6" s="769"/>
      <c r="AV6" s="769"/>
      <c r="AW6" s="769"/>
      <c r="AX6" s="769"/>
      <c r="AY6" s="769"/>
      <c r="AZ6" s="769"/>
      <c r="BA6" s="769"/>
      <c r="BB6" s="769"/>
      <c r="BC6" s="769"/>
      <c r="BD6" s="769"/>
      <c r="BE6" s="769"/>
      <c r="BF6" s="769"/>
      <c r="BG6" s="769"/>
      <c r="BH6" s="769"/>
      <c r="BI6" s="769"/>
      <c r="BJ6" s="769"/>
      <c r="BK6" s="769"/>
    </row>
    <row r="7" spans="1:63" ht="31.5" customHeight="1">
      <c r="A7" s="170" t="s">
        <v>177</v>
      </c>
      <c r="B7" s="762"/>
      <c r="C7" s="764"/>
      <c r="D7" s="764"/>
      <c r="E7" s="764"/>
      <c r="F7" s="764"/>
      <c r="G7" s="764"/>
      <c r="H7" s="764"/>
      <c r="I7" s="764"/>
      <c r="J7" s="764"/>
      <c r="K7" s="764"/>
      <c r="L7" s="764"/>
      <c r="M7" s="764"/>
      <c r="N7" s="764"/>
      <c r="O7" s="764"/>
      <c r="P7" s="764"/>
      <c r="Q7" s="764"/>
      <c r="R7" s="764"/>
      <c r="S7" s="764"/>
      <c r="T7" s="764"/>
      <c r="U7" s="764"/>
      <c r="V7" s="764"/>
      <c r="W7" s="764"/>
      <c r="X7" s="764"/>
      <c r="Y7" s="764"/>
      <c r="Z7" s="764"/>
      <c r="AA7" s="764"/>
      <c r="AB7" s="764"/>
      <c r="AC7" s="764"/>
      <c r="AD7" s="764"/>
      <c r="AE7" s="764"/>
      <c r="AF7" s="764"/>
      <c r="AG7" s="764"/>
      <c r="AH7" s="764"/>
      <c r="AI7" s="764"/>
      <c r="AJ7" s="764"/>
      <c r="AK7" s="764"/>
      <c r="AL7" s="764"/>
      <c r="AM7" s="764"/>
      <c r="AN7" s="764"/>
      <c r="AO7" s="764"/>
      <c r="AP7" s="764"/>
      <c r="AQ7" s="764"/>
      <c r="AR7" s="764"/>
      <c r="AS7" s="764"/>
      <c r="AT7" s="764"/>
      <c r="AU7" s="764"/>
      <c r="AV7" s="764"/>
      <c r="AW7" s="764"/>
      <c r="AX7" s="764"/>
      <c r="AY7" s="764"/>
      <c r="AZ7" s="764"/>
      <c r="BA7" s="764"/>
      <c r="BB7" s="764"/>
      <c r="BC7" s="764"/>
      <c r="BD7" s="764"/>
      <c r="BE7" s="764"/>
      <c r="BF7" s="764"/>
      <c r="BG7" s="764"/>
      <c r="BH7" s="764"/>
      <c r="BI7" s="764"/>
      <c r="BJ7" s="764"/>
      <c r="BK7" s="763"/>
    </row>
    <row r="8" spans="1:41" ht="18.75" customHeight="1">
      <c r="A8" s="161"/>
      <c r="B8" s="161"/>
      <c r="C8" s="161"/>
      <c r="D8" s="161"/>
      <c r="E8" s="161"/>
      <c r="F8" s="161"/>
      <c r="G8" s="161"/>
      <c r="H8" s="161"/>
      <c r="I8" s="161"/>
      <c r="J8" s="161"/>
      <c r="K8" s="162"/>
      <c r="L8" s="162"/>
      <c r="M8" s="162"/>
      <c r="N8" s="162"/>
      <c r="O8" s="162"/>
      <c r="P8" s="162"/>
      <c r="Q8" s="162"/>
      <c r="R8" s="162"/>
      <c r="S8" s="162"/>
      <c r="T8" s="162"/>
      <c r="U8" s="162"/>
      <c r="V8" s="162"/>
      <c r="W8" s="162"/>
      <c r="X8" s="162"/>
      <c r="Y8" s="162"/>
      <c r="Z8" s="162"/>
      <c r="AA8" s="162"/>
      <c r="AB8" s="162"/>
      <c r="AC8" s="162"/>
      <c r="AD8" s="162"/>
      <c r="AE8" s="162"/>
      <c r="AG8" s="161"/>
      <c r="AH8" s="162"/>
      <c r="AI8" s="162"/>
      <c r="AJ8" s="162"/>
      <c r="AK8" s="162"/>
      <c r="AL8" s="162"/>
      <c r="AM8" s="162"/>
      <c r="AN8" s="162"/>
      <c r="AO8" s="162"/>
    </row>
    <row r="9" spans="1:63" ht="30" customHeight="1">
      <c r="A9" s="765" t="s">
        <v>90</v>
      </c>
      <c r="B9" s="213" t="s">
        <v>39</v>
      </c>
      <c r="C9" s="213" t="s">
        <v>40</v>
      </c>
      <c r="D9" s="762" t="s">
        <v>41</v>
      </c>
      <c r="E9" s="763"/>
      <c r="F9" s="213" t="s">
        <v>42</v>
      </c>
      <c r="G9" s="213" t="s">
        <v>43</v>
      </c>
      <c r="H9" s="762" t="s">
        <v>44</v>
      </c>
      <c r="I9" s="763"/>
      <c r="J9" s="213" t="s">
        <v>45</v>
      </c>
      <c r="K9" s="213" t="s">
        <v>46</v>
      </c>
      <c r="L9" s="762" t="s">
        <v>47</v>
      </c>
      <c r="M9" s="763"/>
      <c r="N9" s="213" t="s">
        <v>48</v>
      </c>
      <c r="O9" s="213" t="s">
        <v>49</v>
      </c>
      <c r="P9" s="762" t="s">
        <v>50</v>
      </c>
      <c r="Q9" s="763"/>
      <c r="R9" s="762" t="s">
        <v>91</v>
      </c>
      <c r="S9" s="763"/>
      <c r="T9" s="762" t="s">
        <v>289</v>
      </c>
      <c r="U9" s="764"/>
      <c r="V9" s="764"/>
      <c r="W9" s="764"/>
      <c r="X9" s="764"/>
      <c r="Y9" s="763"/>
      <c r="Z9" s="762" t="s">
        <v>288</v>
      </c>
      <c r="AA9" s="764"/>
      <c r="AB9" s="764"/>
      <c r="AC9" s="764"/>
      <c r="AD9" s="764"/>
      <c r="AE9" s="763"/>
      <c r="AG9" s="765" t="s">
        <v>90</v>
      </c>
      <c r="AH9" s="213" t="s">
        <v>39</v>
      </c>
      <c r="AI9" s="213" t="s">
        <v>40</v>
      </c>
      <c r="AJ9" s="762" t="s">
        <v>41</v>
      </c>
      <c r="AK9" s="763"/>
      <c r="AL9" s="213" t="s">
        <v>42</v>
      </c>
      <c r="AM9" s="213" t="s">
        <v>43</v>
      </c>
      <c r="AN9" s="762" t="s">
        <v>44</v>
      </c>
      <c r="AO9" s="763"/>
      <c r="AP9" s="213" t="s">
        <v>45</v>
      </c>
      <c r="AQ9" s="213" t="s">
        <v>46</v>
      </c>
      <c r="AR9" s="762" t="s">
        <v>47</v>
      </c>
      <c r="AS9" s="763"/>
      <c r="AT9" s="213" t="s">
        <v>48</v>
      </c>
      <c r="AU9" s="213" t="s">
        <v>49</v>
      </c>
      <c r="AV9" s="762" t="s">
        <v>50</v>
      </c>
      <c r="AW9" s="763"/>
      <c r="AX9" s="762" t="s">
        <v>91</v>
      </c>
      <c r="AY9" s="763"/>
      <c r="AZ9" s="762" t="s">
        <v>289</v>
      </c>
      <c r="BA9" s="764"/>
      <c r="BB9" s="764"/>
      <c r="BC9" s="764"/>
      <c r="BD9" s="764"/>
      <c r="BE9" s="763"/>
      <c r="BF9" s="762" t="s">
        <v>288</v>
      </c>
      <c r="BG9" s="764"/>
      <c r="BH9" s="764"/>
      <c r="BI9" s="764"/>
      <c r="BJ9" s="764"/>
      <c r="BK9" s="763"/>
    </row>
    <row r="10" spans="1:63" ht="36" customHeight="1">
      <c r="A10" s="766"/>
      <c r="B10" s="129" t="s">
        <v>372</v>
      </c>
      <c r="C10" s="129" t="s">
        <v>372</v>
      </c>
      <c r="D10" s="129" t="s">
        <v>372</v>
      </c>
      <c r="E10" s="129" t="s">
        <v>373</v>
      </c>
      <c r="F10" s="129" t="s">
        <v>372</v>
      </c>
      <c r="G10" s="129" t="s">
        <v>372</v>
      </c>
      <c r="H10" s="129" t="s">
        <v>372</v>
      </c>
      <c r="I10" s="129" t="s">
        <v>373</v>
      </c>
      <c r="J10" s="129" t="s">
        <v>372</v>
      </c>
      <c r="K10" s="129" t="s">
        <v>372</v>
      </c>
      <c r="L10" s="129" t="s">
        <v>372</v>
      </c>
      <c r="M10" s="129" t="s">
        <v>373</v>
      </c>
      <c r="N10" s="129" t="s">
        <v>372</v>
      </c>
      <c r="O10" s="129" t="s">
        <v>372</v>
      </c>
      <c r="P10" s="129" t="s">
        <v>372</v>
      </c>
      <c r="Q10" s="129" t="s">
        <v>373</v>
      </c>
      <c r="R10" s="129" t="s">
        <v>372</v>
      </c>
      <c r="S10" s="129" t="s">
        <v>373</v>
      </c>
      <c r="T10" s="205" t="s">
        <v>393</v>
      </c>
      <c r="U10" s="205" t="s">
        <v>394</v>
      </c>
      <c r="V10" s="205" t="s">
        <v>395</v>
      </c>
      <c r="W10" s="205" t="s">
        <v>305</v>
      </c>
      <c r="X10" s="206" t="s">
        <v>396</v>
      </c>
      <c r="Y10" s="205" t="s">
        <v>304</v>
      </c>
      <c r="Z10" s="129" t="s">
        <v>387</v>
      </c>
      <c r="AA10" s="163" t="s">
        <v>388</v>
      </c>
      <c r="AB10" s="129" t="s">
        <v>389</v>
      </c>
      <c r="AC10" s="129" t="s">
        <v>390</v>
      </c>
      <c r="AD10" s="129" t="s">
        <v>391</v>
      </c>
      <c r="AE10" s="129" t="s">
        <v>392</v>
      </c>
      <c r="AG10" s="766"/>
      <c r="AH10" s="129" t="s">
        <v>372</v>
      </c>
      <c r="AI10" s="129" t="s">
        <v>372</v>
      </c>
      <c r="AJ10" s="129" t="s">
        <v>372</v>
      </c>
      <c r="AK10" s="129" t="s">
        <v>373</v>
      </c>
      <c r="AL10" s="129" t="s">
        <v>372</v>
      </c>
      <c r="AM10" s="129" t="s">
        <v>372</v>
      </c>
      <c r="AN10" s="129" t="s">
        <v>372</v>
      </c>
      <c r="AO10" s="129" t="s">
        <v>373</v>
      </c>
      <c r="AP10" s="129" t="s">
        <v>372</v>
      </c>
      <c r="AQ10" s="129" t="s">
        <v>372</v>
      </c>
      <c r="AR10" s="129" t="s">
        <v>372</v>
      </c>
      <c r="AS10" s="129" t="s">
        <v>373</v>
      </c>
      <c r="AT10" s="129" t="s">
        <v>372</v>
      </c>
      <c r="AU10" s="129" t="s">
        <v>372</v>
      </c>
      <c r="AV10" s="129" t="s">
        <v>372</v>
      </c>
      <c r="AW10" s="129" t="s">
        <v>373</v>
      </c>
      <c r="AX10" s="129" t="s">
        <v>372</v>
      </c>
      <c r="AY10" s="129" t="s">
        <v>373</v>
      </c>
      <c r="AZ10" s="205" t="s">
        <v>393</v>
      </c>
      <c r="BA10" s="205" t="s">
        <v>394</v>
      </c>
      <c r="BB10" s="205" t="s">
        <v>395</v>
      </c>
      <c r="BC10" s="205" t="s">
        <v>305</v>
      </c>
      <c r="BD10" s="206" t="s">
        <v>396</v>
      </c>
      <c r="BE10" s="205" t="s">
        <v>304</v>
      </c>
      <c r="BF10" s="203" t="s">
        <v>387</v>
      </c>
      <c r="BG10" s="204" t="s">
        <v>388</v>
      </c>
      <c r="BH10" s="203" t="s">
        <v>389</v>
      </c>
      <c r="BI10" s="203" t="s">
        <v>390</v>
      </c>
      <c r="BJ10" s="203" t="s">
        <v>391</v>
      </c>
      <c r="BK10" s="203" t="s">
        <v>392</v>
      </c>
    </row>
    <row r="11" spans="1:63" ht="15">
      <c r="A11" s="164" t="s">
        <v>92</v>
      </c>
      <c r="B11" s="164"/>
      <c r="C11" s="164"/>
      <c r="D11" s="164"/>
      <c r="E11" s="221"/>
      <c r="F11" s="164"/>
      <c r="G11" s="164"/>
      <c r="H11" s="164"/>
      <c r="I11" s="221"/>
      <c r="J11" s="164"/>
      <c r="K11" s="164"/>
      <c r="L11" s="164"/>
      <c r="M11" s="221"/>
      <c r="N11" s="164"/>
      <c r="O11" s="164"/>
      <c r="P11" s="164"/>
      <c r="Q11" s="221"/>
      <c r="R11" s="209">
        <f aca="true" t="shared" si="0" ref="R11:R31">B11+C11+D11+F11+G11+H11+J11+K11+L11+N11+O11+P11</f>
        <v>0</v>
      </c>
      <c r="S11" s="171">
        <f>+E11+I11+M11+Q11</f>
        <v>0</v>
      </c>
      <c r="T11" s="207"/>
      <c r="U11" s="207"/>
      <c r="V11" s="207"/>
      <c r="W11" s="207"/>
      <c r="X11" s="207"/>
      <c r="Y11" s="166"/>
      <c r="Z11" s="166"/>
      <c r="AA11" s="166"/>
      <c r="AB11" s="166"/>
      <c r="AC11" s="166"/>
      <c r="AD11" s="166"/>
      <c r="AE11" s="167"/>
      <c r="AG11" s="164" t="s">
        <v>92</v>
      </c>
      <c r="AH11" s="164"/>
      <c r="AI11" s="164"/>
      <c r="AJ11" s="164"/>
      <c r="AK11" s="221"/>
      <c r="AL11" s="164"/>
      <c r="AM11" s="164"/>
      <c r="AN11" s="164"/>
      <c r="AO11" s="221"/>
      <c r="AP11" s="164"/>
      <c r="AQ11" s="164"/>
      <c r="AR11" s="164"/>
      <c r="AS11" s="221"/>
      <c r="AT11" s="164"/>
      <c r="AU11" s="164"/>
      <c r="AV11" s="164"/>
      <c r="AW11" s="221"/>
      <c r="AX11" s="209">
        <f aca="true" t="shared" si="1" ref="AX11:AX31">AH11+AI11+AJ11+AL11+AM11+AN11+AP11+AQ11+AR11+AT11+AU11+AV11</f>
        <v>0</v>
      </c>
      <c r="AY11" s="171">
        <f>+AK11+AO11+AS11+AW11</f>
        <v>0</v>
      </c>
      <c r="AZ11" s="166"/>
      <c r="BA11" s="166"/>
      <c r="BB11" s="166"/>
      <c r="BC11" s="166"/>
      <c r="BD11" s="166"/>
      <c r="BE11" s="166"/>
      <c r="BF11" s="166"/>
      <c r="BG11" s="166"/>
      <c r="BH11" s="166"/>
      <c r="BI11" s="166"/>
      <c r="BJ11" s="166"/>
      <c r="BK11" s="167"/>
    </row>
    <row r="12" spans="1:63" ht="15">
      <c r="A12" s="164" t="s">
        <v>93</v>
      </c>
      <c r="B12" s="164"/>
      <c r="C12" s="164"/>
      <c r="D12" s="164"/>
      <c r="E12" s="221"/>
      <c r="F12" s="164"/>
      <c r="G12" s="164"/>
      <c r="H12" s="164"/>
      <c r="I12" s="221"/>
      <c r="J12" s="164"/>
      <c r="K12" s="164"/>
      <c r="L12" s="164"/>
      <c r="M12" s="221"/>
      <c r="N12" s="164"/>
      <c r="O12" s="164"/>
      <c r="P12" s="164"/>
      <c r="Q12" s="221"/>
      <c r="R12" s="209">
        <f t="shared" si="0"/>
        <v>0</v>
      </c>
      <c r="S12" s="171">
        <f aca="true" t="shared" si="2" ref="S12:S31">+E12+I12+M12+Q12</f>
        <v>0</v>
      </c>
      <c r="T12" s="207"/>
      <c r="U12" s="207"/>
      <c r="V12" s="207"/>
      <c r="W12" s="207"/>
      <c r="X12" s="207"/>
      <c r="Y12" s="208"/>
      <c r="Z12" s="166"/>
      <c r="AA12" s="166"/>
      <c r="AB12" s="166"/>
      <c r="AC12" s="166"/>
      <c r="AD12" s="166"/>
      <c r="AE12" s="166"/>
      <c r="AG12" s="164" t="s">
        <v>93</v>
      </c>
      <c r="AH12" s="164"/>
      <c r="AI12" s="164"/>
      <c r="AJ12" s="164"/>
      <c r="AK12" s="221"/>
      <c r="AL12" s="164"/>
      <c r="AM12" s="164"/>
      <c r="AN12" s="164"/>
      <c r="AO12" s="221"/>
      <c r="AP12" s="164"/>
      <c r="AQ12" s="164"/>
      <c r="AR12" s="164"/>
      <c r="AS12" s="221"/>
      <c r="AT12" s="164"/>
      <c r="AU12" s="164"/>
      <c r="AV12" s="164"/>
      <c r="AW12" s="221"/>
      <c r="AX12" s="209">
        <f t="shared" si="1"/>
        <v>0</v>
      </c>
      <c r="AY12" s="171">
        <f aca="true" t="shared" si="3" ref="AY12:AY31">+AK12+AO12+AS12+AW12</f>
        <v>0</v>
      </c>
      <c r="AZ12" s="166"/>
      <c r="BA12" s="166"/>
      <c r="BB12" s="166"/>
      <c r="BC12" s="166"/>
      <c r="BD12" s="166"/>
      <c r="BE12" s="166"/>
      <c r="BF12" s="166"/>
      <c r="BG12" s="166"/>
      <c r="BH12" s="166"/>
      <c r="BI12" s="166"/>
      <c r="BJ12" s="166"/>
      <c r="BK12" s="166"/>
    </row>
    <row r="13" spans="1:63" ht="15">
      <c r="A13" s="164" t="s">
        <v>94</v>
      </c>
      <c r="B13" s="164"/>
      <c r="C13" s="164"/>
      <c r="D13" s="164"/>
      <c r="E13" s="221"/>
      <c r="F13" s="164"/>
      <c r="G13" s="164"/>
      <c r="H13" s="164"/>
      <c r="I13" s="221"/>
      <c r="J13" s="164"/>
      <c r="K13" s="164"/>
      <c r="L13" s="164"/>
      <c r="M13" s="221"/>
      <c r="N13" s="164"/>
      <c r="O13" s="164"/>
      <c r="P13" s="164"/>
      <c r="Q13" s="221"/>
      <c r="R13" s="209">
        <f t="shared" si="0"/>
        <v>0</v>
      </c>
      <c r="S13" s="171">
        <f t="shared" si="2"/>
        <v>0</v>
      </c>
      <c r="T13" s="207"/>
      <c r="U13" s="207"/>
      <c r="V13" s="207"/>
      <c r="W13" s="207"/>
      <c r="X13" s="207"/>
      <c r="Y13" s="208"/>
      <c r="Z13" s="166"/>
      <c r="AA13" s="166"/>
      <c r="AB13" s="166"/>
      <c r="AC13" s="166"/>
      <c r="AD13" s="166"/>
      <c r="AE13" s="166"/>
      <c r="AG13" s="164" t="s">
        <v>94</v>
      </c>
      <c r="AH13" s="164"/>
      <c r="AI13" s="164"/>
      <c r="AJ13" s="164"/>
      <c r="AK13" s="221"/>
      <c r="AL13" s="164"/>
      <c r="AM13" s="164"/>
      <c r="AN13" s="164"/>
      <c r="AO13" s="221"/>
      <c r="AP13" s="164"/>
      <c r="AQ13" s="164"/>
      <c r="AR13" s="164"/>
      <c r="AS13" s="221"/>
      <c r="AT13" s="164"/>
      <c r="AU13" s="164"/>
      <c r="AV13" s="164"/>
      <c r="AW13" s="221"/>
      <c r="AX13" s="209">
        <f t="shared" si="1"/>
        <v>0</v>
      </c>
      <c r="AY13" s="171">
        <f t="shared" si="3"/>
        <v>0</v>
      </c>
      <c r="AZ13" s="166"/>
      <c r="BA13" s="166"/>
      <c r="BB13" s="166"/>
      <c r="BC13" s="166"/>
      <c r="BD13" s="166"/>
      <c r="BE13" s="166"/>
      <c r="BF13" s="166"/>
      <c r="BG13" s="166"/>
      <c r="BH13" s="166"/>
      <c r="BI13" s="166"/>
      <c r="BJ13" s="166"/>
      <c r="BK13" s="166"/>
    </row>
    <row r="14" spans="1:63" ht="15">
      <c r="A14" s="164" t="s">
        <v>95</v>
      </c>
      <c r="B14" s="164"/>
      <c r="C14" s="164"/>
      <c r="D14" s="164"/>
      <c r="E14" s="221"/>
      <c r="F14" s="164"/>
      <c r="G14" s="164"/>
      <c r="H14" s="164"/>
      <c r="I14" s="221"/>
      <c r="J14" s="164"/>
      <c r="K14" s="164"/>
      <c r="L14" s="164"/>
      <c r="M14" s="221"/>
      <c r="N14" s="164"/>
      <c r="O14" s="164"/>
      <c r="P14" s="164"/>
      <c r="Q14" s="221"/>
      <c r="R14" s="209">
        <f t="shared" si="0"/>
        <v>0</v>
      </c>
      <c r="S14" s="171">
        <f t="shared" si="2"/>
        <v>0</v>
      </c>
      <c r="T14" s="207"/>
      <c r="U14" s="207"/>
      <c r="V14" s="207"/>
      <c r="W14" s="207"/>
      <c r="X14" s="207"/>
      <c r="Y14" s="208"/>
      <c r="Z14" s="166"/>
      <c r="AA14" s="166"/>
      <c r="AB14" s="166"/>
      <c r="AC14" s="166"/>
      <c r="AD14" s="166"/>
      <c r="AE14" s="166"/>
      <c r="AG14" s="164" t="s">
        <v>95</v>
      </c>
      <c r="AH14" s="164"/>
      <c r="AI14" s="164"/>
      <c r="AJ14" s="164"/>
      <c r="AK14" s="221"/>
      <c r="AL14" s="164"/>
      <c r="AM14" s="164"/>
      <c r="AN14" s="164"/>
      <c r="AO14" s="221"/>
      <c r="AP14" s="164"/>
      <c r="AQ14" s="164"/>
      <c r="AR14" s="164"/>
      <c r="AS14" s="221"/>
      <c r="AT14" s="164"/>
      <c r="AU14" s="164"/>
      <c r="AV14" s="164"/>
      <c r="AW14" s="221"/>
      <c r="AX14" s="209">
        <f t="shared" si="1"/>
        <v>0</v>
      </c>
      <c r="AY14" s="171">
        <f t="shared" si="3"/>
        <v>0</v>
      </c>
      <c r="AZ14" s="166"/>
      <c r="BA14" s="166"/>
      <c r="BB14" s="166"/>
      <c r="BC14" s="166"/>
      <c r="BD14" s="166"/>
      <c r="BE14" s="166"/>
      <c r="BF14" s="166"/>
      <c r="BG14" s="166"/>
      <c r="BH14" s="166"/>
      <c r="BI14" s="166"/>
      <c r="BJ14" s="166"/>
      <c r="BK14" s="166"/>
    </row>
    <row r="15" spans="1:63" ht="15">
      <c r="A15" s="164" t="s">
        <v>96</v>
      </c>
      <c r="B15" s="164"/>
      <c r="C15" s="164"/>
      <c r="D15" s="164"/>
      <c r="E15" s="221"/>
      <c r="F15" s="164"/>
      <c r="G15" s="164"/>
      <c r="H15" s="164"/>
      <c r="I15" s="221"/>
      <c r="J15" s="164"/>
      <c r="K15" s="164"/>
      <c r="L15" s="164"/>
      <c r="M15" s="221"/>
      <c r="N15" s="164"/>
      <c r="O15" s="164"/>
      <c r="P15" s="164"/>
      <c r="Q15" s="221"/>
      <c r="R15" s="209">
        <f t="shared" si="0"/>
        <v>0</v>
      </c>
      <c r="S15" s="171">
        <f t="shared" si="2"/>
        <v>0</v>
      </c>
      <c r="T15" s="207"/>
      <c r="U15" s="207"/>
      <c r="V15" s="207"/>
      <c r="W15" s="207"/>
      <c r="X15" s="207"/>
      <c r="Y15" s="208"/>
      <c r="Z15" s="166"/>
      <c r="AA15" s="166"/>
      <c r="AB15" s="166"/>
      <c r="AC15" s="166"/>
      <c r="AD15" s="166"/>
      <c r="AE15" s="166"/>
      <c r="AG15" s="164" t="s">
        <v>96</v>
      </c>
      <c r="AH15" s="164"/>
      <c r="AI15" s="164"/>
      <c r="AJ15" s="164"/>
      <c r="AK15" s="221"/>
      <c r="AL15" s="164"/>
      <c r="AM15" s="164"/>
      <c r="AN15" s="164"/>
      <c r="AO15" s="221"/>
      <c r="AP15" s="164"/>
      <c r="AQ15" s="164"/>
      <c r="AR15" s="164"/>
      <c r="AS15" s="221"/>
      <c r="AT15" s="164"/>
      <c r="AU15" s="164"/>
      <c r="AV15" s="164"/>
      <c r="AW15" s="221"/>
      <c r="AX15" s="209">
        <f t="shared" si="1"/>
        <v>0</v>
      </c>
      <c r="AY15" s="171">
        <f t="shared" si="3"/>
        <v>0</v>
      </c>
      <c r="AZ15" s="166"/>
      <c r="BA15" s="166"/>
      <c r="BB15" s="166"/>
      <c r="BC15" s="166"/>
      <c r="BD15" s="166"/>
      <c r="BE15" s="166"/>
      <c r="BF15" s="166"/>
      <c r="BG15" s="166"/>
      <c r="BH15" s="166"/>
      <c r="BI15" s="166"/>
      <c r="BJ15" s="166"/>
      <c r="BK15" s="166"/>
    </row>
    <row r="16" spans="1:63" ht="15">
      <c r="A16" s="164" t="s">
        <v>97</v>
      </c>
      <c r="B16" s="164"/>
      <c r="C16" s="164"/>
      <c r="D16" s="164"/>
      <c r="E16" s="221"/>
      <c r="F16" s="164"/>
      <c r="G16" s="164"/>
      <c r="H16" s="164"/>
      <c r="I16" s="221"/>
      <c r="J16" s="164"/>
      <c r="K16" s="164"/>
      <c r="L16" s="164"/>
      <c r="M16" s="221"/>
      <c r="N16" s="164"/>
      <c r="O16" s="164"/>
      <c r="P16" s="164"/>
      <c r="Q16" s="221"/>
      <c r="R16" s="209">
        <f t="shared" si="0"/>
        <v>0</v>
      </c>
      <c r="S16" s="171">
        <f t="shared" si="2"/>
        <v>0</v>
      </c>
      <c r="T16" s="207"/>
      <c r="U16" s="207"/>
      <c r="V16" s="207"/>
      <c r="W16" s="207"/>
      <c r="X16" s="207"/>
      <c r="Y16" s="208"/>
      <c r="Z16" s="166"/>
      <c r="AA16" s="166"/>
      <c r="AB16" s="166"/>
      <c r="AC16" s="166"/>
      <c r="AD16" s="166"/>
      <c r="AE16" s="166"/>
      <c r="AG16" s="164" t="s">
        <v>97</v>
      </c>
      <c r="AH16" s="164"/>
      <c r="AI16" s="164"/>
      <c r="AJ16" s="164"/>
      <c r="AK16" s="221"/>
      <c r="AL16" s="164"/>
      <c r="AM16" s="164"/>
      <c r="AN16" s="164"/>
      <c r="AO16" s="221"/>
      <c r="AP16" s="164"/>
      <c r="AQ16" s="164"/>
      <c r="AR16" s="164"/>
      <c r="AS16" s="221"/>
      <c r="AT16" s="164"/>
      <c r="AU16" s="164"/>
      <c r="AV16" s="164"/>
      <c r="AW16" s="221"/>
      <c r="AX16" s="209">
        <f t="shared" si="1"/>
        <v>0</v>
      </c>
      <c r="AY16" s="171">
        <f t="shared" si="3"/>
        <v>0</v>
      </c>
      <c r="AZ16" s="166"/>
      <c r="BA16" s="166"/>
      <c r="BB16" s="166"/>
      <c r="BC16" s="166"/>
      <c r="BD16" s="166"/>
      <c r="BE16" s="166"/>
      <c r="BF16" s="166"/>
      <c r="BG16" s="166"/>
      <c r="BH16" s="166"/>
      <c r="BI16" s="166"/>
      <c r="BJ16" s="166"/>
      <c r="BK16" s="166"/>
    </row>
    <row r="17" spans="1:63" ht="15">
      <c r="A17" s="164" t="s">
        <v>98</v>
      </c>
      <c r="B17" s="164"/>
      <c r="C17" s="164"/>
      <c r="D17" s="164"/>
      <c r="E17" s="221"/>
      <c r="F17" s="164"/>
      <c r="G17" s="164"/>
      <c r="H17" s="164"/>
      <c r="I17" s="221"/>
      <c r="J17" s="164"/>
      <c r="K17" s="164"/>
      <c r="L17" s="164"/>
      <c r="M17" s="221"/>
      <c r="N17" s="164"/>
      <c r="O17" s="164"/>
      <c r="P17" s="164"/>
      <c r="Q17" s="221"/>
      <c r="R17" s="209">
        <f t="shared" si="0"/>
        <v>0</v>
      </c>
      <c r="S17" s="171">
        <f t="shared" si="2"/>
        <v>0</v>
      </c>
      <c r="T17" s="207"/>
      <c r="U17" s="207"/>
      <c r="V17" s="207"/>
      <c r="W17" s="207"/>
      <c r="X17" s="207"/>
      <c r="Y17" s="208"/>
      <c r="Z17" s="166"/>
      <c r="AA17" s="166"/>
      <c r="AB17" s="166"/>
      <c r="AC17" s="166"/>
      <c r="AD17" s="166"/>
      <c r="AE17" s="166"/>
      <c r="AG17" s="164" t="s">
        <v>98</v>
      </c>
      <c r="AH17" s="164"/>
      <c r="AI17" s="164"/>
      <c r="AJ17" s="164"/>
      <c r="AK17" s="221"/>
      <c r="AL17" s="164"/>
      <c r="AM17" s="164"/>
      <c r="AN17" s="164"/>
      <c r="AO17" s="221"/>
      <c r="AP17" s="164"/>
      <c r="AQ17" s="164"/>
      <c r="AR17" s="164"/>
      <c r="AS17" s="221"/>
      <c r="AT17" s="164"/>
      <c r="AU17" s="164"/>
      <c r="AV17" s="164"/>
      <c r="AW17" s="221"/>
      <c r="AX17" s="209">
        <f t="shared" si="1"/>
        <v>0</v>
      </c>
      <c r="AY17" s="171">
        <f t="shared" si="3"/>
        <v>0</v>
      </c>
      <c r="AZ17" s="166"/>
      <c r="BA17" s="166"/>
      <c r="BB17" s="166"/>
      <c r="BC17" s="166"/>
      <c r="BD17" s="166"/>
      <c r="BE17" s="166"/>
      <c r="BF17" s="166"/>
      <c r="BG17" s="166"/>
      <c r="BH17" s="166"/>
      <c r="BI17" s="166"/>
      <c r="BJ17" s="166"/>
      <c r="BK17" s="166"/>
    </row>
    <row r="18" spans="1:63" ht="15">
      <c r="A18" s="164" t="s">
        <v>99</v>
      </c>
      <c r="B18" s="164"/>
      <c r="C18" s="164"/>
      <c r="D18" s="164"/>
      <c r="E18" s="221"/>
      <c r="F18" s="164"/>
      <c r="G18" s="164"/>
      <c r="H18" s="164"/>
      <c r="I18" s="221"/>
      <c r="J18" s="164"/>
      <c r="K18" s="164"/>
      <c r="L18" s="164"/>
      <c r="M18" s="221"/>
      <c r="N18" s="164"/>
      <c r="O18" s="164"/>
      <c r="P18" s="164"/>
      <c r="Q18" s="221"/>
      <c r="R18" s="209">
        <f t="shared" si="0"/>
        <v>0</v>
      </c>
      <c r="S18" s="171">
        <f t="shared" si="2"/>
        <v>0</v>
      </c>
      <c r="T18" s="207"/>
      <c r="U18" s="207"/>
      <c r="V18" s="207"/>
      <c r="W18" s="207"/>
      <c r="X18" s="207"/>
      <c r="Y18" s="208"/>
      <c r="Z18" s="166"/>
      <c r="AA18" s="166"/>
      <c r="AB18" s="166"/>
      <c r="AC18" s="166"/>
      <c r="AD18" s="166"/>
      <c r="AE18" s="166"/>
      <c r="AG18" s="164" t="s">
        <v>99</v>
      </c>
      <c r="AH18" s="164"/>
      <c r="AI18" s="164"/>
      <c r="AJ18" s="164"/>
      <c r="AK18" s="221"/>
      <c r="AL18" s="164"/>
      <c r="AM18" s="164"/>
      <c r="AN18" s="164"/>
      <c r="AO18" s="221"/>
      <c r="AP18" s="164"/>
      <c r="AQ18" s="164"/>
      <c r="AR18" s="164"/>
      <c r="AS18" s="221"/>
      <c r="AT18" s="164"/>
      <c r="AU18" s="164"/>
      <c r="AV18" s="164"/>
      <c r="AW18" s="221"/>
      <c r="AX18" s="209">
        <f t="shared" si="1"/>
        <v>0</v>
      </c>
      <c r="AY18" s="171">
        <f t="shared" si="3"/>
        <v>0</v>
      </c>
      <c r="AZ18" s="166"/>
      <c r="BA18" s="166"/>
      <c r="BB18" s="166"/>
      <c r="BC18" s="166"/>
      <c r="BD18" s="166"/>
      <c r="BE18" s="166"/>
      <c r="BF18" s="166"/>
      <c r="BG18" s="166"/>
      <c r="BH18" s="166"/>
      <c r="BI18" s="166"/>
      <c r="BJ18" s="166"/>
      <c r="BK18" s="166"/>
    </row>
    <row r="19" spans="1:63" ht="15">
      <c r="A19" s="164" t="s">
        <v>100</v>
      </c>
      <c r="B19" s="164"/>
      <c r="C19" s="164"/>
      <c r="D19" s="164"/>
      <c r="E19" s="221"/>
      <c r="F19" s="164"/>
      <c r="G19" s="164"/>
      <c r="H19" s="164"/>
      <c r="I19" s="221"/>
      <c r="J19" s="164"/>
      <c r="K19" s="164"/>
      <c r="L19" s="164"/>
      <c r="M19" s="221"/>
      <c r="N19" s="164"/>
      <c r="O19" s="164"/>
      <c r="P19" s="164"/>
      <c r="Q19" s="221"/>
      <c r="R19" s="209">
        <f t="shared" si="0"/>
        <v>0</v>
      </c>
      <c r="S19" s="171">
        <f t="shared" si="2"/>
        <v>0</v>
      </c>
      <c r="T19" s="207"/>
      <c r="U19" s="207"/>
      <c r="V19" s="207"/>
      <c r="W19" s="207"/>
      <c r="X19" s="207"/>
      <c r="Y19" s="208"/>
      <c r="Z19" s="166"/>
      <c r="AA19" s="166"/>
      <c r="AB19" s="166"/>
      <c r="AC19" s="166"/>
      <c r="AD19" s="166"/>
      <c r="AE19" s="166"/>
      <c r="AG19" s="164" t="s">
        <v>100</v>
      </c>
      <c r="AH19" s="164"/>
      <c r="AI19" s="164"/>
      <c r="AJ19" s="164"/>
      <c r="AK19" s="221"/>
      <c r="AL19" s="164"/>
      <c r="AM19" s="164"/>
      <c r="AN19" s="164"/>
      <c r="AO19" s="221"/>
      <c r="AP19" s="164"/>
      <c r="AQ19" s="164"/>
      <c r="AR19" s="164"/>
      <c r="AS19" s="221"/>
      <c r="AT19" s="164"/>
      <c r="AU19" s="164"/>
      <c r="AV19" s="164"/>
      <c r="AW19" s="221"/>
      <c r="AX19" s="209">
        <f t="shared" si="1"/>
        <v>0</v>
      </c>
      <c r="AY19" s="171">
        <f t="shared" si="3"/>
        <v>0</v>
      </c>
      <c r="AZ19" s="166"/>
      <c r="BA19" s="208"/>
      <c r="BB19" s="166"/>
      <c r="BC19" s="166"/>
      <c r="BD19" s="166"/>
      <c r="BE19" s="166"/>
      <c r="BF19" s="166"/>
      <c r="BG19" s="166"/>
      <c r="BH19" s="166"/>
      <c r="BI19" s="164"/>
      <c r="BJ19" s="164"/>
      <c r="BK19" s="164"/>
    </row>
    <row r="20" spans="1:63" ht="15">
      <c r="A20" s="164" t="s">
        <v>101</v>
      </c>
      <c r="B20" s="164"/>
      <c r="C20" s="164"/>
      <c r="D20" s="164"/>
      <c r="E20" s="221"/>
      <c r="F20" s="164"/>
      <c r="G20" s="164"/>
      <c r="H20" s="164"/>
      <c r="I20" s="221"/>
      <c r="J20" s="164"/>
      <c r="K20" s="164"/>
      <c r="L20" s="164"/>
      <c r="M20" s="221"/>
      <c r="N20" s="164"/>
      <c r="O20" s="164"/>
      <c r="P20" s="164"/>
      <c r="Q20" s="221"/>
      <c r="R20" s="209">
        <f t="shared" si="0"/>
        <v>0</v>
      </c>
      <c r="S20" s="171">
        <f t="shared" si="2"/>
        <v>0</v>
      </c>
      <c r="T20" s="207"/>
      <c r="U20" s="207"/>
      <c r="V20" s="207"/>
      <c r="W20" s="207"/>
      <c r="X20" s="207"/>
      <c r="Y20" s="208"/>
      <c r="Z20" s="166"/>
      <c r="AA20" s="166"/>
      <c r="AB20" s="166"/>
      <c r="AC20" s="166"/>
      <c r="AD20" s="166"/>
      <c r="AE20" s="166"/>
      <c r="AG20" s="164" t="s">
        <v>101</v>
      </c>
      <c r="AH20" s="164"/>
      <c r="AI20" s="164"/>
      <c r="AJ20" s="164"/>
      <c r="AK20" s="221"/>
      <c r="AL20" s="164"/>
      <c r="AM20" s="164"/>
      <c r="AN20" s="164"/>
      <c r="AO20" s="221"/>
      <c r="AP20" s="164"/>
      <c r="AQ20" s="164"/>
      <c r="AR20" s="164"/>
      <c r="AS20" s="221"/>
      <c r="AT20" s="164"/>
      <c r="AU20" s="164"/>
      <c r="AV20" s="164"/>
      <c r="AW20" s="221"/>
      <c r="AX20" s="209">
        <f t="shared" si="1"/>
        <v>0</v>
      </c>
      <c r="AY20" s="171">
        <f t="shared" si="3"/>
        <v>0</v>
      </c>
      <c r="AZ20" s="166"/>
      <c r="BA20" s="208"/>
      <c r="BB20" s="166"/>
      <c r="BC20" s="166"/>
      <c r="BD20" s="166"/>
      <c r="BE20" s="166"/>
      <c r="BF20" s="166"/>
      <c r="BG20" s="166"/>
      <c r="BH20" s="166"/>
      <c r="BI20" s="164"/>
      <c r="BJ20" s="164"/>
      <c r="BK20" s="164"/>
    </row>
    <row r="21" spans="1:63" ht="15">
      <c r="A21" s="164" t="s">
        <v>102</v>
      </c>
      <c r="B21" s="164"/>
      <c r="C21" s="164"/>
      <c r="D21" s="164"/>
      <c r="E21" s="221"/>
      <c r="F21" s="164"/>
      <c r="G21" s="164"/>
      <c r="H21" s="164"/>
      <c r="I21" s="221"/>
      <c r="J21" s="164"/>
      <c r="K21" s="164"/>
      <c r="L21" s="164"/>
      <c r="M21" s="221"/>
      <c r="N21" s="164"/>
      <c r="O21" s="164"/>
      <c r="P21" s="164"/>
      <c r="Q21" s="221"/>
      <c r="R21" s="209">
        <f t="shared" si="0"/>
        <v>0</v>
      </c>
      <c r="S21" s="171">
        <f t="shared" si="2"/>
        <v>0</v>
      </c>
      <c r="T21" s="207"/>
      <c r="U21" s="207"/>
      <c r="V21" s="207"/>
      <c r="W21" s="207"/>
      <c r="X21" s="207"/>
      <c r="Y21" s="208"/>
      <c r="Z21" s="166"/>
      <c r="AA21" s="166"/>
      <c r="AB21" s="166"/>
      <c r="AC21" s="166"/>
      <c r="AD21" s="166"/>
      <c r="AE21" s="166"/>
      <c r="AG21" s="164" t="s">
        <v>102</v>
      </c>
      <c r="AH21" s="164"/>
      <c r="AI21" s="164"/>
      <c r="AJ21" s="164"/>
      <c r="AK21" s="221"/>
      <c r="AL21" s="164"/>
      <c r="AM21" s="164"/>
      <c r="AN21" s="164"/>
      <c r="AO21" s="221"/>
      <c r="AP21" s="164"/>
      <c r="AQ21" s="164"/>
      <c r="AR21" s="164"/>
      <c r="AS21" s="221"/>
      <c r="AT21" s="164"/>
      <c r="AU21" s="164"/>
      <c r="AV21" s="164"/>
      <c r="AW21" s="221"/>
      <c r="AX21" s="209">
        <f t="shared" si="1"/>
        <v>0</v>
      </c>
      <c r="AY21" s="171">
        <f t="shared" si="3"/>
        <v>0</v>
      </c>
      <c r="AZ21" s="166"/>
      <c r="BA21" s="208"/>
      <c r="BB21" s="166"/>
      <c r="BC21" s="166"/>
      <c r="BD21" s="166"/>
      <c r="BE21" s="166"/>
      <c r="BF21" s="166"/>
      <c r="BG21" s="166"/>
      <c r="BH21" s="166"/>
      <c r="BI21" s="164"/>
      <c r="BJ21" s="164"/>
      <c r="BK21" s="164"/>
    </row>
    <row r="22" spans="1:63" ht="15">
      <c r="A22" s="164" t="s">
        <v>103</v>
      </c>
      <c r="B22" s="164"/>
      <c r="C22" s="164"/>
      <c r="D22" s="164"/>
      <c r="E22" s="221"/>
      <c r="F22" s="164"/>
      <c r="G22" s="164"/>
      <c r="H22" s="164"/>
      <c r="I22" s="221"/>
      <c r="J22" s="164"/>
      <c r="K22" s="164"/>
      <c r="L22" s="164"/>
      <c r="M22" s="221"/>
      <c r="N22" s="164"/>
      <c r="O22" s="164"/>
      <c r="P22" s="164"/>
      <c r="Q22" s="221"/>
      <c r="R22" s="209">
        <f t="shared" si="0"/>
        <v>0</v>
      </c>
      <c r="S22" s="171">
        <f t="shared" si="2"/>
        <v>0</v>
      </c>
      <c r="T22" s="207"/>
      <c r="U22" s="207"/>
      <c r="V22" s="207"/>
      <c r="W22" s="207"/>
      <c r="X22" s="207"/>
      <c r="Y22" s="208"/>
      <c r="Z22" s="166"/>
      <c r="AA22" s="166"/>
      <c r="AB22" s="166"/>
      <c r="AC22" s="166"/>
      <c r="AD22" s="166"/>
      <c r="AE22" s="166"/>
      <c r="AG22" s="164" t="s">
        <v>103</v>
      </c>
      <c r="AH22" s="164"/>
      <c r="AI22" s="164"/>
      <c r="AJ22" s="164"/>
      <c r="AK22" s="221"/>
      <c r="AL22" s="164"/>
      <c r="AM22" s="164"/>
      <c r="AN22" s="164"/>
      <c r="AO22" s="221"/>
      <c r="AP22" s="164"/>
      <c r="AQ22" s="164"/>
      <c r="AR22" s="164"/>
      <c r="AS22" s="221"/>
      <c r="AT22" s="164"/>
      <c r="AU22" s="164"/>
      <c r="AV22" s="164"/>
      <c r="AW22" s="221"/>
      <c r="AX22" s="209">
        <f t="shared" si="1"/>
        <v>0</v>
      </c>
      <c r="AY22" s="171">
        <f t="shared" si="3"/>
        <v>0</v>
      </c>
      <c r="AZ22" s="166"/>
      <c r="BA22" s="166"/>
      <c r="BB22" s="166"/>
      <c r="BC22" s="166"/>
      <c r="BD22" s="166"/>
      <c r="BE22" s="166"/>
      <c r="BF22" s="166"/>
      <c r="BG22" s="166"/>
      <c r="BH22" s="166"/>
      <c r="BI22" s="166"/>
      <c r="BJ22" s="166"/>
      <c r="BK22" s="166"/>
    </row>
    <row r="23" spans="1:63" ht="15">
      <c r="A23" s="164" t="s">
        <v>104</v>
      </c>
      <c r="B23" s="164"/>
      <c r="C23" s="164"/>
      <c r="D23" s="164"/>
      <c r="E23" s="221"/>
      <c r="F23" s="164"/>
      <c r="G23" s="164"/>
      <c r="H23" s="164"/>
      <c r="I23" s="221"/>
      <c r="J23" s="164"/>
      <c r="K23" s="164"/>
      <c r="L23" s="164"/>
      <c r="M23" s="221"/>
      <c r="N23" s="164"/>
      <c r="O23" s="164"/>
      <c r="P23" s="164"/>
      <c r="Q23" s="221"/>
      <c r="R23" s="209">
        <f t="shared" si="0"/>
        <v>0</v>
      </c>
      <c r="S23" s="171">
        <f t="shared" si="2"/>
        <v>0</v>
      </c>
      <c r="T23" s="207"/>
      <c r="U23" s="207"/>
      <c r="V23" s="207"/>
      <c r="W23" s="207"/>
      <c r="X23" s="207"/>
      <c r="Y23" s="208"/>
      <c r="Z23" s="166"/>
      <c r="AA23" s="166"/>
      <c r="AB23" s="166"/>
      <c r="AC23" s="166"/>
      <c r="AD23" s="166"/>
      <c r="AE23" s="166"/>
      <c r="AG23" s="164" t="s">
        <v>104</v>
      </c>
      <c r="AH23" s="164"/>
      <c r="AI23" s="164"/>
      <c r="AJ23" s="164"/>
      <c r="AK23" s="221"/>
      <c r="AL23" s="164"/>
      <c r="AM23" s="164"/>
      <c r="AN23" s="164"/>
      <c r="AO23" s="221"/>
      <c r="AP23" s="164"/>
      <c r="AQ23" s="164"/>
      <c r="AR23" s="164"/>
      <c r="AS23" s="221"/>
      <c r="AT23" s="164"/>
      <c r="AU23" s="164"/>
      <c r="AV23" s="164"/>
      <c r="AW23" s="221"/>
      <c r="AX23" s="209">
        <f t="shared" si="1"/>
        <v>0</v>
      </c>
      <c r="AY23" s="171">
        <f t="shared" si="3"/>
        <v>0</v>
      </c>
      <c r="AZ23" s="166"/>
      <c r="BA23" s="166"/>
      <c r="BB23" s="166"/>
      <c r="BC23" s="166"/>
      <c r="BD23" s="166"/>
      <c r="BE23" s="166"/>
      <c r="BF23" s="166"/>
      <c r="BG23" s="166"/>
      <c r="BH23" s="166"/>
      <c r="BI23" s="166"/>
      <c r="BJ23" s="166"/>
      <c r="BK23" s="166"/>
    </row>
    <row r="24" spans="1:63" ht="15">
      <c r="A24" s="164" t="s">
        <v>105</v>
      </c>
      <c r="B24" s="164"/>
      <c r="C24" s="164"/>
      <c r="D24" s="164"/>
      <c r="E24" s="221"/>
      <c r="F24" s="164"/>
      <c r="G24" s="164"/>
      <c r="H24" s="164"/>
      <c r="I24" s="221"/>
      <c r="J24" s="164"/>
      <c r="K24" s="164"/>
      <c r="L24" s="164"/>
      <c r="M24" s="221"/>
      <c r="N24" s="164"/>
      <c r="O24" s="164"/>
      <c r="P24" s="164"/>
      <c r="Q24" s="221"/>
      <c r="R24" s="209">
        <f t="shared" si="0"/>
        <v>0</v>
      </c>
      <c r="S24" s="171">
        <f t="shared" si="2"/>
        <v>0</v>
      </c>
      <c r="T24" s="207"/>
      <c r="U24" s="207"/>
      <c r="V24" s="207"/>
      <c r="W24" s="207"/>
      <c r="X24" s="207"/>
      <c r="Y24" s="208"/>
      <c r="Z24" s="166"/>
      <c r="AA24" s="166"/>
      <c r="AB24" s="166"/>
      <c r="AC24" s="166"/>
      <c r="AD24" s="166"/>
      <c r="AE24" s="166"/>
      <c r="AG24" s="164" t="s">
        <v>105</v>
      </c>
      <c r="AH24" s="164"/>
      <c r="AI24" s="164"/>
      <c r="AJ24" s="164"/>
      <c r="AK24" s="221"/>
      <c r="AL24" s="164"/>
      <c r="AM24" s="164"/>
      <c r="AN24" s="164"/>
      <c r="AO24" s="221"/>
      <c r="AP24" s="164"/>
      <c r="AQ24" s="164"/>
      <c r="AR24" s="164"/>
      <c r="AS24" s="221"/>
      <c r="AT24" s="164"/>
      <c r="AU24" s="164"/>
      <c r="AV24" s="164"/>
      <c r="AW24" s="221"/>
      <c r="AX24" s="209">
        <f t="shared" si="1"/>
        <v>0</v>
      </c>
      <c r="AY24" s="171">
        <f t="shared" si="3"/>
        <v>0</v>
      </c>
      <c r="AZ24" s="166"/>
      <c r="BA24" s="166"/>
      <c r="BB24" s="166"/>
      <c r="BC24" s="166"/>
      <c r="BD24" s="166"/>
      <c r="BE24" s="166"/>
      <c r="BF24" s="166"/>
      <c r="BG24" s="166"/>
      <c r="BH24" s="166"/>
      <c r="BI24" s="166"/>
      <c r="BJ24" s="166"/>
      <c r="BK24" s="166"/>
    </row>
    <row r="25" spans="1:63" ht="15">
      <c r="A25" s="164" t="s">
        <v>106</v>
      </c>
      <c r="B25" s="164"/>
      <c r="C25" s="164"/>
      <c r="D25" s="164"/>
      <c r="E25" s="221"/>
      <c r="F25" s="164"/>
      <c r="G25" s="164"/>
      <c r="H25" s="164"/>
      <c r="I25" s="221"/>
      <c r="J25" s="164"/>
      <c r="K25" s="164"/>
      <c r="L25" s="164"/>
      <c r="M25" s="221"/>
      <c r="N25" s="164"/>
      <c r="O25" s="164"/>
      <c r="P25" s="164"/>
      <c r="Q25" s="221"/>
      <c r="R25" s="209">
        <f t="shared" si="0"/>
        <v>0</v>
      </c>
      <c r="S25" s="171">
        <f t="shared" si="2"/>
        <v>0</v>
      </c>
      <c r="T25" s="207"/>
      <c r="U25" s="207"/>
      <c r="V25" s="207"/>
      <c r="W25" s="207"/>
      <c r="X25" s="207"/>
      <c r="Y25" s="208"/>
      <c r="Z25" s="166"/>
      <c r="AA25" s="166"/>
      <c r="AB25" s="166"/>
      <c r="AC25" s="166"/>
      <c r="AD25" s="166"/>
      <c r="AE25" s="166"/>
      <c r="AG25" s="164" t="s">
        <v>106</v>
      </c>
      <c r="AH25" s="164"/>
      <c r="AI25" s="164"/>
      <c r="AJ25" s="164"/>
      <c r="AK25" s="221"/>
      <c r="AL25" s="164"/>
      <c r="AM25" s="164"/>
      <c r="AN25" s="164"/>
      <c r="AO25" s="221"/>
      <c r="AP25" s="164"/>
      <c r="AQ25" s="164"/>
      <c r="AR25" s="164"/>
      <c r="AS25" s="221"/>
      <c r="AT25" s="164"/>
      <c r="AU25" s="164"/>
      <c r="AV25" s="164"/>
      <c r="AW25" s="221"/>
      <c r="AX25" s="209">
        <f t="shared" si="1"/>
        <v>0</v>
      </c>
      <c r="AY25" s="171">
        <f t="shared" si="3"/>
        <v>0</v>
      </c>
      <c r="AZ25" s="166"/>
      <c r="BA25" s="166"/>
      <c r="BB25" s="166"/>
      <c r="BC25" s="166"/>
      <c r="BD25" s="166"/>
      <c r="BE25" s="166"/>
      <c r="BF25" s="166"/>
      <c r="BG25" s="166"/>
      <c r="BH25" s="166"/>
      <c r="BI25" s="166"/>
      <c r="BJ25" s="166"/>
      <c r="BK25" s="166"/>
    </row>
    <row r="26" spans="1:63" ht="15">
      <c r="A26" s="164" t="s">
        <v>107</v>
      </c>
      <c r="B26" s="164"/>
      <c r="C26" s="164"/>
      <c r="D26" s="164"/>
      <c r="E26" s="221"/>
      <c r="F26" s="164"/>
      <c r="G26" s="164"/>
      <c r="H26" s="164"/>
      <c r="I26" s="221"/>
      <c r="J26" s="164"/>
      <c r="K26" s="164"/>
      <c r="L26" s="164"/>
      <c r="M26" s="221"/>
      <c r="N26" s="164"/>
      <c r="O26" s="164"/>
      <c r="P26" s="164"/>
      <c r="Q26" s="221"/>
      <c r="R26" s="209">
        <f t="shared" si="0"/>
        <v>0</v>
      </c>
      <c r="S26" s="171">
        <f t="shared" si="2"/>
        <v>0</v>
      </c>
      <c r="T26" s="207"/>
      <c r="U26" s="207"/>
      <c r="V26" s="207"/>
      <c r="W26" s="207"/>
      <c r="X26" s="207"/>
      <c r="Y26" s="208"/>
      <c r="Z26" s="166"/>
      <c r="AA26" s="166"/>
      <c r="AB26" s="166"/>
      <c r="AC26" s="166"/>
      <c r="AD26" s="166"/>
      <c r="AE26" s="166"/>
      <c r="AG26" s="164" t="s">
        <v>107</v>
      </c>
      <c r="AH26" s="164"/>
      <c r="AI26" s="164"/>
      <c r="AJ26" s="164"/>
      <c r="AK26" s="221"/>
      <c r="AL26" s="164"/>
      <c r="AM26" s="164"/>
      <c r="AN26" s="164"/>
      <c r="AO26" s="221"/>
      <c r="AP26" s="164"/>
      <c r="AQ26" s="164"/>
      <c r="AR26" s="164"/>
      <c r="AS26" s="221"/>
      <c r="AT26" s="164"/>
      <c r="AU26" s="164"/>
      <c r="AV26" s="164"/>
      <c r="AW26" s="221"/>
      <c r="AX26" s="209">
        <f t="shared" si="1"/>
        <v>0</v>
      </c>
      <c r="AY26" s="171">
        <f t="shared" si="3"/>
        <v>0</v>
      </c>
      <c r="AZ26" s="166"/>
      <c r="BA26" s="166"/>
      <c r="BB26" s="166"/>
      <c r="BC26" s="166"/>
      <c r="BD26" s="166"/>
      <c r="BE26" s="166"/>
      <c r="BF26" s="166"/>
      <c r="BG26" s="166"/>
      <c r="BH26" s="166"/>
      <c r="BI26" s="166"/>
      <c r="BJ26" s="166"/>
      <c r="BK26" s="166"/>
    </row>
    <row r="27" spans="1:63" ht="15">
      <c r="A27" s="164" t="s">
        <v>108</v>
      </c>
      <c r="B27" s="164"/>
      <c r="C27" s="164"/>
      <c r="D27" s="164"/>
      <c r="E27" s="221"/>
      <c r="F27" s="164"/>
      <c r="G27" s="164"/>
      <c r="H27" s="164"/>
      <c r="I27" s="221"/>
      <c r="J27" s="164"/>
      <c r="K27" s="164"/>
      <c r="L27" s="164"/>
      <c r="M27" s="221"/>
      <c r="N27" s="164"/>
      <c r="O27" s="164"/>
      <c r="P27" s="164"/>
      <c r="Q27" s="221"/>
      <c r="R27" s="209">
        <f t="shared" si="0"/>
        <v>0</v>
      </c>
      <c r="S27" s="171">
        <f t="shared" si="2"/>
        <v>0</v>
      </c>
      <c r="T27" s="207"/>
      <c r="U27" s="207"/>
      <c r="V27" s="207"/>
      <c r="W27" s="207"/>
      <c r="X27" s="207"/>
      <c r="Y27" s="208"/>
      <c r="Z27" s="166"/>
      <c r="AA27" s="166"/>
      <c r="AB27" s="166"/>
      <c r="AC27" s="166"/>
      <c r="AD27" s="166"/>
      <c r="AE27" s="166"/>
      <c r="AG27" s="164" t="s">
        <v>108</v>
      </c>
      <c r="AH27" s="164"/>
      <c r="AI27" s="164"/>
      <c r="AJ27" s="164"/>
      <c r="AK27" s="221"/>
      <c r="AL27" s="164"/>
      <c r="AM27" s="164"/>
      <c r="AN27" s="164"/>
      <c r="AO27" s="221"/>
      <c r="AP27" s="164"/>
      <c r="AQ27" s="164"/>
      <c r="AR27" s="164"/>
      <c r="AS27" s="221"/>
      <c r="AT27" s="164"/>
      <c r="AU27" s="164"/>
      <c r="AV27" s="164"/>
      <c r="AW27" s="221"/>
      <c r="AX27" s="209">
        <f t="shared" si="1"/>
        <v>0</v>
      </c>
      <c r="AY27" s="171">
        <f t="shared" si="3"/>
        <v>0</v>
      </c>
      <c r="AZ27" s="166"/>
      <c r="BA27" s="166"/>
      <c r="BB27" s="166"/>
      <c r="BC27" s="166"/>
      <c r="BD27" s="166"/>
      <c r="BE27" s="166"/>
      <c r="BF27" s="166"/>
      <c r="BG27" s="166"/>
      <c r="BH27" s="166"/>
      <c r="BI27" s="166"/>
      <c r="BJ27" s="166"/>
      <c r="BK27" s="166"/>
    </row>
    <row r="28" spans="1:63" ht="15">
      <c r="A28" s="164" t="s">
        <v>109</v>
      </c>
      <c r="B28" s="164"/>
      <c r="C28" s="164"/>
      <c r="D28" s="164"/>
      <c r="E28" s="221"/>
      <c r="F28" s="164"/>
      <c r="G28" s="164"/>
      <c r="H28" s="164"/>
      <c r="I28" s="221"/>
      <c r="J28" s="164"/>
      <c r="K28" s="164"/>
      <c r="L28" s="164"/>
      <c r="M28" s="221"/>
      <c r="N28" s="164"/>
      <c r="O28" s="164"/>
      <c r="P28" s="164"/>
      <c r="Q28" s="221"/>
      <c r="R28" s="209">
        <f t="shared" si="0"/>
        <v>0</v>
      </c>
      <c r="S28" s="171">
        <f t="shared" si="2"/>
        <v>0</v>
      </c>
      <c r="T28" s="207"/>
      <c r="U28" s="207"/>
      <c r="V28" s="207"/>
      <c r="W28" s="207"/>
      <c r="X28" s="207"/>
      <c r="Y28" s="208"/>
      <c r="Z28" s="166"/>
      <c r="AA28" s="166"/>
      <c r="AB28" s="166"/>
      <c r="AC28" s="166"/>
      <c r="AD28" s="166"/>
      <c r="AE28" s="166"/>
      <c r="AG28" s="164" t="s">
        <v>109</v>
      </c>
      <c r="AH28" s="164"/>
      <c r="AI28" s="164"/>
      <c r="AJ28" s="164"/>
      <c r="AK28" s="221"/>
      <c r="AL28" s="164"/>
      <c r="AM28" s="164"/>
      <c r="AN28" s="164"/>
      <c r="AO28" s="221"/>
      <c r="AP28" s="164"/>
      <c r="AQ28" s="164"/>
      <c r="AR28" s="164"/>
      <c r="AS28" s="221"/>
      <c r="AT28" s="164"/>
      <c r="AU28" s="164"/>
      <c r="AV28" s="164"/>
      <c r="AW28" s="221"/>
      <c r="AX28" s="209">
        <f t="shared" si="1"/>
        <v>0</v>
      </c>
      <c r="AY28" s="171">
        <f t="shared" si="3"/>
        <v>0</v>
      </c>
      <c r="AZ28" s="166"/>
      <c r="BA28" s="166"/>
      <c r="BB28" s="166"/>
      <c r="BC28" s="166"/>
      <c r="BD28" s="166"/>
      <c r="BE28" s="166"/>
      <c r="BF28" s="166"/>
      <c r="BG28" s="166"/>
      <c r="BH28" s="166"/>
      <c r="BI28" s="166"/>
      <c r="BJ28" s="166"/>
      <c r="BK28" s="166"/>
    </row>
    <row r="29" spans="1:63" ht="15">
      <c r="A29" s="164" t="s">
        <v>110</v>
      </c>
      <c r="B29" s="164"/>
      <c r="C29" s="164"/>
      <c r="D29" s="164"/>
      <c r="E29" s="221"/>
      <c r="F29" s="164"/>
      <c r="G29" s="164"/>
      <c r="H29" s="164"/>
      <c r="I29" s="221"/>
      <c r="J29" s="164"/>
      <c r="K29" s="164"/>
      <c r="L29" s="164"/>
      <c r="M29" s="221"/>
      <c r="N29" s="164"/>
      <c r="O29" s="164"/>
      <c r="P29" s="164"/>
      <c r="Q29" s="221"/>
      <c r="R29" s="209">
        <f t="shared" si="0"/>
        <v>0</v>
      </c>
      <c r="S29" s="171">
        <f t="shared" si="2"/>
        <v>0</v>
      </c>
      <c r="T29" s="207"/>
      <c r="U29" s="207"/>
      <c r="V29" s="207"/>
      <c r="W29" s="207"/>
      <c r="X29" s="207"/>
      <c r="Y29" s="208"/>
      <c r="Z29" s="166"/>
      <c r="AA29" s="166"/>
      <c r="AB29" s="166"/>
      <c r="AC29" s="166"/>
      <c r="AD29" s="166"/>
      <c r="AE29" s="166"/>
      <c r="AG29" s="164" t="s">
        <v>110</v>
      </c>
      <c r="AH29" s="164"/>
      <c r="AI29" s="164"/>
      <c r="AJ29" s="164"/>
      <c r="AK29" s="221"/>
      <c r="AL29" s="164"/>
      <c r="AM29" s="164"/>
      <c r="AN29" s="164"/>
      <c r="AO29" s="221"/>
      <c r="AP29" s="164"/>
      <c r="AQ29" s="164"/>
      <c r="AR29" s="164"/>
      <c r="AS29" s="221"/>
      <c r="AT29" s="164"/>
      <c r="AU29" s="164"/>
      <c r="AV29" s="164"/>
      <c r="AW29" s="221"/>
      <c r="AX29" s="209">
        <f t="shared" si="1"/>
        <v>0</v>
      </c>
      <c r="AY29" s="171">
        <f t="shared" si="3"/>
        <v>0</v>
      </c>
      <c r="AZ29" s="166"/>
      <c r="BA29" s="166"/>
      <c r="BB29" s="166"/>
      <c r="BC29" s="166"/>
      <c r="BD29" s="166"/>
      <c r="BE29" s="166"/>
      <c r="BF29" s="166"/>
      <c r="BG29" s="166"/>
      <c r="BH29" s="166"/>
      <c r="BI29" s="166"/>
      <c r="BJ29" s="166"/>
      <c r="BK29" s="166"/>
    </row>
    <row r="30" spans="1:63" ht="15">
      <c r="A30" s="164" t="s">
        <v>111</v>
      </c>
      <c r="B30" s="164"/>
      <c r="C30" s="164"/>
      <c r="D30" s="164"/>
      <c r="E30" s="221"/>
      <c r="F30" s="164"/>
      <c r="G30" s="164"/>
      <c r="H30" s="164"/>
      <c r="I30" s="221"/>
      <c r="J30" s="164"/>
      <c r="K30" s="164"/>
      <c r="L30" s="164"/>
      <c r="M30" s="221"/>
      <c r="N30" s="164"/>
      <c r="O30" s="164"/>
      <c r="P30" s="164"/>
      <c r="Q30" s="221"/>
      <c r="R30" s="209">
        <f t="shared" si="0"/>
        <v>0</v>
      </c>
      <c r="S30" s="171">
        <f t="shared" si="2"/>
        <v>0</v>
      </c>
      <c r="T30" s="207"/>
      <c r="U30" s="207"/>
      <c r="V30" s="207"/>
      <c r="W30" s="207"/>
      <c r="X30" s="207"/>
      <c r="Y30" s="208"/>
      <c r="Z30" s="166"/>
      <c r="AA30" s="166"/>
      <c r="AB30" s="166"/>
      <c r="AC30" s="166"/>
      <c r="AD30" s="166"/>
      <c r="AE30" s="166"/>
      <c r="AG30" s="164" t="s">
        <v>111</v>
      </c>
      <c r="AH30" s="164"/>
      <c r="AI30" s="164"/>
      <c r="AJ30" s="164"/>
      <c r="AK30" s="221"/>
      <c r="AL30" s="164"/>
      <c r="AM30" s="164"/>
      <c r="AN30" s="164"/>
      <c r="AO30" s="221"/>
      <c r="AP30" s="164"/>
      <c r="AQ30" s="164"/>
      <c r="AR30" s="164"/>
      <c r="AS30" s="221"/>
      <c r="AT30" s="164"/>
      <c r="AU30" s="164"/>
      <c r="AV30" s="164"/>
      <c r="AW30" s="221"/>
      <c r="AX30" s="209">
        <f t="shared" si="1"/>
        <v>0</v>
      </c>
      <c r="AY30" s="171">
        <f t="shared" si="3"/>
        <v>0</v>
      </c>
      <c r="AZ30" s="166"/>
      <c r="BA30" s="166"/>
      <c r="BB30" s="166"/>
      <c r="BC30" s="166"/>
      <c r="BD30" s="166"/>
      <c r="BE30" s="166"/>
      <c r="BF30" s="166"/>
      <c r="BG30" s="166"/>
      <c r="BH30" s="166"/>
      <c r="BI30" s="166"/>
      <c r="BJ30" s="166"/>
      <c r="BK30" s="166"/>
    </row>
    <row r="31" spans="1:63" ht="15">
      <c r="A31" s="164" t="s">
        <v>112</v>
      </c>
      <c r="B31" s="164"/>
      <c r="C31" s="164"/>
      <c r="D31" s="164"/>
      <c r="E31" s="221"/>
      <c r="F31" s="164"/>
      <c r="G31" s="164"/>
      <c r="H31" s="164"/>
      <c r="I31" s="221"/>
      <c r="J31" s="164"/>
      <c r="K31" s="164"/>
      <c r="L31" s="164"/>
      <c r="M31" s="221"/>
      <c r="N31" s="164"/>
      <c r="O31" s="164"/>
      <c r="P31" s="164"/>
      <c r="Q31" s="221"/>
      <c r="R31" s="209">
        <f t="shared" si="0"/>
        <v>0</v>
      </c>
      <c r="S31" s="171">
        <f t="shared" si="2"/>
        <v>0</v>
      </c>
      <c r="T31" s="207"/>
      <c r="U31" s="207"/>
      <c r="V31" s="207"/>
      <c r="W31" s="207"/>
      <c r="X31" s="207"/>
      <c r="Y31" s="208"/>
      <c r="Z31" s="166"/>
      <c r="AA31" s="166"/>
      <c r="AB31" s="166"/>
      <c r="AC31" s="166"/>
      <c r="AD31" s="166"/>
      <c r="AE31" s="166"/>
      <c r="AG31" s="164" t="s">
        <v>112</v>
      </c>
      <c r="AH31" s="164"/>
      <c r="AI31" s="164"/>
      <c r="AJ31" s="164"/>
      <c r="AK31" s="221"/>
      <c r="AL31" s="164"/>
      <c r="AM31" s="164"/>
      <c r="AN31" s="164"/>
      <c r="AO31" s="221"/>
      <c r="AP31" s="164"/>
      <c r="AQ31" s="164"/>
      <c r="AR31" s="164"/>
      <c r="AS31" s="221"/>
      <c r="AT31" s="164"/>
      <c r="AU31" s="164"/>
      <c r="AV31" s="164"/>
      <c r="AW31" s="221"/>
      <c r="AX31" s="209">
        <f t="shared" si="1"/>
        <v>0</v>
      </c>
      <c r="AY31" s="171">
        <f t="shared" si="3"/>
        <v>0</v>
      </c>
      <c r="AZ31" s="166"/>
      <c r="BA31" s="166"/>
      <c r="BB31" s="166"/>
      <c r="BC31" s="166"/>
      <c r="BD31" s="166"/>
      <c r="BE31" s="166"/>
      <c r="BF31" s="166"/>
      <c r="BG31" s="166"/>
      <c r="BH31" s="166"/>
      <c r="BI31" s="166"/>
      <c r="BJ31" s="166"/>
      <c r="BK31" s="166"/>
    </row>
    <row r="32" spans="1:63" ht="15">
      <c r="A32" s="168" t="s">
        <v>113</v>
      </c>
      <c r="B32" s="165">
        <f>SUM(B11:B31)</f>
        <v>0</v>
      </c>
      <c r="C32" s="165">
        <f aca="true" t="shared" si="4" ref="C32:AE32">SUM(C11:C31)</f>
        <v>0</v>
      </c>
      <c r="D32" s="165">
        <f t="shared" si="4"/>
        <v>0</v>
      </c>
      <c r="E32" s="222">
        <f>SUM(E11:E31)</f>
        <v>0</v>
      </c>
      <c r="F32" s="165">
        <f t="shared" si="4"/>
        <v>0</v>
      </c>
      <c r="G32" s="165">
        <f t="shared" si="4"/>
        <v>0</v>
      </c>
      <c r="H32" s="165">
        <f t="shared" si="4"/>
        <v>0</v>
      </c>
      <c r="I32" s="222">
        <f>SUM(I11:I31)</f>
        <v>0</v>
      </c>
      <c r="J32" s="165">
        <f t="shared" si="4"/>
        <v>0</v>
      </c>
      <c r="K32" s="165">
        <f t="shared" si="4"/>
        <v>0</v>
      </c>
      <c r="L32" s="165">
        <f t="shared" si="4"/>
        <v>0</v>
      </c>
      <c r="M32" s="222">
        <f>SUM(M11:M31)</f>
        <v>0</v>
      </c>
      <c r="N32" s="165">
        <f t="shared" si="4"/>
        <v>0</v>
      </c>
      <c r="O32" s="165">
        <f t="shared" si="4"/>
        <v>0</v>
      </c>
      <c r="P32" s="165">
        <f t="shared" si="4"/>
        <v>0</v>
      </c>
      <c r="Q32" s="222">
        <f>SUM(Q11:Q31)</f>
        <v>0</v>
      </c>
      <c r="R32" s="165">
        <f t="shared" si="4"/>
        <v>0</v>
      </c>
      <c r="S32" s="171">
        <f t="shared" si="4"/>
        <v>0</v>
      </c>
      <c r="T32" s="165">
        <f t="shared" si="4"/>
        <v>0</v>
      </c>
      <c r="U32" s="165">
        <f t="shared" si="4"/>
        <v>0</v>
      </c>
      <c r="V32" s="165">
        <f t="shared" si="4"/>
        <v>0</v>
      </c>
      <c r="W32" s="165">
        <f t="shared" si="4"/>
        <v>0</v>
      </c>
      <c r="X32" s="165">
        <f t="shared" si="4"/>
        <v>0</v>
      </c>
      <c r="Y32" s="165">
        <f t="shared" si="4"/>
        <v>0</v>
      </c>
      <c r="Z32" s="165">
        <f t="shared" si="4"/>
        <v>0</v>
      </c>
      <c r="AA32" s="165">
        <f t="shared" si="4"/>
        <v>0</v>
      </c>
      <c r="AB32" s="165">
        <f t="shared" si="4"/>
        <v>0</v>
      </c>
      <c r="AC32" s="165">
        <f t="shared" si="4"/>
        <v>0</v>
      </c>
      <c r="AD32" s="165">
        <f t="shared" si="4"/>
        <v>0</v>
      </c>
      <c r="AE32" s="165">
        <f t="shared" si="4"/>
        <v>0</v>
      </c>
      <c r="AG32" s="168" t="s">
        <v>113</v>
      </c>
      <c r="AH32" s="165">
        <f aca="true" t="shared" si="5" ref="AH32:AW32">SUM(AH11:AH31)</f>
        <v>0</v>
      </c>
      <c r="AI32" s="165">
        <f t="shared" si="5"/>
        <v>0</v>
      </c>
      <c r="AJ32" s="165">
        <f t="shared" si="5"/>
        <v>0</v>
      </c>
      <c r="AK32" s="222">
        <f t="shared" si="5"/>
        <v>0</v>
      </c>
      <c r="AL32" s="165">
        <f t="shared" si="5"/>
        <v>0</v>
      </c>
      <c r="AM32" s="165">
        <f t="shared" si="5"/>
        <v>0</v>
      </c>
      <c r="AN32" s="165">
        <f t="shared" si="5"/>
        <v>0</v>
      </c>
      <c r="AO32" s="222">
        <f t="shared" si="5"/>
        <v>0</v>
      </c>
      <c r="AP32" s="165">
        <f t="shared" si="5"/>
        <v>0</v>
      </c>
      <c r="AQ32" s="165">
        <f t="shared" si="5"/>
        <v>0</v>
      </c>
      <c r="AR32" s="165">
        <f t="shared" si="5"/>
        <v>0</v>
      </c>
      <c r="AS32" s="222">
        <f t="shared" si="5"/>
        <v>0</v>
      </c>
      <c r="AT32" s="165">
        <f t="shared" si="5"/>
        <v>0</v>
      </c>
      <c r="AU32" s="165">
        <f t="shared" si="5"/>
        <v>0</v>
      </c>
      <c r="AV32" s="165">
        <f t="shared" si="5"/>
        <v>0</v>
      </c>
      <c r="AW32" s="222">
        <f t="shared" si="5"/>
        <v>0</v>
      </c>
      <c r="AX32" s="210">
        <f aca="true" t="shared" si="6" ref="AX32:BK32">SUM(AX11:AX31)</f>
        <v>0</v>
      </c>
      <c r="AY32" s="172">
        <f t="shared" si="6"/>
        <v>0</v>
      </c>
      <c r="AZ32" s="165">
        <f t="shared" si="6"/>
        <v>0</v>
      </c>
      <c r="BA32" s="165">
        <f t="shared" si="6"/>
        <v>0</v>
      </c>
      <c r="BB32" s="165">
        <f t="shared" si="6"/>
        <v>0</v>
      </c>
      <c r="BC32" s="165">
        <f t="shared" si="6"/>
        <v>0</v>
      </c>
      <c r="BD32" s="165">
        <f t="shared" si="6"/>
        <v>0</v>
      </c>
      <c r="BE32" s="165">
        <f t="shared" si="6"/>
        <v>0</v>
      </c>
      <c r="BF32" s="165">
        <f t="shared" si="6"/>
        <v>0</v>
      </c>
      <c r="BG32" s="165">
        <f t="shared" si="6"/>
        <v>0</v>
      </c>
      <c r="BH32" s="165">
        <f t="shared" si="6"/>
        <v>0</v>
      </c>
      <c r="BI32" s="165">
        <f t="shared" si="6"/>
        <v>0</v>
      </c>
      <c r="BJ32" s="165">
        <f t="shared" si="6"/>
        <v>0</v>
      </c>
      <c r="BK32" s="165">
        <f t="shared" si="6"/>
        <v>0</v>
      </c>
    </row>
    <row r="35" spans="1:63" ht="30" customHeight="1">
      <c r="A35" s="765" t="s">
        <v>90</v>
      </c>
      <c r="B35" s="213" t="s">
        <v>39</v>
      </c>
      <c r="C35" s="213" t="s">
        <v>40</v>
      </c>
      <c r="D35" s="762" t="s">
        <v>41</v>
      </c>
      <c r="E35" s="763"/>
      <c r="F35" s="213" t="s">
        <v>42</v>
      </c>
      <c r="G35" s="213" t="s">
        <v>43</v>
      </c>
      <c r="H35" s="762" t="s">
        <v>44</v>
      </c>
      <c r="I35" s="763"/>
      <c r="J35" s="213" t="s">
        <v>45</v>
      </c>
      <c r="K35" s="213" t="s">
        <v>46</v>
      </c>
      <c r="L35" s="762" t="s">
        <v>47</v>
      </c>
      <c r="M35" s="763"/>
      <c r="N35" s="213" t="s">
        <v>48</v>
      </c>
      <c r="O35" s="213" t="s">
        <v>49</v>
      </c>
      <c r="P35" s="762" t="s">
        <v>50</v>
      </c>
      <c r="Q35" s="763"/>
      <c r="R35" s="762" t="s">
        <v>91</v>
      </c>
      <c r="S35" s="763"/>
      <c r="T35" s="762" t="s">
        <v>289</v>
      </c>
      <c r="U35" s="764"/>
      <c r="V35" s="764"/>
      <c r="W35" s="764"/>
      <c r="X35" s="764"/>
      <c r="Y35" s="763"/>
      <c r="Z35" s="762" t="s">
        <v>288</v>
      </c>
      <c r="AA35" s="764"/>
      <c r="AB35" s="764"/>
      <c r="AC35" s="764"/>
      <c r="AD35" s="764"/>
      <c r="AE35" s="763"/>
      <c r="AG35" s="765" t="s">
        <v>90</v>
      </c>
      <c r="AH35" s="213" t="s">
        <v>39</v>
      </c>
      <c r="AI35" s="213" t="s">
        <v>40</v>
      </c>
      <c r="AJ35" s="762" t="s">
        <v>41</v>
      </c>
      <c r="AK35" s="763"/>
      <c r="AL35" s="213" t="s">
        <v>42</v>
      </c>
      <c r="AM35" s="213" t="s">
        <v>43</v>
      </c>
      <c r="AN35" s="762" t="s">
        <v>44</v>
      </c>
      <c r="AO35" s="763"/>
      <c r="AP35" s="213" t="s">
        <v>45</v>
      </c>
      <c r="AQ35" s="213" t="s">
        <v>46</v>
      </c>
      <c r="AR35" s="762" t="s">
        <v>47</v>
      </c>
      <c r="AS35" s="763"/>
      <c r="AT35" s="213" t="s">
        <v>48</v>
      </c>
      <c r="AU35" s="213" t="s">
        <v>49</v>
      </c>
      <c r="AV35" s="762" t="s">
        <v>50</v>
      </c>
      <c r="AW35" s="763"/>
      <c r="AX35" s="762" t="s">
        <v>91</v>
      </c>
      <c r="AY35" s="763"/>
      <c r="AZ35" s="762" t="s">
        <v>289</v>
      </c>
      <c r="BA35" s="764"/>
      <c r="BB35" s="764"/>
      <c r="BC35" s="764"/>
      <c r="BD35" s="764"/>
      <c r="BE35" s="763"/>
      <c r="BF35" s="762" t="s">
        <v>288</v>
      </c>
      <c r="BG35" s="764"/>
      <c r="BH35" s="764"/>
      <c r="BI35" s="764"/>
      <c r="BJ35" s="764"/>
      <c r="BK35" s="763"/>
    </row>
    <row r="36" spans="1:63" ht="36" customHeight="1">
      <c r="A36" s="766"/>
      <c r="B36" s="214" t="s">
        <v>372</v>
      </c>
      <c r="C36" s="214" t="s">
        <v>372</v>
      </c>
      <c r="D36" s="214" t="s">
        <v>372</v>
      </c>
      <c r="E36" s="214" t="s">
        <v>373</v>
      </c>
      <c r="F36" s="214" t="s">
        <v>372</v>
      </c>
      <c r="G36" s="214" t="s">
        <v>372</v>
      </c>
      <c r="H36" s="214" t="s">
        <v>372</v>
      </c>
      <c r="I36" s="214" t="s">
        <v>373</v>
      </c>
      <c r="J36" s="214" t="s">
        <v>372</v>
      </c>
      <c r="K36" s="214" t="s">
        <v>372</v>
      </c>
      <c r="L36" s="214" t="s">
        <v>372</v>
      </c>
      <c r="M36" s="214" t="s">
        <v>373</v>
      </c>
      <c r="N36" s="214" t="s">
        <v>372</v>
      </c>
      <c r="O36" s="214" t="s">
        <v>372</v>
      </c>
      <c r="P36" s="214" t="s">
        <v>372</v>
      </c>
      <c r="Q36" s="214" t="s">
        <v>373</v>
      </c>
      <c r="R36" s="214" t="s">
        <v>372</v>
      </c>
      <c r="S36" s="214" t="s">
        <v>373</v>
      </c>
      <c r="T36" s="205" t="s">
        <v>393</v>
      </c>
      <c r="U36" s="205" t="s">
        <v>394</v>
      </c>
      <c r="V36" s="205" t="s">
        <v>395</v>
      </c>
      <c r="W36" s="205" t="s">
        <v>305</v>
      </c>
      <c r="X36" s="206" t="s">
        <v>396</v>
      </c>
      <c r="Y36" s="205" t="s">
        <v>304</v>
      </c>
      <c r="Z36" s="214" t="s">
        <v>387</v>
      </c>
      <c r="AA36" s="163" t="s">
        <v>388</v>
      </c>
      <c r="AB36" s="214" t="s">
        <v>389</v>
      </c>
      <c r="AC36" s="214" t="s">
        <v>390</v>
      </c>
      <c r="AD36" s="214" t="s">
        <v>391</v>
      </c>
      <c r="AE36" s="214" t="s">
        <v>392</v>
      </c>
      <c r="AG36" s="766"/>
      <c r="AH36" s="214" t="s">
        <v>372</v>
      </c>
      <c r="AI36" s="214" t="s">
        <v>372</v>
      </c>
      <c r="AJ36" s="214" t="s">
        <v>372</v>
      </c>
      <c r="AK36" s="214" t="s">
        <v>373</v>
      </c>
      <c r="AL36" s="214" t="s">
        <v>372</v>
      </c>
      <c r="AM36" s="214" t="s">
        <v>372</v>
      </c>
      <c r="AN36" s="214" t="s">
        <v>372</v>
      </c>
      <c r="AO36" s="214" t="s">
        <v>373</v>
      </c>
      <c r="AP36" s="214" t="s">
        <v>372</v>
      </c>
      <c r="AQ36" s="214" t="s">
        <v>372</v>
      </c>
      <c r="AR36" s="214" t="s">
        <v>372</v>
      </c>
      <c r="AS36" s="214" t="s">
        <v>373</v>
      </c>
      <c r="AT36" s="214" t="s">
        <v>372</v>
      </c>
      <c r="AU36" s="214" t="s">
        <v>372</v>
      </c>
      <c r="AV36" s="214" t="s">
        <v>372</v>
      </c>
      <c r="AW36" s="214" t="s">
        <v>373</v>
      </c>
      <c r="AX36" s="214" t="s">
        <v>372</v>
      </c>
      <c r="AY36" s="214" t="s">
        <v>373</v>
      </c>
      <c r="AZ36" s="205" t="s">
        <v>393</v>
      </c>
      <c r="BA36" s="205" t="s">
        <v>394</v>
      </c>
      <c r="BB36" s="205" t="s">
        <v>395</v>
      </c>
      <c r="BC36" s="205" t="s">
        <v>305</v>
      </c>
      <c r="BD36" s="206" t="s">
        <v>396</v>
      </c>
      <c r="BE36" s="205" t="s">
        <v>304</v>
      </c>
      <c r="BF36" s="203" t="s">
        <v>387</v>
      </c>
      <c r="BG36" s="204" t="s">
        <v>388</v>
      </c>
      <c r="BH36" s="203" t="s">
        <v>389</v>
      </c>
      <c r="BI36" s="203" t="s">
        <v>390</v>
      </c>
      <c r="BJ36" s="203" t="s">
        <v>391</v>
      </c>
      <c r="BK36" s="203" t="s">
        <v>392</v>
      </c>
    </row>
    <row r="37" spans="1:63" ht="15">
      <c r="A37" s="164" t="s">
        <v>92</v>
      </c>
      <c r="B37" s="164"/>
      <c r="C37" s="164"/>
      <c r="D37" s="164"/>
      <c r="E37" s="221"/>
      <c r="F37" s="164"/>
      <c r="G37" s="164"/>
      <c r="H37" s="164"/>
      <c r="I37" s="221"/>
      <c r="J37" s="164"/>
      <c r="K37" s="164"/>
      <c r="L37" s="164"/>
      <c r="M37" s="221"/>
      <c r="N37" s="164"/>
      <c r="O37" s="164"/>
      <c r="P37" s="164"/>
      <c r="Q37" s="221"/>
      <c r="R37" s="209">
        <f aca="true" t="shared" si="7" ref="R37:R57">B37+C37+D37+F37+G37+H37+J37+K37+L37+N37+O37+P37</f>
        <v>0</v>
      </c>
      <c r="S37" s="171">
        <f>+E37+I37+M37+Q37</f>
        <v>0</v>
      </c>
      <c r="T37" s="207"/>
      <c r="U37" s="207"/>
      <c r="V37" s="207"/>
      <c r="W37" s="207"/>
      <c r="X37" s="207"/>
      <c r="Y37" s="166"/>
      <c r="Z37" s="166"/>
      <c r="AA37" s="166"/>
      <c r="AB37" s="166"/>
      <c r="AC37" s="166"/>
      <c r="AD37" s="166"/>
      <c r="AE37" s="167"/>
      <c r="AG37" s="164" t="s">
        <v>92</v>
      </c>
      <c r="AH37" s="164"/>
      <c r="AI37" s="164"/>
      <c r="AJ37" s="164"/>
      <c r="AK37" s="221"/>
      <c r="AL37" s="164"/>
      <c r="AM37" s="164"/>
      <c r="AN37" s="164"/>
      <c r="AO37" s="221"/>
      <c r="AP37" s="164"/>
      <c r="AQ37" s="164"/>
      <c r="AR37" s="164"/>
      <c r="AS37" s="221"/>
      <c r="AT37" s="164"/>
      <c r="AU37" s="164"/>
      <c r="AV37" s="164"/>
      <c r="AW37" s="221"/>
      <c r="AX37" s="209">
        <f aca="true" t="shared" si="8" ref="AX37:AX57">AH37+AI37+AJ37+AL37+AM37+AN37+AP37+AQ37+AR37+AT37+AU37+AV37</f>
        <v>0</v>
      </c>
      <c r="AY37" s="171">
        <f>+AK37+AO37+AS37+AW37</f>
        <v>0</v>
      </c>
      <c r="AZ37" s="166"/>
      <c r="BA37" s="166"/>
      <c r="BB37" s="166"/>
      <c r="BC37" s="166"/>
      <c r="BD37" s="166"/>
      <c r="BE37" s="166"/>
      <c r="BF37" s="166"/>
      <c r="BG37" s="166"/>
      <c r="BH37" s="166"/>
      <c r="BI37" s="166"/>
      <c r="BJ37" s="166"/>
      <c r="BK37" s="167"/>
    </row>
    <row r="38" spans="1:63" ht="15">
      <c r="A38" s="164" t="s">
        <v>93</v>
      </c>
      <c r="B38" s="164"/>
      <c r="C38" s="164"/>
      <c r="D38" s="164"/>
      <c r="E38" s="221"/>
      <c r="F38" s="164"/>
      <c r="G38" s="164"/>
      <c r="H38" s="164"/>
      <c r="I38" s="221"/>
      <c r="J38" s="164"/>
      <c r="K38" s="164"/>
      <c r="L38" s="164"/>
      <c r="M38" s="221"/>
      <c r="N38" s="164"/>
      <c r="O38" s="164"/>
      <c r="P38" s="164"/>
      <c r="Q38" s="221"/>
      <c r="R38" s="209">
        <f t="shared" si="7"/>
        <v>0</v>
      </c>
      <c r="S38" s="171">
        <f aca="true" t="shared" si="9" ref="S38:S57">+E38+I38+M38+Q38</f>
        <v>0</v>
      </c>
      <c r="T38" s="207"/>
      <c r="U38" s="207"/>
      <c r="V38" s="207"/>
      <c r="W38" s="207"/>
      <c r="X38" s="207"/>
      <c r="Y38" s="208"/>
      <c r="Z38" s="166"/>
      <c r="AA38" s="166"/>
      <c r="AB38" s="166"/>
      <c r="AC38" s="166"/>
      <c r="AD38" s="166"/>
      <c r="AE38" s="166"/>
      <c r="AG38" s="164" t="s">
        <v>93</v>
      </c>
      <c r="AH38" s="164"/>
      <c r="AI38" s="164"/>
      <c r="AJ38" s="164"/>
      <c r="AK38" s="221"/>
      <c r="AL38" s="164"/>
      <c r="AM38" s="164"/>
      <c r="AN38" s="164"/>
      <c r="AO38" s="221"/>
      <c r="AP38" s="164"/>
      <c r="AQ38" s="164"/>
      <c r="AR38" s="164"/>
      <c r="AS38" s="221"/>
      <c r="AT38" s="164"/>
      <c r="AU38" s="164"/>
      <c r="AV38" s="164"/>
      <c r="AW38" s="221"/>
      <c r="AX38" s="209">
        <f t="shared" si="8"/>
        <v>0</v>
      </c>
      <c r="AY38" s="171">
        <f aca="true" t="shared" si="10" ref="AY38:AY57">+AK38+AO38+AS38+AW38</f>
        <v>0</v>
      </c>
      <c r="AZ38" s="166"/>
      <c r="BA38" s="166"/>
      <c r="BB38" s="166"/>
      <c r="BC38" s="166"/>
      <c r="BD38" s="166"/>
      <c r="BE38" s="166"/>
      <c r="BF38" s="166"/>
      <c r="BG38" s="166"/>
      <c r="BH38" s="166"/>
      <c r="BI38" s="166"/>
      <c r="BJ38" s="166"/>
      <c r="BK38" s="166"/>
    </row>
    <row r="39" spans="1:63" ht="15">
      <c r="A39" s="164" t="s">
        <v>94</v>
      </c>
      <c r="B39" s="164"/>
      <c r="C39" s="164"/>
      <c r="D39" s="164"/>
      <c r="E39" s="221"/>
      <c r="F39" s="164"/>
      <c r="G39" s="164"/>
      <c r="H39" s="164"/>
      <c r="I39" s="221"/>
      <c r="J39" s="164"/>
      <c r="K39" s="164"/>
      <c r="L39" s="164"/>
      <c r="M39" s="221"/>
      <c r="N39" s="164"/>
      <c r="O39" s="164"/>
      <c r="P39" s="164"/>
      <c r="Q39" s="221"/>
      <c r="R39" s="209">
        <f t="shared" si="7"/>
        <v>0</v>
      </c>
      <c r="S39" s="171">
        <f t="shared" si="9"/>
        <v>0</v>
      </c>
      <c r="T39" s="207"/>
      <c r="U39" s="207"/>
      <c r="V39" s="207"/>
      <c r="W39" s="207"/>
      <c r="X39" s="207"/>
      <c r="Y39" s="208"/>
      <c r="Z39" s="166"/>
      <c r="AA39" s="166"/>
      <c r="AB39" s="166"/>
      <c r="AC39" s="166"/>
      <c r="AD39" s="166"/>
      <c r="AE39" s="166"/>
      <c r="AG39" s="164" t="s">
        <v>94</v>
      </c>
      <c r="AH39" s="164"/>
      <c r="AI39" s="164"/>
      <c r="AJ39" s="164"/>
      <c r="AK39" s="221"/>
      <c r="AL39" s="164"/>
      <c r="AM39" s="164"/>
      <c r="AN39" s="164"/>
      <c r="AO39" s="221"/>
      <c r="AP39" s="164"/>
      <c r="AQ39" s="164"/>
      <c r="AR39" s="164"/>
      <c r="AS39" s="221"/>
      <c r="AT39" s="164"/>
      <c r="AU39" s="164"/>
      <c r="AV39" s="164"/>
      <c r="AW39" s="221"/>
      <c r="AX39" s="209">
        <f t="shared" si="8"/>
        <v>0</v>
      </c>
      <c r="AY39" s="171">
        <f t="shared" si="10"/>
        <v>0</v>
      </c>
      <c r="AZ39" s="166"/>
      <c r="BA39" s="166"/>
      <c r="BB39" s="166"/>
      <c r="BC39" s="166"/>
      <c r="BD39" s="166"/>
      <c r="BE39" s="166"/>
      <c r="BF39" s="166"/>
      <c r="BG39" s="166"/>
      <c r="BH39" s="166"/>
      <c r="BI39" s="166"/>
      <c r="BJ39" s="166"/>
      <c r="BK39" s="166"/>
    </row>
    <row r="40" spans="1:63" ht="15">
      <c r="A40" s="164" t="s">
        <v>95</v>
      </c>
      <c r="B40" s="164"/>
      <c r="C40" s="164"/>
      <c r="D40" s="164"/>
      <c r="E40" s="221"/>
      <c r="F40" s="164"/>
      <c r="G40" s="164"/>
      <c r="H40" s="164"/>
      <c r="I40" s="221"/>
      <c r="J40" s="164"/>
      <c r="K40" s="164"/>
      <c r="L40" s="164"/>
      <c r="M40" s="221"/>
      <c r="N40" s="164"/>
      <c r="O40" s="164"/>
      <c r="P40" s="164"/>
      <c r="Q40" s="221"/>
      <c r="R40" s="209">
        <f t="shared" si="7"/>
        <v>0</v>
      </c>
      <c r="S40" s="171">
        <f t="shared" si="9"/>
        <v>0</v>
      </c>
      <c r="T40" s="207"/>
      <c r="U40" s="207"/>
      <c r="V40" s="207"/>
      <c r="W40" s="207"/>
      <c r="X40" s="207"/>
      <c r="Y40" s="208"/>
      <c r="Z40" s="166"/>
      <c r="AA40" s="166"/>
      <c r="AB40" s="166"/>
      <c r="AC40" s="166"/>
      <c r="AD40" s="166"/>
      <c r="AE40" s="166"/>
      <c r="AG40" s="164" t="s">
        <v>95</v>
      </c>
      <c r="AH40" s="164"/>
      <c r="AI40" s="164"/>
      <c r="AJ40" s="164"/>
      <c r="AK40" s="221"/>
      <c r="AL40" s="164"/>
      <c r="AM40" s="164"/>
      <c r="AN40" s="164"/>
      <c r="AO40" s="221"/>
      <c r="AP40" s="164"/>
      <c r="AQ40" s="164"/>
      <c r="AR40" s="164"/>
      <c r="AS40" s="221"/>
      <c r="AT40" s="164"/>
      <c r="AU40" s="164"/>
      <c r="AV40" s="164"/>
      <c r="AW40" s="221"/>
      <c r="AX40" s="209">
        <f t="shared" si="8"/>
        <v>0</v>
      </c>
      <c r="AY40" s="171">
        <f t="shared" si="10"/>
        <v>0</v>
      </c>
      <c r="AZ40" s="166"/>
      <c r="BA40" s="166"/>
      <c r="BB40" s="166"/>
      <c r="BC40" s="166"/>
      <c r="BD40" s="166"/>
      <c r="BE40" s="166"/>
      <c r="BF40" s="166"/>
      <c r="BG40" s="166"/>
      <c r="BH40" s="166"/>
      <c r="BI40" s="166"/>
      <c r="BJ40" s="166"/>
      <c r="BK40" s="166"/>
    </row>
    <row r="41" spans="1:63" ht="15">
      <c r="A41" s="164" t="s">
        <v>96</v>
      </c>
      <c r="B41" s="164"/>
      <c r="C41" s="164"/>
      <c r="D41" s="164"/>
      <c r="E41" s="221"/>
      <c r="F41" s="164"/>
      <c r="G41" s="164"/>
      <c r="H41" s="164"/>
      <c r="I41" s="221"/>
      <c r="J41" s="164"/>
      <c r="K41" s="164"/>
      <c r="L41" s="164"/>
      <c r="M41" s="221"/>
      <c r="N41" s="164"/>
      <c r="O41" s="164"/>
      <c r="P41" s="164"/>
      <c r="Q41" s="221"/>
      <c r="R41" s="209">
        <f t="shared" si="7"/>
        <v>0</v>
      </c>
      <c r="S41" s="171">
        <f t="shared" si="9"/>
        <v>0</v>
      </c>
      <c r="T41" s="207"/>
      <c r="U41" s="207"/>
      <c r="V41" s="207"/>
      <c r="W41" s="207"/>
      <c r="X41" s="207"/>
      <c r="Y41" s="208"/>
      <c r="Z41" s="166"/>
      <c r="AA41" s="166"/>
      <c r="AB41" s="166"/>
      <c r="AC41" s="166"/>
      <c r="AD41" s="166"/>
      <c r="AE41" s="166"/>
      <c r="AG41" s="164" t="s">
        <v>96</v>
      </c>
      <c r="AH41" s="164"/>
      <c r="AI41" s="164"/>
      <c r="AJ41" s="164"/>
      <c r="AK41" s="221"/>
      <c r="AL41" s="164"/>
      <c r="AM41" s="164"/>
      <c r="AN41" s="164"/>
      <c r="AO41" s="221"/>
      <c r="AP41" s="164"/>
      <c r="AQ41" s="164"/>
      <c r="AR41" s="164"/>
      <c r="AS41" s="221"/>
      <c r="AT41" s="164"/>
      <c r="AU41" s="164"/>
      <c r="AV41" s="164"/>
      <c r="AW41" s="221"/>
      <c r="AX41" s="209">
        <f t="shared" si="8"/>
        <v>0</v>
      </c>
      <c r="AY41" s="171">
        <f t="shared" si="10"/>
        <v>0</v>
      </c>
      <c r="AZ41" s="166"/>
      <c r="BA41" s="166"/>
      <c r="BB41" s="166"/>
      <c r="BC41" s="166"/>
      <c r="BD41" s="166"/>
      <c r="BE41" s="166"/>
      <c r="BF41" s="166"/>
      <c r="BG41" s="166"/>
      <c r="BH41" s="166"/>
      <c r="BI41" s="166"/>
      <c r="BJ41" s="166"/>
      <c r="BK41" s="166"/>
    </row>
    <row r="42" spans="1:63" ht="15">
      <c r="A42" s="164" t="s">
        <v>97</v>
      </c>
      <c r="B42" s="164"/>
      <c r="C42" s="164"/>
      <c r="D42" s="164"/>
      <c r="E42" s="221"/>
      <c r="F42" s="164"/>
      <c r="G42" s="164"/>
      <c r="H42" s="164"/>
      <c r="I42" s="221"/>
      <c r="J42" s="164"/>
      <c r="K42" s="164"/>
      <c r="L42" s="164"/>
      <c r="M42" s="221"/>
      <c r="N42" s="164"/>
      <c r="O42" s="164"/>
      <c r="P42" s="164"/>
      <c r="Q42" s="221"/>
      <c r="R42" s="209">
        <f t="shared" si="7"/>
        <v>0</v>
      </c>
      <c r="S42" s="171">
        <f t="shared" si="9"/>
        <v>0</v>
      </c>
      <c r="T42" s="207"/>
      <c r="U42" s="207"/>
      <c r="V42" s="207"/>
      <c r="W42" s="207"/>
      <c r="X42" s="207"/>
      <c r="Y42" s="208"/>
      <c r="Z42" s="166"/>
      <c r="AA42" s="166"/>
      <c r="AB42" s="166"/>
      <c r="AC42" s="166"/>
      <c r="AD42" s="166"/>
      <c r="AE42" s="166"/>
      <c r="AG42" s="164" t="s">
        <v>97</v>
      </c>
      <c r="AH42" s="164"/>
      <c r="AI42" s="164"/>
      <c r="AJ42" s="164"/>
      <c r="AK42" s="221"/>
      <c r="AL42" s="164"/>
      <c r="AM42" s="164"/>
      <c r="AN42" s="164"/>
      <c r="AO42" s="221"/>
      <c r="AP42" s="164"/>
      <c r="AQ42" s="164"/>
      <c r="AR42" s="164"/>
      <c r="AS42" s="221"/>
      <c r="AT42" s="164"/>
      <c r="AU42" s="164"/>
      <c r="AV42" s="164"/>
      <c r="AW42" s="221"/>
      <c r="AX42" s="209">
        <f t="shared" si="8"/>
        <v>0</v>
      </c>
      <c r="AY42" s="171">
        <f t="shared" si="10"/>
        <v>0</v>
      </c>
      <c r="AZ42" s="166"/>
      <c r="BA42" s="166"/>
      <c r="BB42" s="166"/>
      <c r="BC42" s="166"/>
      <c r="BD42" s="166"/>
      <c r="BE42" s="166"/>
      <c r="BF42" s="166"/>
      <c r="BG42" s="166"/>
      <c r="BH42" s="166"/>
      <c r="BI42" s="166"/>
      <c r="BJ42" s="166"/>
      <c r="BK42" s="166"/>
    </row>
    <row r="43" spans="1:63" ht="15">
      <c r="A43" s="164" t="s">
        <v>98</v>
      </c>
      <c r="B43" s="164"/>
      <c r="C43" s="164"/>
      <c r="D43" s="164"/>
      <c r="E43" s="221"/>
      <c r="F43" s="164"/>
      <c r="G43" s="164"/>
      <c r="H43" s="164"/>
      <c r="I43" s="221"/>
      <c r="J43" s="164"/>
      <c r="K43" s="164"/>
      <c r="L43" s="164"/>
      <c r="M43" s="221"/>
      <c r="N43" s="164"/>
      <c r="O43" s="164"/>
      <c r="P43" s="164"/>
      <c r="Q43" s="221"/>
      <c r="R43" s="209">
        <f t="shared" si="7"/>
        <v>0</v>
      </c>
      <c r="S43" s="171">
        <f t="shared" si="9"/>
        <v>0</v>
      </c>
      <c r="T43" s="207"/>
      <c r="U43" s="207"/>
      <c r="V43" s="207"/>
      <c r="W43" s="207"/>
      <c r="X43" s="207"/>
      <c r="Y43" s="208"/>
      <c r="Z43" s="166"/>
      <c r="AA43" s="166"/>
      <c r="AB43" s="166"/>
      <c r="AC43" s="166"/>
      <c r="AD43" s="166"/>
      <c r="AE43" s="166"/>
      <c r="AG43" s="164" t="s">
        <v>98</v>
      </c>
      <c r="AH43" s="164"/>
      <c r="AI43" s="164"/>
      <c r="AJ43" s="164"/>
      <c r="AK43" s="221"/>
      <c r="AL43" s="164"/>
      <c r="AM43" s="164"/>
      <c r="AN43" s="164"/>
      <c r="AO43" s="221"/>
      <c r="AP43" s="164"/>
      <c r="AQ43" s="164"/>
      <c r="AR43" s="164"/>
      <c r="AS43" s="221"/>
      <c r="AT43" s="164"/>
      <c r="AU43" s="164"/>
      <c r="AV43" s="164"/>
      <c r="AW43" s="221"/>
      <c r="AX43" s="209">
        <f t="shared" si="8"/>
        <v>0</v>
      </c>
      <c r="AY43" s="171">
        <f t="shared" si="10"/>
        <v>0</v>
      </c>
      <c r="AZ43" s="166"/>
      <c r="BA43" s="166"/>
      <c r="BB43" s="166"/>
      <c r="BC43" s="166"/>
      <c r="BD43" s="166"/>
      <c r="BE43" s="166"/>
      <c r="BF43" s="166"/>
      <c r="BG43" s="166"/>
      <c r="BH43" s="166"/>
      <c r="BI43" s="166"/>
      <c r="BJ43" s="166"/>
      <c r="BK43" s="166"/>
    </row>
    <row r="44" spans="1:63" ht="15">
      <c r="A44" s="164" t="s">
        <v>99</v>
      </c>
      <c r="B44" s="164"/>
      <c r="C44" s="164"/>
      <c r="D44" s="164"/>
      <c r="E44" s="221"/>
      <c r="F44" s="164"/>
      <c r="G44" s="164"/>
      <c r="H44" s="164"/>
      <c r="I44" s="221"/>
      <c r="J44" s="164"/>
      <c r="K44" s="164"/>
      <c r="L44" s="164"/>
      <c r="M44" s="221"/>
      <c r="N44" s="164"/>
      <c r="O44" s="164"/>
      <c r="P44" s="164"/>
      <c r="Q44" s="221"/>
      <c r="R44" s="209">
        <f t="shared" si="7"/>
        <v>0</v>
      </c>
      <c r="S44" s="171">
        <f t="shared" si="9"/>
        <v>0</v>
      </c>
      <c r="T44" s="207"/>
      <c r="U44" s="207"/>
      <c r="V44" s="207"/>
      <c r="W44" s="207"/>
      <c r="X44" s="207"/>
      <c r="Y44" s="208"/>
      <c r="Z44" s="166"/>
      <c r="AA44" s="166"/>
      <c r="AB44" s="166"/>
      <c r="AC44" s="166"/>
      <c r="AD44" s="166"/>
      <c r="AE44" s="166"/>
      <c r="AG44" s="164" t="s">
        <v>99</v>
      </c>
      <c r="AH44" s="164"/>
      <c r="AI44" s="164"/>
      <c r="AJ44" s="164"/>
      <c r="AK44" s="221"/>
      <c r="AL44" s="164"/>
      <c r="AM44" s="164"/>
      <c r="AN44" s="164"/>
      <c r="AO44" s="221"/>
      <c r="AP44" s="164"/>
      <c r="AQ44" s="164"/>
      <c r="AR44" s="164"/>
      <c r="AS44" s="221"/>
      <c r="AT44" s="164"/>
      <c r="AU44" s="164"/>
      <c r="AV44" s="164"/>
      <c r="AW44" s="221"/>
      <c r="AX44" s="209">
        <f t="shared" si="8"/>
        <v>0</v>
      </c>
      <c r="AY44" s="171">
        <f t="shared" si="10"/>
        <v>0</v>
      </c>
      <c r="AZ44" s="166"/>
      <c r="BA44" s="166"/>
      <c r="BB44" s="166"/>
      <c r="BC44" s="166"/>
      <c r="BD44" s="166"/>
      <c r="BE44" s="166"/>
      <c r="BF44" s="166"/>
      <c r="BG44" s="166"/>
      <c r="BH44" s="166"/>
      <c r="BI44" s="166"/>
      <c r="BJ44" s="166"/>
      <c r="BK44" s="166"/>
    </row>
    <row r="45" spans="1:63" ht="15">
      <c r="A45" s="164" t="s">
        <v>100</v>
      </c>
      <c r="B45" s="164"/>
      <c r="C45" s="164"/>
      <c r="D45" s="164"/>
      <c r="E45" s="221"/>
      <c r="F45" s="164"/>
      <c r="G45" s="164"/>
      <c r="H45" s="164"/>
      <c r="I45" s="221"/>
      <c r="J45" s="164"/>
      <c r="K45" s="164"/>
      <c r="L45" s="164"/>
      <c r="M45" s="221"/>
      <c r="N45" s="164"/>
      <c r="O45" s="164"/>
      <c r="P45" s="164"/>
      <c r="Q45" s="221"/>
      <c r="R45" s="209">
        <f t="shared" si="7"/>
        <v>0</v>
      </c>
      <c r="S45" s="171">
        <f t="shared" si="9"/>
        <v>0</v>
      </c>
      <c r="T45" s="207"/>
      <c r="U45" s="207"/>
      <c r="V45" s="207"/>
      <c r="W45" s="207"/>
      <c r="X45" s="207"/>
      <c r="Y45" s="208"/>
      <c r="Z45" s="166"/>
      <c r="AA45" s="166"/>
      <c r="AB45" s="166"/>
      <c r="AC45" s="166"/>
      <c r="AD45" s="166"/>
      <c r="AE45" s="166"/>
      <c r="AG45" s="164" t="s">
        <v>100</v>
      </c>
      <c r="AH45" s="164"/>
      <c r="AI45" s="164"/>
      <c r="AJ45" s="164"/>
      <c r="AK45" s="221"/>
      <c r="AL45" s="164"/>
      <c r="AM45" s="164"/>
      <c r="AN45" s="164"/>
      <c r="AO45" s="221"/>
      <c r="AP45" s="164"/>
      <c r="AQ45" s="164"/>
      <c r="AR45" s="164"/>
      <c r="AS45" s="221"/>
      <c r="AT45" s="164"/>
      <c r="AU45" s="164"/>
      <c r="AV45" s="164"/>
      <c r="AW45" s="221"/>
      <c r="AX45" s="209">
        <f t="shared" si="8"/>
        <v>0</v>
      </c>
      <c r="AY45" s="171">
        <f t="shared" si="10"/>
        <v>0</v>
      </c>
      <c r="AZ45" s="166"/>
      <c r="BA45" s="208"/>
      <c r="BB45" s="166"/>
      <c r="BC45" s="166"/>
      <c r="BD45" s="166"/>
      <c r="BE45" s="166"/>
      <c r="BF45" s="166"/>
      <c r="BG45" s="166"/>
      <c r="BH45" s="166"/>
      <c r="BI45" s="164"/>
      <c r="BJ45" s="164"/>
      <c r="BK45" s="164"/>
    </row>
    <row r="46" spans="1:63" ht="15">
      <c r="A46" s="164" t="s">
        <v>101</v>
      </c>
      <c r="B46" s="164"/>
      <c r="C46" s="164"/>
      <c r="D46" s="164"/>
      <c r="E46" s="221"/>
      <c r="F46" s="164"/>
      <c r="G46" s="164"/>
      <c r="H46" s="164"/>
      <c r="I46" s="221"/>
      <c r="J46" s="164"/>
      <c r="K46" s="164"/>
      <c r="L46" s="164"/>
      <c r="M46" s="221"/>
      <c r="N46" s="164"/>
      <c r="O46" s="164"/>
      <c r="P46" s="164"/>
      <c r="Q46" s="221"/>
      <c r="R46" s="209">
        <f t="shared" si="7"/>
        <v>0</v>
      </c>
      <c r="S46" s="171">
        <f t="shared" si="9"/>
        <v>0</v>
      </c>
      <c r="T46" s="207"/>
      <c r="U46" s="207"/>
      <c r="V46" s="207"/>
      <c r="W46" s="207"/>
      <c r="X46" s="207"/>
      <c r="Y46" s="208"/>
      <c r="Z46" s="166"/>
      <c r="AA46" s="166"/>
      <c r="AB46" s="166"/>
      <c r="AC46" s="166"/>
      <c r="AD46" s="166"/>
      <c r="AE46" s="166"/>
      <c r="AG46" s="164" t="s">
        <v>101</v>
      </c>
      <c r="AH46" s="164"/>
      <c r="AI46" s="164"/>
      <c r="AJ46" s="164"/>
      <c r="AK46" s="221"/>
      <c r="AL46" s="164"/>
      <c r="AM46" s="164"/>
      <c r="AN46" s="164"/>
      <c r="AO46" s="221"/>
      <c r="AP46" s="164"/>
      <c r="AQ46" s="164"/>
      <c r="AR46" s="164"/>
      <c r="AS46" s="221"/>
      <c r="AT46" s="164"/>
      <c r="AU46" s="164"/>
      <c r="AV46" s="164"/>
      <c r="AW46" s="221"/>
      <c r="AX46" s="209">
        <f t="shared" si="8"/>
        <v>0</v>
      </c>
      <c r="AY46" s="171">
        <f t="shared" si="10"/>
        <v>0</v>
      </c>
      <c r="AZ46" s="166"/>
      <c r="BA46" s="208"/>
      <c r="BB46" s="166"/>
      <c r="BC46" s="166"/>
      <c r="BD46" s="166"/>
      <c r="BE46" s="166"/>
      <c r="BF46" s="166"/>
      <c r="BG46" s="166"/>
      <c r="BH46" s="166"/>
      <c r="BI46" s="164"/>
      <c r="BJ46" s="164"/>
      <c r="BK46" s="164"/>
    </row>
    <row r="47" spans="1:63" ht="15">
      <c r="A47" s="164" t="s">
        <v>102</v>
      </c>
      <c r="B47" s="164"/>
      <c r="C47" s="164"/>
      <c r="D47" s="164"/>
      <c r="E47" s="221"/>
      <c r="F47" s="164"/>
      <c r="G47" s="164"/>
      <c r="H47" s="164"/>
      <c r="I47" s="221"/>
      <c r="J47" s="164"/>
      <c r="K47" s="164"/>
      <c r="L47" s="164"/>
      <c r="M47" s="221"/>
      <c r="N47" s="164"/>
      <c r="O47" s="164"/>
      <c r="P47" s="164"/>
      <c r="Q47" s="221"/>
      <c r="R47" s="209">
        <f t="shared" si="7"/>
        <v>0</v>
      </c>
      <c r="S47" s="171">
        <f t="shared" si="9"/>
        <v>0</v>
      </c>
      <c r="T47" s="207"/>
      <c r="U47" s="207"/>
      <c r="V47" s="207"/>
      <c r="W47" s="207"/>
      <c r="X47" s="207"/>
      <c r="Y47" s="208"/>
      <c r="Z47" s="166"/>
      <c r="AA47" s="166"/>
      <c r="AB47" s="166"/>
      <c r="AC47" s="166"/>
      <c r="AD47" s="166"/>
      <c r="AE47" s="166"/>
      <c r="AG47" s="164" t="s">
        <v>102</v>
      </c>
      <c r="AH47" s="164"/>
      <c r="AI47" s="164"/>
      <c r="AJ47" s="164"/>
      <c r="AK47" s="221"/>
      <c r="AL47" s="164"/>
      <c r="AM47" s="164"/>
      <c r="AN47" s="164"/>
      <c r="AO47" s="221"/>
      <c r="AP47" s="164"/>
      <c r="AQ47" s="164"/>
      <c r="AR47" s="164"/>
      <c r="AS47" s="221"/>
      <c r="AT47" s="164"/>
      <c r="AU47" s="164"/>
      <c r="AV47" s="164"/>
      <c r="AW47" s="221"/>
      <c r="AX47" s="209">
        <f t="shared" si="8"/>
        <v>0</v>
      </c>
      <c r="AY47" s="171">
        <f t="shared" si="10"/>
        <v>0</v>
      </c>
      <c r="AZ47" s="166"/>
      <c r="BA47" s="208"/>
      <c r="BB47" s="166"/>
      <c r="BC47" s="166"/>
      <c r="BD47" s="166"/>
      <c r="BE47" s="166"/>
      <c r="BF47" s="166"/>
      <c r="BG47" s="166"/>
      <c r="BH47" s="166"/>
      <c r="BI47" s="164"/>
      <c r="BJ47" s="164"/>
      <c r="BK47" s="164"/>
    </row>
    <row r="48" spans="1:63" ht="15">
      <c r="A48" s="164" t="s">
        <v>103</v>
      </c>
      <c r="B48" s="164"/>
      <c r="C48" s="164"/>
      <c r="D48" s="164"/>
      <c r="E48" s="221"/>
      <c r="F48" s="164"/>
      <c r="G48" s="164"/>
      <c r="H48" s="164"/>
      <c r="I48" s="221"/>
      <c r="J48" s="164"/>
      <c r="K48" s="164"/>
      <c r="L48" s="164"/>
      <c r="M48" s="221"/>
      <c r="N48" s="164"/>
      <c r="O48" s="164"/>
      <c r="P48" s="164"/>
      <c r="Q48" s="221"/>
      <c r="R48" s="209">
        <f t="shared" si="7"/>
        <v>0</v>
      </c>
      <c r="S48" s="171">
        <f t="shared" si="9"/>
        <v>0</v>
      </c>
      <c r="T48" s="207"/>
      <c r="U48" s="207"/>
      <c r="V48" s="207"/>
      <c r="W48" s="207"/>
      <c r="X48" s="207"/>
      <c r="Y48" s="208"/>
      <c r="Z48" s="166"/>
      <c r="AA48" s="166"/>
      <c r="AB48" s="166"/>
      <c r="AC48" s="166"/>
      <c r="AD48" s="166"/>
      <c r="AE48" s="166"/>
      <c r="AG48" s="164" t="s">
        <v>103</v>
      </c>
      <c r="AH48" s="164"/>
      <c r="AI48" s="164"/>
      <c r="AJ48" s="164"/>
      <c r="AK48" s="221"/>
      <c r="AL48" s="164"/>
      <c r="AM48" s="164"/>
      <c r="AN48" s="164"/>
      <c r="AO48" s="221"/>
      <c r="AP48" s="164"/>
      <c r="AQ48" s="164"/>
      <c r="AR48" s="164"/>
      <c r="AS48" s="221"/>
      <c r="AT48" s="164"/>
      <c r="AU48" s="164"/>
      <c r="AV48" s="164"/>
      <c r="AW48" s="221"/>
      <c r="AX48" s="209">
        <f t="shared" si="8"/>
        <v>0</v>
      </c>
      <c r="AY48" s="171">
        <f t="shared" si="10"/>
        <v>0</v>
      </c>
      <c r="AZ48" s="166"/>
      <c r="BA48" s="166"/>
      <c r="BB48" s="166"/>
      <c r="BC48" s="166"/>
      <c r="BD48" s="166"/>
      <c r="BE48" s="166"/>
      <c r="BF48" s="166"/>
      <c r="BG48" s="166"/>
      <c r="BH48" s="166"/>
      <c r="BI48" s="166"/>
      <c r="BJ48" s="166"/>
      <c r="BK48" s="166"/>
    </row>
    <row r="49" spans="1:63" ht="15">
      <c r="A49" s="164" t="s">
        <v>104</v>
      </c>
      <c r="B49" s="164"/>
      <c r="C49" s="164"/>
      <c r="D49" s="164"/>
      <c r="E49" s="221"/>
      <c r="F49" s="164"/>
      <c r="G49" s="164"/>
      <c r="H49" s="164"/>
      <c r="I49" s="221"/>
      <c r="J49" s="164"/>
      <c r="K49" s="164"/>
      <c r="L49" s="164"/>
      <c r="M49" s="221"/>
      <c r="N49" s="164"/>
      <c r="O49" s="164"/>
      <c r="P49" s="164"/>
      <c r="Q49" s="221"/>
      <c r="R49" s="209">
        <f t="shared" si="7"/>
        <v>0</v>
      </c>
      <c r="S49" s="171">
        <f t="shared" si="9"/>
        <v>0</v>
      </c>
      <c r="T49" s="207"/>
      <c r="U49" s="207"/>
      <c r="V49" s="207"/>
      <c r="W49" s="207"/>
      <c r="X49" s="207"/>
      <c r="Y49" s="208"/>
      <c r="Z49" s="166"/>
      <c r="AA49" s="166"/>
      <c r="AB49" s="166"/>
      <c r="AC49" s="166"/>
      <c r="AD49" s="166"/>
      <c r="AE49" s="166"/>
      <c r="AG49" s="164" t="s">
        <v>104</v>
      </c>
      <c r="AH49" s="164"/>
      <c r="AI49" s="164"/>
      <c r="AJ49" s="164"/>
      <c r="AK49" s="221"/>
      <c r="AL49" s="164"/>
      <c r="AM49" s="164"/>
      <c r="AN49" s="164"/>
      <c r="AO49" s="221"/>
      <c r="AP49" s="164"/>
      <c r="AQ49" s="164"/>
      <c r="AR49" s="164"/>
      <c r="AS49" s="221"/>
      <c r="AT49" s="164"/>
      <c r="AU49" s="164"/>
      <c r="AV49" s="164"/>
      <c r="AW49" s="221"/>
      <c r="AX49" s="209">
        <f t="shared" si="8"/>
        <v>0</v>
      </c>
      <c r="AY49" s="171">
        <f t="shared" si="10"/>
        <v>0</v>
      </c>
      <c r="AZ49" s="166"/>
      <c r="BA49" s="166"/>
      <c r="BB49" s="166"/>
      <c r="BC49" s="166"/>
      <c r="BD49" s="166"/>
      <c r="BE49" s="166"/>
      <c r="BF49" s="166"/>
      <c r="BG49" s="166"/>
      <c r="BH49" s="166"/>
      <c r="BI49" s="166"/>
      <c r="BJ49" s="166"/>
      <c r="BK49" s="166"/>
    </row>
    <row r="50" spans="1:63" ht="15">
      <c r="A50" s="164" t="s">
        <v>105</v>
      </c>
      <c r="B50" s="164"/>
      <c r="C50" s="164"/>
      <c r="D50" s="164"/>
      <c r="E50" s="221"/>
      <c r="F50" s="164"/>
      <c r="G50" s="164"/>
      <c r="H50" s="164"/>
      <c r="I50" s="221"/>
      <c r="J50" s="164"/>
      <c r="K50" s="164"/>
      <c r="L50" s="164"/>
      <c r="M50" s="221"/>
      <c r="N50" s="164"/>
      <c r="O50" s="164"/>
      <c r="P50" s="164"/>
      <c r="Q50" s="221"/>
      <c r="R50" s="209">
        <f t="shared" si="7"/>
        <v>0</v>
      </c>
      <c r="S50" s="171">
        <f t="shared" si="9"/>
        <v>0</v>
      </c>
      <c r="T50" s="207"/>
      <c r="U50" s="207"/>
      <c r="V50" s="207"/>
      <c r="W50" s="207"/>
      <c r="X50" s="207"/>
      <c r="Y50" s="208"/>
      <c r="Z50" s="166"/>
      <c r="AA50" s="166"/>
      <c r="AB50" s="166"/>
      <c r="AC50" s="166"/>
      <c r="AD50" s="166"/>
      <c r="AE50" s="166"/>
      <c r="AG50" s="164" t="s">
        <v>105</v>
      </c>
      <c r="AH50" s="164"/>
      <c r="AI50" s="164"/>
      <c r="AJ50" s="164"/>
      <c r="AK50" s="221"/>
      <c r="AL50" s="164"/>
      <c r="AM50" s="164"/>
      <c r="AN50" s="164"/>
      <c r="AO50" s="221"/>
      <c r="AP50" s="164"/>
      <c r="AQ50" s="164"/>
      <c r="AR50" s="164"/>
      <c r="AS50" s="221"/>
      <c r="AT50" s="164"/>
      <c r="AU50" s="164"/>
      <c r="AV50" s="164"/>
      <c r="AW50" s="221"/>
      <c r="AX50" s="209">
        <f t="shared" si="8"/>
        <v>0</v>
      </c>
      <c r="AY50" s="171">
        <f t="shared" si="10"/>
        <v>0</v>
      </c>
      <c r="AZ50" s="166"/>
      <c r="BA50" s="166"/>
      <c r="BB50" s="166"/>
      <c r="BC50" s="166"/>
      <c r="BD50" s="166"/>
      <c r="BE50" s="166"/>
      <c r="BF50" s="166"/>
      <c r="BG50" s="166"/>
      <c r="BH50" s="166"/>
      <c r="BI50" s="166"/>
      <c r="BJ50" s="166"/>
      <c r="BK50" s="166"/>
    </row>
    <row r="51" spans="1:63" ht="15">
      <c r="A51" s="164" t="s">
        <v>106</v>
      </c>
      <c r="B51" s="164"/>
      <c r="C51" s="164"/>
      <c r="D51" s="164"/>
      <c r="E51" s="221"/>
      <c r="F51" s="164"/>
      <c r="G51" s="164"/>
      <c r="H51" s="164"/>
      <c r="I51" s="221"/>
      <c r="J51" s="164"/>
      <c r="K51" s="164"/>
      <c r="L51" s="164"/>
      <c r="M51" s="221"/>
      <c r="N51" s="164"/>
      <c r="O51" s="164"/>
      <c r="P51" s="164"/>
      <c r="Q51" s="221"/>
      <c r="R51" s="209">
        <f t="shared" si="7"/>
        <v>0</v>
      </c>
      <c r="S51" s="171">
        <f t="shared" si="9"/>
        <v>0</v>
      </c>
      <c r="T51" s="207"/>
      <c r="U51" s="207"/>
      <c r="V51" s="207"/>
      <c r="W51" s="207"/>
      <c r="X51" s="207"/>
      <c r="Y51" s="208"/>
      <c r="Z51" s="166"/>
      <c r="AA51" s="166"/>
      <c r="AB51" s="166"/>
      <c r="AC51" s="166"/>
      <c r="AD51" s="166"/>
      <c r="AE51" s="166"/>
      <c r="AG51" s="164" t="s">
        <v>106</v>
      </c>
      <c r="AH51" s="164"/>
      <c r="AI51" s="164"/>
      <c r="AJ51" s="164"/>
      <c r="AK51" s="221"/>
      <c r="AL51" s="164"/>
      <c r="AM51" s="164"/>
      <c r="AN51" s="164"/>
      <c r="AO51" s="221"/>
      <c r="AP51" s="164"/>
      <c r="AQ51" s="164"/>
      <c r="AR51" s="164"/>
      <c r="AS51" s="221"/>
      <c r="AT51" s="164"/>
      <c r="AU51" s="164"/>
      <c r="AV51" s="164"/>
      <c r="AW51" s="221"/>
      <c r="AX51" s="209">
        <f t="shared" si="8"/>
        <v>0</v>
      </c>
      <c r="AY51" s="171">
        <f t="shared" si="10"/>
        <v>0</v>
      </c>
      <c r="AZ51" s="166"/>
      <c r="BA51" s="166"/>
      <c r="BB51" s="166"/>
      <c r="BC51" s="166"/>
      <c r="BD51" s="166"/>
      <c r="BE51" s="166"/>
      <c r="BF51" s="166"/>
      <c r="BG51" s="166"/>
      <c r="BH51" s="166"/>
      <c r="BI51" s="166"/>
      <c r="BJ51" s="166"/>
      <c r="BK51" s="166"/>
    </row>
    <row r="52" spans="1:63" ht="15">
      <c r="A52" s="164" t="s">
        <v>107</v>
      </c>
      <c r="B52" s="164"/>
      <c r="C52" s="164"/>
      <c r="D52" s="164"/>
      <c r="E52" s="221"/>
      <c r="F52" s="164"/>
      <c r="G52" s="164"/>
      <c r="H52" s="164"/>
      <c r="I52" s="221"/>
      <c r="J52" s="164"/>
      <c r="K52" s="164"/>
      <c r="L52" s="164"/>
      <c r="M52" s="221"/>
      <c r="N52" s="164"/>
      <c r="O52" s="164"/>
      <c r="P52" s="164"/>
      <c r="Q52" s="221"/>
      <c r="R52" s="209">
        <f t="shared" si="7"/>
        <v>0</v>
      </c>
      <c r="S52" s="171">
        <f t="shared" si="9"/>
        <v>0</v>
      </c>
      <c r="T52" s="207"/>
      <c r="U52" s="207"/>
      <c r="V52" s="207"/>
      <c r="W52" s="207"/>
      <c r="X52" s="207"/>
      <c r="Y52" s="208"/>
      <c r="Z52" s="166"/>
      <c r="AA52" s="166"/>
      <c r="AB52" s="166"/>
      <c r="AC52" s="166"/>
      <c r="AD52" s="166"/>
      <c r="AE52" s="166"/>
      <c r="AG52" s="164" t="s">
        <v>107</v>
      </c>
      <c r="AH52" s="164"/>
      <c r="AI52" s="164"/>
      <c r="AJ52" s="164"/>
      <c r="AK52" s="221"/>
      <c r="AL52" s="164"/>
      <c r="AM52" s="164"/>
      <c r="AN52" s="164"/>
      <c r="AO52" s="221"/>
      <c r="AP52" s="164"/>
      <c r="AQ52" s="164"/>
      <c r="AR52" s="164"/>
      <c r="AS52" s="221"/>
      <c r="AT52" s="164"/>
      <c r="AU52" s="164"/>
      <c r="AV52" s="164"/>
      <c r="AW52" s="221"/>
      <c r="AX52" s="209">
        <f t="shared" si="8"/>
        <v>0</v>
      </c>
      <c r="AY52" s="171">
        <f t="shared" si="10"/>
        <v>0</v>
      </c>
      <c r="AZ52" s="166"/>
      <c r="BA52" s="166"/>
      <c r="BB52" s="166"/>
      <c r="BC52" s="166"/>
      <c r="BD52" s="166"/>
      <c r="BE52" s="166"/>
      <c r="BF52" s="166"/>
      <c r="BG52" s="166"/>
      <c r="BH52" s="166"/>
      <c r="BI52" s="166"/>
      <c r="BJ52" s="166"/>
      <c r="BK52" s="166"/>
    </row>
    <row r="53" spans="1:63" ht="15">
      <c r="A53" s="164" t="s">
        <v>108</v>
      </c>
      <c r="B53" s="164"/>
      <c r="C53" s="164"/>
      <c r="D53" s="164"/>
      <c r="E53" s="221"/>
      <c r="F53" s="164"/>
      <c r="G53" s="164"/>
      <c r="H53" s="164"/>
      <c r="I53" s="221"/>
      <c r="J53" s="164"/>
      <c r="K53" s="164"/>
      <c r="L53" s="164"/>
      <c r="M53" s="221"/>
      <c r="N53" s="164"/>
      <c r="O53" s="164"/>
      <c r="P53" s="164"/>
      <c r="Q53" s="221"/>
      <c r="R53" s="209">
        <f t="shared" si="7"/>
        <v>0</v>
      </c>
      <c r="S53" s="171">
        <f t="shared" si="9"/>
        <v>0</v>
      </c>
      <c r="T53" s="207"/>
      <c r="U53" s="207"/>
      <c r="V53" s="207"/>
      <c r="W53" s="207"/>
      <c r="X53" s="207"/>
      <c r="Y53" s="208"/>
      <c r="Z53" s="166"/>
      <c r="AA53" s="166"/>
      <c r="AB53" s="166"/>
      <c r="AC53" s="166"/>
      <c r="AD53" s="166"/>
      <c r="AE53" s="166"/>
      <c r="AG53" s="164" t="s">
        <v>108</v>
      </c>
      <c r="AH53" s="164"/>
      <c r="AI53" s="164"/>
      <c r="AJ53" s="164"/>
      <c r="AK53" s="221"/>
      <c r="AL53" s="164"/>
      <c r="AM53" s="164"/>
      <c r="AN53" s="164"/>
      <c r="AO53" s="221"/>
      <c r="AP53" s="164"/>
      <c r="AQ53" s="164"/>
      <c r="AR53" s="164"/>
      <c r="AS53" s="221"/>
      <c r="AT53" s="164"/>
      <c r="AU53" s="164"/>
      <c r="AV53" s="164"/>
      <c r="AW53" s="221"/>
      <c r="AX53" s="209">
        <f t="shared" si="8"/>
        <v>0</v>
      </c>
      <c r="AY53" s="171">
        <f t="shared" si="10"/>
        <v>0</v>
      </c>
      <c r="AZ53" s="166"/>
      <c r="BA53" s="166"/>
      <c r="BB53" s="166"/>
      <c r="BC53" s="166"/>
      <c r="BD53" s="166"/>
      <c r="BE53" s="166"/>
      <c r="BF53" s="166"/>
      <c r="BG53" s="166"/>
      <c r="BH53" s="166"/>
      <c r="BI53" s="166"/>
      <c r="BJ53" s="166"/>
      <c r="BK53" s="166"/>
    </row>
    <row r="54" spans="1:63" ht="15">
      <c r="A54" s="164" t="s">
        <v>109</v>
      </c>
      <c r="B54" s="164"/>
      <c r="C54" s="164"/>
      <c r="D54" s="164"/>
      <c r="E54" s="221"/>
      <c r="F54" s="164"/>
      <c r="G54" s="164"/>
      <c r="H54" s="164"/>
      <c r="I54" s="221"/>
      <c r="J54" s="164"/>
      <c r="K54" s="164"/>
      <c r="L54" s="164"/>
      <c r="M54" s="221"/>
      <c r="N54" s="164"/>
      <c r="O54" s="164"/>
      <c r="P54" s="164"/>
      <c r="Q54" s="221"/>
      <c r="R54" s="209">
        <f t="shared" si="7"/>
        <v>0</v>
      </c>
      <c r="S54" s="171">
        <f t="shared" si="9"/>
        <v>0</v>
      </c>
      <c r="T54" s="207"/>
      <c r="U54" s="207"/>
      <c r="V54" s="207"/>
      <c r="W54" s="207"/>
      <c r="X54" s="207"/>
      <c r="Y54" s="208"/>
      <c r="Z54" s="166"/>
      <c r="AA54" s="166"/>
      <c r="AB54" s="166"/>
      <c r="AC54" s="166"/>
      <c r="AD54" s="166"/>
      <c r="AE54" s="166"/>
      <c r="AG54" s="164" t="s">
        <v>109</v>
      </c>
      <c r="AH54" s="164"/>
      <c r="AI54" s="164"/>
      <c r="AJ54" s="164"/>
      <c r="AK54" s="221"/>
      <c r="AL54" s="164"/>
      <c r="AM54" s="164"/>
      <c r="AN54" s="164"/>
      <c r="AO54" s="221"/>
      <c r="AP54" s="164"/>
      <c r="AQ54" s="164"/>
      <c r="AR54" s="164"/>
      <c r="AS54" s="221"/>
      <c r="AT54" s="164"/>
      <c r="AU54" s="164"/>
      <c r="AV54" s="164"/>
      <c r="AW54" s="221"/>
      <c r="AX54" s="209">
        <f t="shared" si="8"/>
        <v>0</v>
      </c>
      <c r="AY54" s="171">
        <f t="shared" si="10"/>
        <v>0</v>
      </c>
      <c r="AZ54" s="166"/>
      <c r="BA54" s="166"/>
      <c r="BB54" s="166"/>
      <c r="BC54" s="166"/>
      <c r="BD54" s="166"/>
      <c r="BE54" s="166"/>
      <c r="BF54" s="166"/>
      <c r="BG54" s="166"/>
      <c r="BH54" s="166"/>
      <c r="BI54" s="166"/>
      <c r="BJ54" s="166"/>
      <c r="BK54" s="166"/>
    </row>
    <row r="55" spans="1:63" ht="15">
      <c r="A55" s="164" t="s">
        <v>110</v>
      </c>
      <c r="B55" s="164"/>
      <c r="C55" s="164"/>
      <c r="D55" s="164"/>
      <c r="E55" s="221"/>
      <c r="F55" s="164"/>
      <c r="G55" s="164"/>
      <c r="H55" s="164"/>
      <c r="I55" s="221"/>
      <c r="J55" s="164"/>
      <c r="K55" s="164"/>
      <c r="L55" s="164"/>
      <c r="M55" s="221"/>
      <c r="N55" s="164"/>
      <c r="O55" s="164"/>
      <c r="P55" s="164"/>
      <c r="Q55" s="221"/>
      <c r="R55" s="209">
        <f t="shared" si="7"/>
        <v>0</v>
      </c>
      <c r="S55" s="171">
        <f t="shared" si="9"/>
        <v>0</v>
      </c>
      <c r="T55" s="207"/>
      <c r="U55" s="207"/>
      <c r="V55" s="207"/>
      <c r="W55" s="207"/>
      <c r="X55" s="207"/>
      <c r="Y55" s="208"/>
      <c r="Z55" s="166"/>
      <c r="AA55" s="166"/>
      <c r="AB55" s="166"/>
      <c r="AC55" s="166"/>
      <c r="AD55" s="166"/>
      <c r="AE55" s="166"/>
      <c r="AG55" s="164" t="s">
        <v>110</v>
      </c>
      <c r="AH55" s="164"/>
      <c r="AI55" s="164"/>
      <c r="AJ55" s="164"/>
      <c r="AK55" s="221"/>
      <c r="AL55" s="164"/>
      <c r="AM55" s="164"/>
      <c r="AN55" s="164"/>
      <c r="AO55" s="221"/>
      <c r="AP55" s="164"/>
      <c r="AQ55" s="164"/>
      <c r="AR55" s="164"/>
      <c r="AS55" s="221"/>
      <c r="AT55" s="164"/>
      <c r="AU55" s="164"/>
      <c r="AV55" s="164"/>
      <c r="AW55" s="221"/>
      <c r="AX55" s="209">
        <f t="shared" si="8"/>
        <v>0</v>
      </c>
      <c r="AY55" s="171">
        <f t="shared" si="10"/>
        <v>0</v>
      </c>
      <c r="AZ55" s="166"/>
      <c r="BA55" s="166"/>
      <c r="BB55" s="166"/>
      <c r="BC55" s="166"/>
      <c r="BD55" s="166"/>
      <c r="BE55" s="166"/>
      <c r="BF55" s="166"/>
      <c r="BG55" s="166"/>
      <c r="BH55" s="166"/>
      <c r="BI55" s="166"/>
      <c r="BJ55" s="166"/>
      <c r="BK55" s="166"/>
    </row>
    <row r="56" spans="1:63" ht="15">
      <c r="A56" s="164" t="s">
        <v>111</v>
      </c>
      <c r="B56" s="164"/>
      <c r="C56" s="164"/>
      <c r="D56" s="164"/>
      <c r="E56" s="221"/>
      <c r="F56" s="164"/>
      <c r="G56" s="164"/>
      <c r="H56" s="164"/>
      <c r="I56" s="221"/>
      <c r="J56" s="164"/>
      <c r="K56" s="164"/>
      <c r="L56" s="164"/>
      <c r="M56" s="221"/>
      <c r="N56" s="164"/>
      <c r="O56" s="164"/>
      <c r="P56" s="164"/>
      <c r="Q56" s="221"/>
      <c r="R56" s="209">
        <f t="shared" si="7"/>
        <v>0</v>
      </c>
      <c r="S56" s="171">
        <f t="shared" si="9"/>
        <v>0</v>
      </c>
      <c r="T56" s="207"/>
      <c r="U56" s="207"/>
      <c r="V56" s="207"/>
      <c r="W56" s="207"/>
      <c r="X56" s="207"/>
      <c r="Y56" s="208"/>
      <c r="Z56" s="166"/>
      <c r="AA56" s="166"/>
      <c r="AB56" s="166"/>
      <c r="AC56" s="166"/>
      <c r="AD56" s="166"/>
      <c r="AE56" s="166"/>
      <c r="AG56" s="164" t="s">
        <v>111</v>
      </c>
      <c r="AH56" s="164"/>
      <c r="AI56" s="164"/>
      <c r="AJ56" s="164"/>
      <c r="AK56" s="221"/>
      <c r="AL56" s="164"/>
      <c r="AM56" s="164"/>
      <c r="AN56" s="164"/>
      <c r="AO56" s="221"/>
      <c r="AP56" s="164"/>
      <c r="AQ56" s="164"/>
      <c r="AR56" s="164"/>
      <c r="AS56" s="221"/>
      <c r="AT56" s="164"/>
      <c r="AU56" s="164"/>
      <c r="AV56" s="164"/>
      <c r="AW56" s="221"/>
      <c r="AX56" s="209">
        <f t="shared" si="8"/>
        <v>0</v>
      </c>
      <c r="AY56" s="171">
        <f t="shared" si="10"/>
        <v>0</v>
      </c>
      <c r="AZ56" s="166"/>
      <c r="BA56" s="166"/>
      <c r="BB56" s="166"/>
      <c r="BC56" s="166"/>
      <c r="BD56" s="166"/>
      <c r="BE56" s="166"/>
      <c r="BF56" s="166"/>
      <c r="BG56" s="166"/>
      <c r="BH56" s="166"/>
      <c r="BI56" s="166"/>
      <c r="BJ56" s="166"/>
      <c r="BK56" s="166"/>
    </row>
    <row r="57" spans="1:63" ht="15">
      <c r="A57" s="164" t="s">
        <v>112</v>
      </c>
      <c r="B57" s="164"/>
      <c r="C57" s="164"/>
      <c r="D57" s="164"/>
      <c r="E57" s="221"/>
      <c r="F57" s="164"/>
      <c r="G57" s="164"/>
      <c r="H57" s="164"/>
      <c r="I57" s="221"/>
      <c r="J57" s="164"/>
      <c r="K57" s="164"/>
      <c r="L57" s="164"/>
      <c r="M57" s="221"/>
      <c r="N57" s="164"/>
      <c r="O57" s="164"/>
      <c r="P57" s="164"/>
      <c r="Q57" s="221"/>
      <c r="R57" s="209">
        <f t="shared" si="7"/>
        <v>0</v>
      </c>
      <c r="S57" s="171">
        <f t="shared" si="9"/>
        <v>0</v>
      </c>
      <c r="T57" s="207"/>
      <c r="U57" s="207"/>
      <c r="V57" s="207"/>
      <c r="W57" s="207"/>
      <c r="X57" s="207"/>
      <c r="Y57" s="208"/>
      <c r="Z57" s="166"/>
      <c r="AA57" s="166"/>
      <c r="AB57" s="166"/>
      <c r="AC57" s="166"/>
      <c r="AD57" s="166"/>
      <c r="AE57" s="166"/>
      <c r="AG57" s="164" t="s">
        <v>112</v>
      </c>
      <c r="AH57" s="164"/>
      <c r="AI57" s="164"/>
      <c r="AJ57" s="164"/>
      <c r="AK57" s="221"/>
      <c r="AL57" s="164"/>
      <c r="AM57" s="164"/>
      <c r="AN57" s="164"/>
      <c r="AO57" s="221"/>
      <c r="AP57" s="164"/>
      <c r="AQ57" s="164"/>
      <c r="AR57" s="164"/>
      <c r="AS57" s="221"/>
      <c r="AT57" s="164"/>
      <c r="AU57" s="164"/>
      <c r="AV57" s="164"/>
      <c r="AW57" s="221"/>
      <c r="AX57" s="209">
        <f t="shared" si="8"/>
        <v>0</v>
      </c>
      <c r="AY57" s="171">
        <f t="shared" si="10"/>
        <v>0</v>
      </c>
      <c r="AZ57" s="166"/>
      <c r="BA57" s="166"/>
      <c r="BB57" s="166"/>
      <c r="BC57" s="166"/>
      <c r="BD57" s="166"/>
      <c r="BE57" s="166"/>
      <c r="BF57" s="166"/>
      <c r="BG57" s="166"/>
      <c r="BH57" s="166"/>
      <c r="BI57" s="166"/>
      <c r="BJ57" s="166"/>
      <c r="BK57" s="166"/>
    </row>
    <row r="58" spans="1:63" ht="15">
      <c r="A58" s="168" t="s">
        <v>113</v>
      </c>
      <c r="B58" s="165">
        <f aca="true" t="shared" si="11" ref="B58:Q58">SUM(B37:B57)</f>
        <v>0</v>
      </c>
      <c r="C58" s="165">
        <f t="shared" si="11"/>
        <v>0</v>
      </c>
      <c r="D58" s="165">
        <f t="shared" si="11"/>
        <v>0</v>
      </c>
      <c r="E58" s="222">
        <f t="shared" si="11"/>
        <v>0</v>
      </c>
      <c r="F58" s="165">
        <f t="shared" si="11"/>
        <v>0</v>
      </c>
      <c r="G58" s="165">
        <f t="shared" si="11"/>
        <v>0</v>
      </c>
      <c r="H58" s="165">
        <f t="shared" si="11"/>
        <v>0</v>
      </c>
      <c r="I58" s="222">
        <f t="shared" si="11"/>
        <v>0</v>
      </c>
      <c r="J58" s="165">
        <f t="shared" si="11"/>
        <v>0</v>
      </c>
      <c r="K58" s="165">
        <f t="shared" si="11"/>
        <v>0</v>
      </c>
      <c r="L58" s="165">
        <f t="shared" si="11"/>
        <v>0</v>
      </c>
      <c r="M58" s="222">
        <f t="shared" si="11"/>
        <v>0</v>
      </c>
      <c r="N58" s="165">
        <f t="shared" si="11"/>
        <v>0</v>
      </c>
      <c r="O58" s="165">
        <f t="shared" si="11"/>
        <v>0</v>
      </c>
      <c r="P58" s="165">
        <f t="shared" si="11"/>
        <v>0</v>
      </c>
      <c r="Q58" s="222">
        <f t="shared" si="11"/>
        <v>0</v>
      </c>
      <c r="R58" s="165">
        <f aca="true" t="shared" si="12" ref="R58:AE58">SUM(R37:R57)</f>
        <v>0</v>
      </c>
      <c r="S58" s="171">
        <f t="shared" si="12"/>
        <v>0</v>
      </c>
      <c r="T58" s="165">
        <f t="shared" si="12"/>
        <v>0</v>
      </c>
      <c r="U58" s="165">
        <f t="shared" si="12"/>
        <v>0</v>
      </c>
      <c r="V58" s="165">
        <f t="shared" si="12"/>
        <v>0</v>
      </c>
      <c r="W58" s="165">
        <f t="shared" si="12"/>
        <v>0</v>
      </c>
      <c r="X58" s="165">
        <f t="shared" si="12"/>
        <v>0</v>
      </c>
      <c r="Y58" s="165">
        <f t="shared" si="12"/>
        <v>0</v>
      </c>
      <c r="Z58" s="165">
        <f t="shared" si="12"/>
        <v>0</v>
      </c>
      <c r="AA58" s="165">
        <f t="shared" si="12"/>
        <v>0</v>
      </c>
      <c r="AB58" s="165">
        <f t="shared" si="12"/>
        <v>0</v>
      </c>
      <c r="AC58" s="165">
        <f t="shared" si="12"/>
        <v>0</v>
      </c>
      <c r="AD58" s="165">
        <f t="shared" si="12"/>
        <v>0</v>
      </c>
      <c r="AE58" s="165">
        <f t="shared" si="12"/>
        <v>0</v>
      </c>
      <c r="AG58" s="168" t="s">
        <v>113</v>
      </c>
      <c r="AH58" s="165">
        <f aca="true" t="shared" si="13" ref="AH58:AW58">SUM(AH37:AH57)</f>
        <v>0</v>
      </c>
      <c r="AI58" s="165">
        <f t="shared" si="13"/>
        <v>0</v>
      </c>
      <c r="AJ58" s="165">
        <f t="shared" si="13"/>
        <v>0</v>
      </c>
      <c r="AK58" s="222">
        <f t="shared" si="13"/>
        <v>0</v>
      </c>
      <c r="AL58" s="165">
        <f t="shared" si="13"/>
        <v>0</v>
      </c>
      <c r="AM58" s="165">
        <f t="shared" si="13"/>
        <v>0</v>
      </c>
      <c r="AN58" s="165">
        <f t="shared" si="13"/>
        <v>0</v>
      </c>
      <c r="AO58" s="222">
        <f t="shared" si="13"/>
        <v>0</v>
      </c>
      <c r="AP58" s="165">
        <f t="shared" si="13"/>
        <v>0</v>
      </c>
      <c r="AQ58" s="165">
        <f t="shared" si="13"/>
        <v>0</v>
      </c>
      <c r="AR58" s="165">
        <f t="shared" si="13"/>
        <v>0</v>
      </c>
      <c r="AS58" s="222">
        <f t="shared" si="13"/>
        <v>0</v>
      </c>
      <c r="AT58" s="165">
        <f t="shared" si="13"/>
        <v>0</v>
      </c>
      <c r="AU58" s="165">
        <f t="shared" si="13"/>
        <v>0</v>
      </c>
      <c r="AV58" s="165">
        <f t="shared" si="13"/>
        <v>0</v>
      </c>
      <c r="AW58" s="222">
        <f t="shared" si="13"/>
        <v>0</v>
      </c>
      <c r="AX58" s="210">
        <f aca="true" t="shared" si="14" ref="AX58:BK58">SUM(AX37:AX57)</f>
        <v>0</v>
      </c>
      <c r="AY58" s="172">
        <f t="shared" si="14"/>
        <v>0</v>
      </c>
      <c r="AZ58" s="165">
        <f t="shared" si="14"/>
        <v>0</v>
      </c>
      <c r="BA58" s="165">
        <f t="shared" si="14"/>
        <v>0</v>
      </c>
      <c r="BB58" s="165">
        <f t="shared" si="14"/>
        <v>0</v>
      </c>
      <c r="BC58" s="165">
        <f t="shared" si="14"/>
        <v>0</v>
      </c>
      <c r="BD58" s="165">
        <f t="shared" si="14"/>
        <v>0</v>
      </c>
      <c r="BE58" s="165">
        <f t="shared" si="14"/>
        <v>0</v>
      </c>
      <c r="BF58" s="165">
        <f t="shared" si="14"/>
        <v>0</v>
      </c>
      <c r="BG58" s="165">
        <f t="shared" si="14"/>
        <v>0</v>
      </c>
      <c r="BH58" s="165">
        <f t="shared" si="14"/>
        <v>0</v>
      </c>
      <c r="BI58" s="165">
        <f t="shared" si="14"/>
        <v>0</v>
      </c>
      <c r="BJ58" s="165">
        <f t="shared" si="14"/>
        <v>0</v>
      </c>
      <c r="BK58" s="165">
        <f t="shared" si="14"/>
        <v>0</v>
      </c>
    </row>
  </sheetData>
  <sheetProtection/>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AX35:AY35"/>
    <mergeCell ref="AZ35:BE35"/>
    <mergeCell ref="BF35:BK35"/>
    <mergeCell ref="AR9:AS9"/>
    <mergeCell ref="AV9:AW9"/>
    <mergeCell ref="BF9:BK9"/>
    <mergeCell ref="AZ9:BE9"/>
    <mergeCell ref="Z35:AE35"/>
    <mergeCell ref="AG35:AG36"/>
    <mergeCell ref="AJ35:AK35"/>
    <mergeCell ref="AN35:AO35"/>
    <mergeCell ref="AR35:AS35"/>
    <mergeCell ref="AV35:AW35"/>
    <mergeCell ref="AX9:AY9"/>
    <mergeCell ref="B7:BK7"/>
    <mergeCell ref="T9:Y9"/>
    <mergeCell ref="A35:A36"/>
    <mergeCell ref="D35:E35"/>
    <mergeCell ref="H35:I35"/>
    <mergeCell ref="L35:M35"/>
    <mergeCell ref="P35:Q35"/>
    <mergeCell ref="R35:S35"/>
    <mergeCell ref="T35:Y35"/>
  </mergeCells>
  <printOptions/>
  <pageMargins left="0.7" right="0.7" top="0.75" bottom="0.75" header="0.3" footer="0.3"/>
  <pageSetup fitToHeight="1" fitToWidth="1" horizontalDpi="600" verticalDpi="600" orientation="landscape" scale="18" r:id="rId1"/>
</worksheet>
</file>

<file path=xl/worksheets/sheet5.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1">
      <selection activeCell="C17" sqref="C17:Q17"/>
    </sheetView>
  </sheetViews>
  <sheetFormatPr defaultColWidth="10.8515625" defaultRowHeight="15"/>
  <cols>
    <col min="1" max="1" width="72.00390625" style="145" bestFit="1" customWidth="1"/>
    <col min="2" max="2" width="73.421875" style="145" customWidth="1"/>
    <col min="3" max="3" width="10.8515625" style="145" customWidth="1"/>
    <col min="4" max="4" width="31.140625" style="145" customWidth="1"/>
    <col min="5" max="5" width="70.140625" style="145" customWidth="1"/>
    <col min="6" max="6" width="17.28125" style="145" customWidth="1"/>
    <col min="7" max="8" width="21.8515625" style="145" customWidth="1"/>
    <col min="9" max="9" width="19.28125" style="145" customWidth="1"/>
    <col min="10" max="10" width="42.00390625" style="145" customWidth="1"/>
    <col min="11" max="16384" width="10.8515625" style="145" customWidth="1"/>
  </cols>
  <sheetData>
    <row r="1" spans="1:2" ht="25.5" customHeight="1">
      <c r="A1" s="778" t="s">
        <v>195</v>
      </c>
      <c r="B1" s="779"/>
    </row>
    <row r="2" spans="1:2" ht="25.5" customHeight="1">
      <c r="A2" s="780" t="s">
        <v>400</v>
      </c>
      <c r="B2" s="781"/>
    </row>
    <row r="3" spans="1:2" ht="15">
      <c r="A3" s="218" t="s">
        <v>324</v>
      </c>
      <c r="B3" s="147" t="s">
        <v>325</v>
      </c>
    </row>
    <row r="4" spans="1:2" ht="15">
      <c r="A4" s="219" t="s">
        <v>71</v>
      </c>
      <c r="B4" s="155" t="s">
        <v>357</v>
      </c>
    </row>
    <row r="5" spans="1:2" ht="105">
      <c r="A5" s="219" t="s">
        <v>67</v>
      </c>
      <c r="B5" s="223" t="s">
        <v>422</v>
      </c>
    </row>
    <row r="6" spans="1:2" s="146" customFormat="1" ht="15">
      <c r="A6" s="219" t="s">
        <v>0</v>
      </c>
      <c r="B6" s="782" t="s">
        <v>352</v>
      </c>
    </row>
    <row r="7" spans="1:2" s="146" customFormat="1" ht="15">
      <c r="A7" s="219" t="s">
        <v>77</v>
      </c>
      <c r="B7" s="783"/>
    </row>
    <row r="8" spans="1:2" s="146" customFormat="1" ht="15">
      <c r="A8" s="219" t="s">
        <v>73</v>
      </c>
      <c r="B8" s="783"/>
    </row>
    <row r="9" spans="1:2" s="146" customFormat="1" ht="15">
      <c r="A9" s="219" t="s">
        <v>333</v>
      </c>
      <c r="B9" s="784"/>
    </row>
    <row r="10" spans="1:2" s="146" customFormat="1" ht="30">
      <c r="A10" s="219" t="s">
        <v>293</v>
      </c>
      <c r="B10" s="148" t="s">
        <v>359</v>
      </c>
    </row>
    <row r="11" spans="1:2" s="146" customFormat="1" ht="45">
      <c r="A11" s="219" t="s">
        <v>1</v>
      </c>
      <c r="B11" s="148" t="s">
        <v>375</v>
      </c>
    </row>
    <row r="12" spans="1:2" s="146" customFormat="1" ht="60">
      <c r="A12" s="219" t="s">
        <v>15</v>
      </c>
      <c r="B12" s="149" t="s">
        <v>353</v>
      </c>
    </row>
    <row r="13" spans="1:2" s="146" customFormat="1" ht="30">
      <c r="A13" s="219" t="s">
        <v>331</v>
      </c>
      <c r="B13" s="149" t="s">
        <v>354</v>
      </c>
    </row>
    <row r="14" spans="1:2" s="146" customFormat="1" ht="45">
      <c r="A14" s="219" t="s">
        <v>332</v>
      </c>
      <c r="B14" s="149" t="s">
        <v>360</v>
      </c>
    </row>
    <row r="15" spans="1:2" ht="72" customHeight="1">
      <c r="A15" s="220" t="s">
        <v>329</v>
      </c>
      <c r="B15" s="150" t="s">
        <v>355</v>
      </c>
    </row>
    <row r="16" spans="1:2" ht="194.25">
      <c r="A16" s="220" t="s">
        <v>330</v>
      </c>
      <c r="B16" s="151" t="s">
        <v>356</v>
      </c>
    </row>
    <row r="17" spans="1:2" ht="25.5" customHeight="1">
      <c r="A17" s="780" t="s">
        <v>401</v>
      </c>
      <c r="B17" s="781"/>
    </row>
    <row r="18" spans="1:2" ht="15">
      <c r="A18" s="218" t="s">
        <v>324</v>
      </c>
      <c r="B18" s="147" t="s">
        <v>325</v>
      </c>
    </row>
    <row r="19" spans="1:2" ht="15">
      <c r="A19" s="219" t="s">
        <v>71</v>
      </c>
      <c r="B19" s="155" t="s">
        <v>357</v>
      </c>
    </row>
    <row r="20" spans="1:2" ht="105">
      <c r="A20" s="219" t="s">
        <v>67</v>
      </c>
      <c r="B20" s="154" t="s">
        <v>358</v>
      </c>
    </row>
    <row r="21" spans="1:2" ht="30">
      <c r="A21" s="219" t="s">
        <v>334</v>
      </c>
      <c r="B21" s="149" t="s">
        <v>335</v>
      </c>
    </row>
    <row r="22" spans="1:2" ht="45">
      <c r="A22" s="219" t="s">
        <v>327</v>
      </c>
      <c r="B22" s="149" t="s">
        <v>361</v>
      </c>
    </row>
    <row r="23" spans="1:2" ht="75">
      <c r="A23" s="219" t="s">
        <v>336</v>
      </c>
      <c r="B23" s="149" t="s">
        <v>337</v>
      </c>
    </row>
    <row r="24" spans="1:2" ht="30">
      <c r="A24" s="219" t="s">
        <v>326</v>
      </c>
      <c r="B24" s="152" t="s">
        <v>362</v>
      </c>
    </row>
    <row r="25" spans="1:2" ht="15">
      <c r="A25" s="219" t="s">
        <v>301</v>
      </c>
      <c r="B25" s="152" t="s">
        <v>411</v>
      </c>
    </row>
    <row r="26" spans="1:2" ht="45.75" customHeight="1">
      <c r="A26" s="219" t="s">
        <v>338</v>
      </c>
      <c r="B26" s="153" t="s">
        <v>371</v>
      </c>
    </row>
    <row r="27" spans="1:2" ht="75">
      <c r="A27" s="219" t="s">
        <v>279</v>
      </c>
      <c r="B27" s="153" t="s">
        <v>365</v>
      </c>
    </row>
    <row r="28" spans="1:2" ht="45">
      <c r="A28" s="219" t="s">
        <v>339</v>
      </c>
      <c r="B28" s="153" t="s">
        <v>340</v>
      </c>
    </row>
    <row r="29" spans="1:2" ht="45">
      <c r="A29" s="219" t="s">
        <v>364</v>
      </c>
      <c r="B29" s="153" t="s">
        <v>366</v>
      </c>
    </row>
    <row r="30" spans="1:2" ht="60">
      <c r="A30" s="219" t="s">
        <v>116</v>
      </c>
      <c r="B30" s="153" t="s">
        <v>367</v>
      </c>
    </row>
    <row r="31" spans="1:2" ht="144" customHeight="1">
      <c r="A31" s="219" t="s">
        <v>341</v>
      </c>
      <c r="B31" s="153" t="s">
        <v>368</v>
      </c>
    </row>
    <row r="32" spans="1:2" ht="30">
      <c r="A32" s="219" t="s">
        <v>342</v>
      </c>
      <c r="B32" s="153" t="s">
        <v>345</v>
      </c>
    </row>
    <row r="33" spans="1:2" ht="30">
      <c r="A33" s="219" t="s">
        <v>343</v>
      </c>
      <c r="B33" s="153" t="s">
        <v>344</v>
      </c>
    </row>
    <row r="34" spans="1:2" ht="30">
      <c r="A34" s="219" t="s">
        <v>322</v>
      </c>
      <c r="B34" s="153" t="s">
        <v>369</v>
      </c>
    </row>
    <row r="35" spans="1:2" ht="30">
      <c r="A35" s="219" t="s">
        <v>349</v>
      </c>
      <c r="B35" s="153" t="s">
        <v>346</v>
      </c>
    </row>
    <row r="36" spans="1:2" ht="75">
      <c r="A36" s="219" t="s">
        <v>412</v>
      </c>
      <c r="B36" s="153" t="s">
        <v>414</v>
      </c>
    </row>
    <row r="37" spans="1:2" ht="15">
      <c r="A37" s="219" t="s">
        <v>409</v>
      </c>
      <c r="B37" s="153" t="s">
        <v>416</v>
      </c>
    </row>
    <row r="38" spans="1:2" ht="30">
      <c r="A38" s="219" t="s">
        <v>415</v>
      </c>
      <c r="B38" s="153" t="s">
        <v>417</v>
      </c>
    </row>
    <row r="39" spans="1:2" ht="45">
      <c r="A39" s="219" t="s">
        <v>328</v>
      </c>
      <c r="B39" s="153" t="s">
        <v>347</v>
      </c>
    </row>
    <row r="40" spans="1:2" ht="28.5">
      <c r="A40" s="220" t="s">
        <v>299</v>
      </c>
      <c r="B40" s="153" t="s">
        <v>348</v>
      </c>
    </row>
    <row r="41" spans="1:2" ht="25.5" customHeight="1">
      <c r="A41" s="780" t="s">
        <v>350</v>
      </c>
      <c r="B41" s="781"/>
    </row>
    <row r="42" spans="1:2" ht="15">
      <c r="A42" s="778" t="s">
        <v>351</v>
      </c>
      <c r="B42" s="779"/>
    </row>
    <row r="43" spans="1:2" ht="72" customHeight="1">
      <c r="A43" s="776" t="s">
        <v>397</v>
      </c>
      <c r="B43" s="777"/>
    </row>
    <row r="44" spans="1:2" ht="30">
      <c r="A44" s="219" t="s">
        <v>364</v>
      </c>
      <c r="B44" s="153" t="s">
        <v>419</v>
      </c>
    </row>
    <row r="45" spans="1:2" ht="45">
      <c r="A45" s="220" t="s">
        <v>421</v>
      </c>
      <c r="B45" s="153" t="s">
        <v>420</v>
      </c>
    </row>
  </sheetData>
  <sheetProtection/>
  <mergeCells count="7">
    <mergeCell ref="A43:B43"/>
    <mergeCell ref="A1:B1"/>
    <mergeCell ref="A2:B2"/>
    <mergeCell ref="B6:B9"/>
    <mergeCell ref="A17:B17"/>
    <mergeCell ref="A41:B41"/>
    <mergeCell ref="A42:B42"/>
  </mergeCells>
  <printOptions/>
  <pageMargins left="0.25" right="0.25" top="0.75" bottom="0.75" header="0.3" footer="0.3"/>
  <pageSetup fitToHeight="1" fitToWidth="1" horizontalDpi="600" verticalDpi="600" orientation="portrait" scale="35" r:id="rId1"/>
</worksheet>
</file>

<file path=xl/worksheets/sheet6.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1">
      <selection activeCell="A1" sqref="A1"/>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5"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31" customFormat="1" ht="15">
      <c r="A1" s="130" t="s">
        <v>114</v>
      </c>
      <c r="B1" s="130" t="s">
        <v>196</v>
      </c>
      <c r="C1" s="130" t="s">
        <v>115</v>
      </c>
      <c r="D1" s="130" t="s">
        <v>265</v>
      </c>
      <c r="E1" s="130" t="s">
        <v>116</v>
      </c>
      <c r="F1" s="130" t="s">
        <v>86</v>
      </c>
      <c r="G1" s="130" t="s">
        <v>291</v>
      </c>
      <c r="H1" s="130" t="s">
        <v>289</v>
      </c>
      <c r="I1" s="130" t="s">
        <v>301</v>
      </c>
    </row>
    <row r="2" spans="1:9" s="131" customFormat="1" ht="15">
      <c r="A2" s="132" t="s">
        <v>117</v>
      </c>
      <c r="B2" s="122" t="s">
        <v>197</v>
      </c>
      <c r="C2" s="132" t="s">
        <v>118</v>
      </c>
      <c r="D2" s="133" t="s">
        <v>267</v>
      </c>
      <c r="E2" s="124" t="s">
        <v>120</v>
      </c>
      <c r="F2" s="134" t="s">
        <v>280</v>
      </c>
      <c r="G2" s="135" t="s">
        <v>384</v>
      </c>
      <c r="H2" s="135" t="s">
        <v>303</v>
      </c>
      <c r="I2" s="136" t="s">
        <v>306</v>
      </c>
    </row>
    <row r="3" spans="1:9" ht="15">
      <c r="A3" s="132" t="s">
        <v>121</v>
      </c>
      <c r="B3" s="122" t="s">
        <v>198</v>
      </c>
      <c r="C3" s="132" t="s">
        <v>122</v>
      </c>
      <c r="D3" s="137" t="s">
        <v>119</v>
      </c>
      <c r="E3" s="124" t="s">
        <v>124</v>
      </c>
      <c r="F3" s="134" t="s">
        <v>281</v>
      </c>
      <c r="G3" s="135" t="s">
        <v>385</v>
      </c>
      <c r="H3" s="135" t="s">
        <v>304</v>
      </c>
      <c r="I3" s="136" t="s">
        <v>307</v>
      </c>
    </row>
    <row r="4" spans="1:9" ht="15">
      <c r="A4" s="132" t="s">
        <v>125</v>
      </c>
      <c r="B4" s="122" t="s">
        <v>199</v>
      </c>
      <c r="C4" s="132" t="s">
        <v>126</v>
      </c>
      <c r="D4" s="137" t="s">
        <v>123</v>
      </c>
      <c r="E4" s="124" t="s">
        <v>128</v>
      </c>
      <c r="F4" s="134" t="s">
        <v>282</v>
      </c>
      <c r="G4" s="135" t="s">
        <v>386</v>
      </c>
      <c r="H4" s="135" t="s">
        <v>393</v>
      </c>
      <c r="I4" s="136" t="s">
        <v>308</v>
      </c>
    </row>
    <row r="5" spans="1:9" ht="15">
      <c r="A5" s="132" t="s">
        <v>129</v>
      </c>
      <c r="B5" s="122" t="s">
        <v>200</v>
      </c>
      <c r="C5" s="132" t="s">
        <v>130</v>
      </c>
      <c r="D5" s="137" t="s">
        <v>127</v>
      </c>
      <c r="E5" s="124" t="s">
        <v>132</v>
      </c>
      <c r="F5" s="134" t="s">
        <v>283</v>
      </c>
      <c r="G5" s="135" t="s">
        <v>383</v>
      </c>
      <c r="H5" s="135" t="s">
        <v>394</v>
      </c>
      <c r="I5" s="136" t="s">
        <v>309</v>
      </c>
    </row>
    <row r="6" spans="1:9" ht="30">
      <c r="A6" s="132" t="s">
        <v>133</v>
      </c>
      <c r="B6" s="122" t="s">
        <v>201</v>
      </c>
      <c r="C6" s="132" t="s">
        <v>134</v>
      </c>
      <c r="D6" s="137" t="s">
        <v>131</v>
      </c>
      <c r="E6" s="124" t="s">
        <v>136</v>
      </c>
      <c r="G6" s="135" t="s">
        <v>302</v>
      </c>
      <c r="H6" s="135" t="s">
        <v>395</v>
      </c>
      <c r="I6" s="136" t="s">
        <v>310</v>
      </c>
    </row>
    <row r="7" spans="2:9" ht="30">
      <c r="B7" s="122" t="s">
        <v>202</v>
      </c>
      <c r="C7" s="132" t="s">
        <v>137</v>
      </c>
      <c r="D7" s="137" t="s">
        <v>135</v>
      </c>
      <c r="E7" s="134" t="s">
        <v>139</v>
      </c>
      <c r="G7" s="124" t="s">
        <v>392</v>
      </c>
      <c r="H7" s="135" t="s">
        <v>305</v>
      </c>
      <c r="I7" s="136" t="s">
        <v>311</v>
      </c>
    </row>
    <row r="8" spans="1:9" ht="30">
      <c r="A8" s="138"/>
      <c r="B8" s="122" t="s">
        <v>203</v>
      </c>
      <c r="C8" s="132" t="s">
        <v>140</v>
      </c>
      <c r="D8" s="137" t="s">
        <v>138</v>
      </c>
      <c r="E8" s="134" t="s">
        <v>142</v>
      </c>
      <c r="I8" s="134" t="s">
        <v>312</v>
      </c>
    </row>
    <row r="9" spans="1:9" ht="31.5" customHeight="1">
      <c r="A9" s="138"/>
      <c r="B9" s="122" t="s">
        <v>204</v>
      </c>
      <c r="C9" s="132" t="s">
        <v>143</v>
      </c>
      <c r="D9" s="137" t="s">
        <v>141</v>
      </c>
      <c r="E9" s="134" t="s">
        <v>145</v>
      </c>
      <c r="I9" s="134" t="s">
        <v>313</v>
      </c>
    </row>
    <row r="10" spans="1:9" ht="15">
      <c r="A10" s="138"/>
      <c r="B10" s="122" t="s">
        <v>205</v>
      </c>
      <c r="C10" s="132" t="s">
        <v>146</v>
      </c>
      <c r="D10" s="137" t="s">
        <v>144</v>
      </c>
      <c r="E10" s="134" t="s">
        <v>148</v>
      </c>
      <c r="I10" s="134" t="s">
        <v>314</v>
      </c>
    </row>
    <row r="11" spans="1:9" ht="15">
      <c r="A11" s="138"/>
      <c r="B11" s="122" t="s">
        <v>206</v>
      </c>
      <c r="C11" s="132" t="s">
        <v>149</v>
      </c>
      <c r="D11" s="137" t="s">
        <v>147</v>
      </c>
      <c r="E11" s="134" t="s">
        <v>151</v>
      </c>
      <c r="I11" s="134" t="s">
        <v>315</v>
      </c>
    </row>
    <row r="12" spans="1:9" ht="30">
      <c r="A12" s="138"/>
      <c r="B12" s="122" t="s">
        <v>207</v>
      </c>
      <c r="C12" s="132" t="s">
        <v>152</v>
      </c>
      <c r="D12" s="137" t="s">
        <v>150</v>
      </c>
      <c r="E12" s="134" t="s">
        <v>154</v>
      </c>
      <c r="I12" s="134" t="s">
        <v>316</v>
      </c>
    </row>
    <row r="13" spans="1:9" ht="15">
      <c r="A13" s="138"/>
      <c r="B13" s="139" t="s">
        <v>208</v>
      </c>
      <c r="D13" s="137" t="s">
        <v>153</v>
      </c>
      <c r="E13" s="134" t="s">
        <v>156</v>
      </c>
      <c r="I13" s="134" t="s">
        <v>317</v>
      </c>
    </row>
    <row r="14" spans="1:5" ht="15">
      <c r="A14" s="138"/>
      <c r="B14" s="122" t="s">
        <v>209</v>
      </c>
      <c r="C14" s="138"/>
      <c r="D14" s="137" t="s">
        <v>155</v>
      </c>
      <c r="E14" s="134" t="s">
        <v>158</v>
      </c>
    </row>
    <row r="15" spans="1:5" ht="15">
      <c r="A15" s="138"/>
      <c r="B15" s="122" t="s">
        <v>210</v>
      </c>
      <c r="C15" s="138"/>
      <c r="D15" s="137" t="s">
        <v>157</v>
      </c>
      <c r="E15" s="134" t="s">
        <v>276</v>
      </c>
    </row>
    <row r="16" spans="1:5" ht="15">
      <c r="A16" s="138"/>
      <c r="B16" s="122" t="s">
        <v>211</v>
      </c>
      <c r="C16" s="138"/>
      <c r="D16" s="137" t="s">
        <v>159</v>
      </c>
      <c r="E16" s="140"/>
    </row>
    <row r="17" spans="1:5" ht="15">
      <c r="A17" s="138"/>
      <c r="B17" s="122" t="s">
        <v>212</v>
      </c>
      <c r="C17" s="138"/>
      <c r="D17" s="137" t="s">
        <v>160</v>
      </c>
      <c r="E17" s="140"/>
    </row>
    <row r="18" spans="1:5" ht="15">
      <c r="A18" s="138"/>
      <c r="B18" s="122" t="s">
        <v>213</v>
      </c>
      <c r="C18" s="138"/>
      <c r="D18" s="137" t="s">
        <v>161</v>
      </c>
      <c r="E18" s="140"/>
    </row>
    <row r="19" spans="1:5" ht="15">
      <c r="A19" s="138"/>
      <c r="B19" s="122" t="s">
        <v>214</v>
      </c>
      <c r="C19" s="138"/>
      <c r="D19" s="137" t="s">
        <v>162</v>
      </c>
      <c r="E19" s="140"/>
    </row>
    <row r="20" spans="1:5" ht="15">
      <c r="A20" s="138"/>
      <c r="B20" s="122" t="s">
        <v>215</v>
      </c>
      <c r="C20" s="138"/>
      <c r="D20" s="137" t="s">
        <v>163</v>
      </c>
      <c r="E20" s="140"/>
    </row>
    <row r="21" spans="2:5" ht="15">
      <c r="B21" s="122" t="s">
        <v>216</v>
      </c>
      <c r="D21" s="137" t="s">
        <v>164</v>
      </c>
      <c r="E21" s="140"/>
    </row>
    <row r="22" spans="2:5" ht="15">
      <c r="B22" s="122" t="s">
        <v>217</v>
      </c>
      <c r="D22" s="137" t="s">
        <v>165</v>
      </c>
      <c r="E22" s="140"/>
    </row>
    <row r="23" spans="2:5" ht="15">
      <c r="B23" s="122" t="s">
        <v>218</v>
      </c>
      <c r="D23" s="137" t="s">
        <v>166</v>
      </c>
      <c r="E23" s="140"/>
    </row>
    <row r="24" spans="4:5" ht="15">
      <c r="D24" s="141" t="s">
        <v>266</v>
      </c>
      <c r="E24" s="141" t="s">
        <v>257</v>
      </c>
    </row>
    <row r="25" spans="4:5" ht="15">
      <c r="D25" s="142" t="s">
        <v>219</v>
      </c>
      <c r="E25" s="134" t="s">
        <v>220</v>
      </c>
    </row>
    <row r="26" spans="4:5" ht="15">
      <c r="D26" s="142" t="s">
        <v>221</v>
      </c>
      <c r="E26" s="134" t="s">
        <v>264</v>
      </c>
    </row>
    <row r="27" spans="4:5" ht="15">
      <c r="D27" s="785" t="s">
        <v>222</v>
      </c>
      <c r="E27" s="134" t="s">
        <v>223</v>
      </c>
    </row>
    <row r="28" spans="4:5" ht="15">
      <c r="D28" s="786"/>
      <c r="E28" s="134" t="s">
        <v>224</v>
      </c>
    </row>
    <row r="29" spans="4:5" ht="15">
      <c r="D29" s="786"/>
      <c r="E29" s="134" t="s">
        <v>225</v>
      </c>
    </row>
    <row r="30" spans="4:5" ht="15">
      <c r="D30" s="787"/>
      <c r="E30" s="134" t="s">
        <v>226</v>
      </c>
    </row>
    <row r="31" spans="4:5" ht="15">
      <c r="D31" s="142" t="s">
        <v>227</v>
      </c>
      <c r="E31" s="134" t="s">
        <v>228</v>
      </c>
    </row>
    <row r="32" spans="4:5" ht="15">
      <c r="D32" s="142" t="s">
        <v>229</v>
      </c>
      <c r="E32" s="134" t="s">
        <v>230</v>
      </c>
    </row>
    <row r="33" spans="4:5" ht="15">
      <c r="D33" s="142" t="s">
        <v>231</v>
      </c>
      <c r="E33" s="134" t="s">
        <v>232</v>
      </c>
    </row>
    <row r="34" spans="4:5" ht="15">
      <c r="D34" s="142" t="s">
        <v>258</v>
      </c>
      <c r="E34" s="134" t="s">
        <v>233</v>
      </c>
    </row>
    <row r="35" spans="4:5" ht="15">
      <c r="D35" s="142" t="s">
        <v>234</v>
      </c>
      <c r="E35" s="134" t="s">
        <v>235</v>
      </c>
    </row>
    <row r="36" spans="4:5" ht="15">
      <c r="D36" s="142" t="s">
        <v>236</v>
      </c>
      <c r="E36" s="134" t="s">
        <v>237</v>
      </c>
    </row>
    <row r="37" spans="4:5" ht="15">
      <c r="D37" s="142" t="s">
        <v>238</v>
      </c>
      <c r="E37" s="134" t="s">
        <v>239</v>
      </c>
    </row>
    <row r="38" spans="4:5" ht="15">
      <c r="D38" s="142" t="s">
        <v>240</v>
      </c>
      <c r="E38" s="134" t="s">
        <v>241</v>
      </c>
    </row>
    <row r="39" spans="4:5" ht="15">
      <c r="D39" s="143" t="s">
        <v>259</v>
      </c>
      <c r="E39" s="134" t="s">
        <v>242</v>
      </c>
    </row>
    <row r="40" spans="4:5" ht="15">
      <c r="D40" s="143" t="s">
        <v>243</v>
      </c>
      <c r="E40" s="134" t="s">
        <v>263</v>
      </c>
    </row>
    <row r="41" spans="4:5" ht="15">
      <c r="D41" s="142" t="s">
        <v>260</v>
      </c>
      <c r="E41" s="134" t="s">
        <v>244</v>
      </c>
    </row>
    <row r="42" spans="4:5" ht="15">
      <c r="D42" s="142" t="s">
        <v>245</v>
      </c>
      <c r="E42" s="134" t="s">
        <v>246</v>
      </c>
    </row>
    <row r="43" spans="4:5" ht="15">
      <c r="D43" s="143" t="s">
        <v>253</v>
      </c>
      <c r="E43" s="134" t="s">
        <v>262</v>
      </c>
    </row>
    <row r="44" spans="4:5" ht="15">
      <c r="D44" s="144" t="s">
        <v>254</v>
      </c>
      <c r="E44" s="134" t="s">
        <v>261</v>
      </c>
    </row>
    <row r="45" spans="4:5" ht="15">
      <c r="D45" s="137" t="s">
        <v>247</v>
      </c>
      <c r="E45" s="134" t="s">
        <v>248</v>
      </c>
    </row>
    <row r="46" spans="4:5" ht="15">
      <c r="D46" s="137" t="s">
        <v>249</v>
      </c>
      <c r="E46" s="134" t="s">
        <v>250</v>
      </c>
    </row>
    <row r="47" spans="4:5" ht="15">
      <c r="D47" s="137" t="s">
        <v>251</v>
      </c>
      <c r="E47" s="134" t="s">
        <v>252</v>
      </c>
    </row>
    <row r="48" spans="4:5" ht="15">
      <c r="D48" s="137" t="s">
        <v>255</v>
      </c>
      <c r="E48" s="134" t="s">
        <v>256</v>
      </c>
    </row>
    <row r="49" ht="15">
      <c r="D49" s="141" t="s">
        <v>268</v>
      </c>
    </row>
    <row r="50" ht="15">
      <c r="D50" s="137" t="s">
        <v>274</v>
      </c>
    </row>
    <row r="51" ht="15">
      <c r="D51" s="137" t="s">
        <v>275</v>
      </c>
    </row>
    <row r="52" ht="15">
      <c r="D52" s="141" t="s">
        <v>269</v>
      </c>
    </row>
    <row r="53" ht="15">
      <c r="D53" s="144" t="s">
        <v>270</v>
      </c>
    </row>
    <row r="54" ht="15">
      <c r="D54" s="144" t="s">
        <v>271</v>
      </c>
    </row>
    <row r="55" ht="15">
      <c r="D55" s="144" t="s">
        <v>272</v>
      </c>
    </row>
    <row r="56" ht="15">
      <c r="D56" s="144" t="s">
        <v>273</v>
      </c>
    </row>
  </sheetData>
  <sheetProtection/>
  <mergeCells count="1">
    <mergeCell ref="D27:D30"/>
  </mergeCells>
  <printOptions/>
  <pageMargins left="0.7" right="0.7" top="0.75" bottom="0.75" header="0.3" footer="0.3"/>
  <pageSetup fitToHeight="1" fitToWidth="1" horizontalDpi="600" verticalDpi="600" orientation="landscape" scale="27" r:id="rId1"/>
</worksheet>
</file>

<file path=xl/worksheets/sheet7.xml><?xml version="1.0" encoding="utf-8"?>
<worksheet xmlns="http://schemas.openxmlformats.org/spreadsheetml/2006/main" xmlns:r="http://schemas.openxmlformats.org/officeDocument/2006/relationships">
  <sheetPr>
    <tabColor rgb="FF7030A0"/>
  </sheetPr>
  <dimension ref="A2:AE28"/>
  <sheetViews>
    <sheetView zoomScalePageLayoutView="0" workbookViewId="0" topLeftCell="H1">
      <selection activeCell="AB18" sqref="AB18"/>
    </sheetView>
  </sheetViews>
  <sheetFormatPr defaultColWidth="11.421875" defaultRowHeight="15"/>
  <cols>
    <col min="2" max="2" width="25.28125" style="0" customWidth="1"/>
    <col min="3" max="3" width="29.28125" style="387" bestFit="1" customWidth="1"/>
    <col min="4" max="5" width="19.140625" style="0" customWidth="1"/>
    <col min="6" max="7" width="15.421875" style="0" customWidth="1"/>
    <col min="8" max="10" width="17.421875" style="0" customWidth="1"/>
    <col min="11" max="11" width="15.421875" style="0" customWidth="1"/>
    <col min="12" max="27" width="11.421875" style="0" hidden="1" customWidth="1"/>
    <col min="28" max="28" width="15.57421875" style="0" bestFit="1" customWidth="1"/>
    <col min="29" max="29" width="16.7109375" style="0" bestFit="1" customWidth="1"/>
    <col min="30" max="30" width="16.28125" style="0" customWidth="1"/>
    <col min="31" max="31" width="13.00390625" style="0" bestFit="1" customWidth="1"/>
    <col min="33" max="33" width="14.00390625" style="0" bestFit="1" customWidth="1"/>
  </cols>
  <sheetData>
    <row r="2" spans="2:3" ht="15">
      <c r="B2" t="s">
        <v>750</v>
      </c>
      <c r="C2" s="388">
        <v>44927</v>
      </c>
    </row>
    <row r="4" spans="2:3" ht="15">
      <c r="B4" t="s">
        <v>751</v>
      </c>
      <c r="C4" s="387" t="s">
        <v>752</v>
      </c>
    </row>
    <row r="5" spans="2:6" ht="15">
      <c r="B5" t="s">
        <v>753</v>
      </c>
      <c r="C5" s="387">
        <v>78887973</v>
      </c>
      <c r="D5" s="389">
        <f>+C5/$C$9</f>
        <v>0.2651661426887374</v>
      </c>
      <c r="F5" s="387">
        <v>78887973</v>
      </c>
    </row>
    <row r="6" spans="2:6" ht="15">
      <c r="B6" t="s">
        <v>754</v>
      </c>
      <c r="C6" s="387">
        <v>148248728</v>
      </c>
      <c r="D6" s="389">
        <f>+C6/$C$9</f>
        <v>0.49830844762954957</v>
      </c>
      <c r="F6" s="387">
        <v>135888728</v>
      </c>
    </row>
    <row r="7" spans="2:6" ht="15">
      <c r="B7" t="s">
        <v>755</v>
      </c>
      <c r="C7" s="387">
        <v>49583934</v>
      </c>
      <c r="D7" s="389">
        <f>+C7/$C$9</f>
        <v>0.16666647675321736</v>
      </c>
      <c r="F7" s="387">
        <v>11205600</v>
      </c>
    </row>
    <row r="8" spans="2:6" ht="15">
      <c r="B8" t="s">
        <v>756</v>
      </c>
      <c r="C8" s="387">
        <v>20783308</v>
      </c>
      <c r="D8" s="389">
        <f>+C8/$C$9</f>
        <v>0.06985893292849567</v>
      </c>
      <c r="F8" s="387">
        <v>20760985</v>
      </c>
    </row>
    <row r="9" spans="2:3" ht="15">
      <c r="B9" t="s">
        <v>757</v>
      </c>
      <c r="C9" s="387">
        <v>297503943</v>
      </c>
    </row>
    <row r="11" spans="4:30" s="387" customFormat="1" ht="15">
      <c r="D11" s="788" t="s">
        <v>821</v>
      </c>
      <c r="E11" s="788"/>
      <c r="F11" s="788" t="s">
        <v>822</v>
      </c>
      <c r="G11" s="788"/>
      <c r="H11" s="788" t="s">
        <v>823</v>
      </c>
      <c r="I11" s="788"/>
      <c r="J11" s="788" t="s">
        <v>824</v>
      </c>
      <c r="K11" s="788"/>
      <c r="L11" s="788" t="s">
        <v>825</v>
      </c>
      <c r="M11" s="788"/>
      <c r="N11" s="788" t="s">
        <v>826</v>
      </c>
      <c r="O11" s="788"/>
      <c r="P11" s="788" t="s">
        <v>827</v>
      </c>
      <c r="Q11" s="788"/>
      <c r="R11" s="788" t="s">
        <v>828</v>
      </c>
      <c r="S11" s="788"/>
      <c r="T11" s="788" t="s">
        <v>829</v>
      </c>
      <c r="U11" s="788"/>
      <c r="V11" s="788" t="s">
        <v>830</v>
      </c>
      <c r="W11" s="788"/>
      <c r="X11" s="788" t="s">
        <v>831</v>
      </c>
      <c r="Y11" s="788"/>
      <c r="Z11" s="788" t="s">
        <v>832</v>
      </c>
      <c r="AA11" s="788"/>
      <c r="AB11" s="789" t="s">
        <v>63</v>
      </c>
      <c r="AC11" s="790"/>
      <c r="AD11" s="791"/>
    </row>
    <row r="12" spans="2:30" s="387" customFormat="1" ht="15">
      <c r="B12" s="433"/>
      <c r="C12" s="434" t="s">
        <v>833</v>
      </c>
      <c r="D12" s="434" t="s">
        <v>834</v>
      </c>
      <c r="E12" s="435" t="s">
        <v>381</v>
      </c>
      <c r="F12" s="434" t="s">
        <v>834</v>
      </c>
      <c r="G12" s="435" t="s">
        <v>381</v>
      </c>
      <c r="H12" s="434" t="s">
        <v>834</v>
      </c>
      <c r="I12" s="435" t="s">
        <v>381</v>
      </c>
      <c r="J12" s="434" t="s">
        <v>834</v>
      </c>
      <c r="K12" s="435" t="s">
        <v>381</v>
      </c>
      <c r="L12" s="434" t="s">
        <v>834</v>
      </c>
      <c r="M12" s="435" t="s">
        <v>381</v>
      </c>
      <c r="N12" s="434" t="s">
        <v>834</v>
      </c>
      <c r="O12" s="435" t="s">
        <v>381</v>
      </c>
      <c r="P12" s="434" t="s">
        <v>834</v>
      </c>
      <c r="Q12" s="435" t="s">
        <v>381</v>
      </c>
      <c r="R12" s="434" t="s">
        <v>834</v>
      </c>
      <c r="S12" s="435" t="s">
        <v>381</v>
      </c>
      <c r="T12" s="434" t="s">
        <v>834</v>
      </c>
      <c r="U12" s="435" t="s">
        <v>381</v>
      </c>
      <c r="V12" s="434" t="s">
        <v>834</v>
      </c>
      <c r="W12" s="435" t="s">
        <v>381</v>
      </c>
      <c r="X12" s="434" t="s">
        <v>834</v>
      </c>
      <c r="Y12" s="435" t="s">
        <v>381</v>
      </c>
      <c r="Z12" s="434" t="s">
        <v>834</v>
      </c>
      <c r="AA12" s="435" t="s">
        <v>381</v>
      </c>
      <c r="AB12" s="435" t="s">
        <v>834</v>
      </c>
      <c r="AC12" s="434" t="s">
        <v>833</v>
      </c>
      <c r="AD12" s="435" t="s">
        <v>381</v>
      </c>
    </row>
    <row r="13" spans="1:31" s="387" customFormat="1" ht="15">
      <c r="A13" s="792" t="s">
        <v>835</v>
      </c>
      <c r="B13" s="433" t="s">
        <v>24</v>
      </c>
      <c r="C13" s="433">
        <f>+C5</f>
        <v>78887973</v>
      </c>
      <c r="D13" s="433">
        <v>0</v>
      </c>
      <c r="E13" s="433">
        <v>10197469</v>
      </c>
      <c r="F13" s="433">
        <v>0</v>
      </c>
      <c r="G13" s="433">
        <v>10197468</v>
      </c>
      <c r="H13" s="433">
        <f>0-D13-F13</f>
        <v>0</v>
      </c>
      <c r="I13" s="433">
        <f>30592405-E13-G13</f>
        <v>10197468</v>
      </c>
      <c r="J13" s="433">
        <f>0-D13-F13-H13</f>
        <v>0</v>
      </c>
      <c r="K13" s="433">
        <f>30592405-E13-G13-I13</f>
        <v>0</v>
      </c>
      <c r="L13" s="433"/>
      <c r="M13" s="433"/>
      <c r="N13" s="433"/>
      <c r="O13" s="433"/>
      <c r="P13" s="433"/>
      <c r="Q13" s="433"/>
      <c r="R13" s="433"/>
      <c r="S13" s="433"/>
      <c r="T13" s="433"/>
      <c r="U13" s="433"/>
      <c r="V13" s="433"/>
      <c r="W13" s="433"/>
      <c r="X13" s="433"/>
      <c r="Y13" s="433"/>
      <c r="Z13" s="433"/>
      <c r="AA13" s="433"/>
      <c r="AB13" s="433">
        <f>+D13+F13+H13-J13</f>
        <v>0</v>
      </c>
      <c r="AC13" s="433">
        <f>+C13-D13-F13-H13-J13</f>
        <v>78887973</v>
      </c>
      <c r="AD13" s="433">
        <f>+E13+G13+I13+K13</f>
        <v>30592405</v>
      </c>
      <c r="AE13" s="387">
        <v>30592405</v>
      </c>
    </row>
    <row r="14" spans="1:31" s="387" customFormat="1" ht="15">
      <c r="A14" s="792"/>
      <c r="B14" s="433" t="s">
        <v>25</v>
      </c>
      <c r="C14" s="433">
        <f>+C6</f>
        <v>148248728</v>
      </c>
      <c r="D14" s="433">
        <v>12360000</v>
      </c>
      <c r="E14" s="433">
        <v>613145</v>
      </c>
      <c r="F14" s="433">
        <v>0</v>
      </c>
      <c r="G14" s="433">
        <v>450994</v>
      </c>
      <c r="H14" s="433">
        <f>12360000-D14-F14</f>
        <v>0</v>
      </c>
      <c r="I14" s="433">
        <f>1698219-E14-G14</f>
        <v>634080</v>
      </c>
      <c r="J14" s="433">
        <f>12360000-D14-F14-H14</f>
        <v>0</v>
      </c>
      <c r="K14" s="433">
        <f>2213447-E14-G14-I14</f>
        <v>515228</v>
      </c>
      <c r="L14" s="433"/>
      <c r="M14" s="433"/>
      <c r="N14" s="433"/>
      <c r="O14" s="433"/>
      <c r="P14" s="433"/>
      <c r="Q14" s="433"/>
      <c r="R14" s="433"/>
      <c r="S14" s="433"/>
      <c r="T14" s="433"/>
      <c r="U14" s="433"/>
      <c r="V14" s="433"/>
      <c r="W14" s="433"/>
      <c r="X14" s="433"/>
      <c r="Y14" s="433"/>
      <c r="Z14" s="433"/>
      <c r="AA14" s="433"/>
      <c r="AB14" s="433">
        <f>+D14+F14+H14-J14</f>
        <v>12360000</v>
      </c>
      <c r="AC14" s="433">
        <f>+C14-D14-F14-H14-J14</f>
        <v>135888728</v>
      </c>
      <c r="AD14" s="433">
        <f>+E14+G14+I14+K14</f>
        <v>2213447</v>
      </c>
      <c r="AE14" s="387">
        <v>1698219</v>
      </c>
    </row>
    <row r="15" spans="1:31" s="387" customFormat="1" ht="15">
      <c r="A15" s="792"/>
      <c r="B15" s="433" t="s">
        <v>26</v>
      </c>
      <c r="C15" s="433">
        <f>+C7</f>
        <v>49583934</v>
      </c>
      <c r="D15" s="433">
        <v>25434667</v>
      </c>
      <c r="E15" s="433">
        <v>8240000</v>
      </c>
      <c r="F15" s="433">
        <v>12943667</v>
      </c>
      <c r="G15" s="433">
        <v>0</v>
      </c>
      <c r="H15" s="433">
        <f>38378334-D15-F15</f>
        <v>0</v>
      </c>
      <c r="I15" s="433">
        <f>8240000-E15-G15</f>
        <v>0</v>
      </c>
      <c r="J15" s="433">
        <f>38378334-D15-F15-H15</f>
        <v>0</v>
      </c>
      <c r="K15" s="433">
        <f>8240000-E15-G15-I15</f>
        <v>0</v>
      </c>
      <c r="L15" s="433"/>
      <c r="M15" s="433"/>
      <c r="N15" s="433"/>
      <c r="O15" s="433"/>
      <c r="P15" s="433"/>
      <c r="Q15" s="433"/>
      <c r="R15" s="433"/>
      <c r="S15" s="433"/>
      <c r="T15" s="433"/>
      <c r="U15" s="433"/>
      <c r="V15" s="433"/>
      <c r="W15" s="433"/>
      <c r="X15" s="433"/>
      <c r="Y15" s="433"/>
      <c r="Z15" s="433"/>
      <c r="AA15" s="433"/>
      <c r="AB15" s="433">
        <f>+D15+F15+H15-J15</f>
        <v>38378334</v>
      </c>
      <c r="AC15" s="433">
        <f>+C15-D15-F15-H15-J15</f>
        <v>11205600</v>
      </c>
      <c r="AD15" s="433">
        <f>+E15+G15+I15+K15</f>
        <v>8240000</v>
      </c>
      <c r="AE15" s="387">
        <v>8240000</v>
      </c>
    </row>
    <row r="16" spans="1:31" s="387" customFormat="1" ht="15">
      <c r="A16" s="792"/>
      <c r="B16" s="433" t="s">
        <v>27</v>
      </c>
      <c r="C16" s="433">
        <f>+C8</f>
        <v>20783308</v>
      </c>
      <c r="D16" s="433">
        <v>0</v>
      </c>
      <c r="E16" s="433">
        <v>10423312</v>
      </c>
      <c r="F16" s="433">
        <v>22323</v>
      </c>
      <c r="G16" s="433">
        <v>0</v>
      </c>
      <c r="H16" s="433">
        <f>22323-D16-F16</f>
        <v>0</v>
      </c>
      <c r="I16" s="433">
        <f>10423312-E16-G16</f>
        <v>0</v>
      </c>
      <c r="J16" s="433">
        <f>22323-D16-F16-H16</f>
        <v>0</v>
      </c>
      <c r="K16" s="433">
        <f>10423312-E16-G16-I16</f>
        <v>0</v>
      </c>
      <c r="L16" s="433"/>
      <c r="M16" s="433"/>
      <c r="N16" s="433"/>
      <c r="O16" s="433"/>
      <c r="P16" s="433"/>
      <c r="Q16" s="433"/>
      <c r="R16" s="433"/>
      <c r="S16" s="433"/>
      <c r="T16" s="433"/>
      <c r="U16" s="433"/>
      <c r="V16" s="433"/>
      <c r="W16" s="433"/>
      <c r="X16" s="433"/>
      <c r="Y16" s="433"/>
      <c r="Z16" s="433"/>
      <c r="AA16" s="433"/>
      <c r="AB16" s="433">
        <f>+D16+F16+H16-J16</f>
        <v>22323</v>
      </c>
      <c r="AC16" s="433">
        <f>+C16-D16-F16-H16-J16</f>
        <v>20760985</v>
      </c>
      <c r="AD16" s="433">
        <f>+E16+G16+I16+K16</f>
        <v>10423312</v>
      </c>
      <c r="AE16" s="387">
        <v>10423312</v>
      </c>
    </row>
    <row r="17" spans="1:30" s="387" customFormat="1" ht="15">
      <c r="A17" s="792"/>
      <c r="B17" s="434" t="s">
        <v>8</v>
      </c>
      <c r="C17" s="434">
        <f aca="true" t="shared" si="0" ref="C17:K17">SUM(C13:C16)</f>
        <v>297503943</v>
      </c>
      <c r="D17" s="434">
        <f t="shared" si="0"/>
        <v>37794667</v>
      </c>
      <c r="E17" s="434">
        <f t="shared" si="0"/>
        <v>29473926</v>
      </c>
      <c r="F17" s="434">
        <f t="shared" si="0"/>
        <v>12965990</v>
      </c>
      <c r="G17" s="434">
        <f t="shared" si="0"/>
        <v>10648462</v>
      </c>
      <c r="H17" s="434">
        <f t="shared" si="0"/>
        <v>0</v>
      </c>
      <c r="I17" s="434">
        <f t="shared" si="0"/>
        <v>10831548</v>
      </c>
      <c r="J17" s="434">
        <f t="shared" si="0"/>
        <v>0</v>
      </c>
      <c r="K17" s="434">
        <f t="shared" si="0"/>
        <v>515228</v>
      </c>
      <c r="L17" s="433"/>
      <c r="M17" s="434"/>
      <c r="N17" s="433"/>
      <c r="O17" s="434"/>
      <c r="P17" s="433"/>
      <c r="Q17" s="434"/>
      <c r="R17" s="433"/>
      <c r="S17" s="434"/>
      <c r="T17" s="433"/>
      <c r="U17" s="434"/>
      <c r="V17" s="433"/>
      <c r="W17" s="434"/>
      <c r="X17" s="433"/>
      <c r="Y17" s="434"/>
      <c r="Z17" s="433"/>
      <c r="AA17" s="434"/>
      <c r="AB17" s="434">
        <f>SUM(AB13:AB16)</f>
        <v>50760657</v>
      </c>
      <c r="AC17" s="434">
        <f>SUM(AC13:AC16)</f>
        <v>246743286</v>
      </c>
      <c r="AD17" s="434">
        <f>SUM(AD13:AD16)</f>
        <v>51469164</v>
      </c>
    </row>
    <row r="18" spans="3:31" ht="15">
      <c r="C18" s="440">
        <v>297503943</v>
      </c>
      <c r="AB18" s="455">
        <v>50760657</v>
      </c>
      <c r="AC18" s="456">
        <v>246743286</v>
      </c>
      <c r="AD18" s="441">
        <v>51469164</v>
      </c>
      <c r="AE18" s="457">
        <f>+AD18/AC18</f>
        <v>0.20859397973649424</v>
      </c>
    </row>
    <row r="19" spans="28:30" ht="15">
      <c r="AB19" s="449">
        <f>+AB17-AB18</f>
        <v>0</v>
      </c>
      <c r="AC19" s="449">
        <f>+AC17-AC18</f>
        <v>0</v>
      </c>
      <c r="AD19" s="449">
        <f>+AD17-AD18</f>
        <v>0</v>
      </c>
    </row>
    <row r="20" spans="2:3" ht="15">
      <c r="B20" t="s">
        <v>24</v>
      </c>
      <c r="C20" s="387">
        <f>+'Meta 1'!O24</f>
        <v>78887973</v>
      </c>
    </row>
    <row r="21" spans="2:29" ht="15">
      <c r="B21" t="s">
        <v>25</v>
      </c>
      <c r="C21" s="387">
        <f>+'Metas 2'!O24</f>
        <v>135888728</v>
      </c>
      <c r="AC21" s="459"/>
    </row>
    <row r="22" spans="2:29" ht="15">
      <c r="B22" t="s">
        <v>26</v>
      </c>
      <c r="C22" s="387">
        <f>+'Meta 3'!O24</f>
        <v>11205600</v>
      </c>
      <c r="AC22" s="459"/>
    </row>
    <row r="23" spans="2:29" ht="15">
      <c r="B23" t="s">
        <v>27</v>
      </c>
      <c r="C23" s="387">
        <f>+'Meta 4'!O24</f>
        <v>20760985</v>
      </c>
      <c r="AC23" s="459"/>
    </row>
    <row r="24" spans="2:29" ht="15">
      <c r="B24" t="s">
        <v>8</v>
      </c>
      <c r="AC24" s="459"/>
    </row>
    <row r="25" ht="15">
      <c r="C25" s="387">
        <f>+C13-C20</f>
        <v>0</v>
      </c>
    </row>
    <row r="26" ht="15">
      <c r="C26" s="459">
        <f>+C14-C21</f>
        <v>12360000</v>
      </c>
    </row>
    <row r="27" ht="15">
      <c r="C27" s="459">
        <f>+C15-C22</f>
        <v>38378334</v>
      </c>
    </row>
    <row r="28" ht="15">
      <c r="C28" s="459">
        <f>+C16-C23</f>
        <v>22323</v>
      </c>
    </row>
  </sheetData>
  <sheetProtection/>
  <mergeCells count="14">
    <mergeCell ref="A13:A17"/>
    <mergeCell ref="P11:Q11"/>
    <mergeCell ref="R11:S11"/>
    <mergeCell ref="T11:U11"/>
    <mergeCell ref="V11:W11"/>
    <mergeCell ref="X11:Y11"/>
    <mergeCell ref="Z11:AA11"/>
    <mergeCell ref="D11:E11"/>
    <mergeCell ref="F11:G11"/>
    <mergeCell ref="AB11:AD11"/>
    <mergeCell ref="H11:I11"/>
    <mergeCell ref="J11:K11"/>
    <mergeCell ref="L11:M11"/>
    <mergeCell ref="N11:O1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7030A0"/>
  </sheetPr>
  <dimension ref="A3:AG31"/>
  <sheetViews>
    <sheetView zoomScalePageLayoutView="0" workbookViewId="0" topLeftCell="F10">
      <selection activeCell="AC20" sqref="AC20"/>
    </sheetView>
  </sheetViews>
  <sheetFormatPr defaultColWidth="11.421875" defaultRowHeight="15"/>
  <cols>
    <col min="1" max="1" width="14.8515625" style="0" customWidth="1"/>
    <col min="2" max="2" width="25.28125" style="0" customWidth="1"/>
    <col min="3" max="3" width="18.8515625" style="387" customWidth="1"/>
    <col min="4" max="4" width="19.28125" style="0" customWidth="1"/>
    <col min="5" max="5" width="16.28125" style="0" customWidth="1"/>
    <col min="6" max="6" width="16.57421875" style="0" bestFit="1" customWidth="1"/>
    <col min="7" max="7" width="14.00390625" style="0" bestFit="1" customWidth="1"/>
    <col min="8" max="8" width="16.57421875" style="0" bestFit="1" customWidth="1"/>
    <col min="9" max="9" width="16.421875" style="0" customWidth="1"/>
    <col min="10" max="10" width="16.57421875" style="0" bestFit="1" customWidth="1"/>
    <col min="11" max="11" width="15.8515625" style="0" customWidth="1"/>
    <col min="12" max="27" width="11.421875" style="0" hidden="1" customWidth="1"/>
    <col min="28" max="28" width="18.28125" style="0" bestFit="1" customWidth="1"/>
    <col min="29" max="29" width="16.7109375" style="0" bestFit="1" customWidth="1"/>
    <col min="30" max="30" width="15.28125" style="0" customWidth="1"/>
    <col min="31" max="31" width="15.57421875" style="0" bestFit="1" customWidth="1"/>
    <col min="33" max="33" width="15.57421875" style="0" bestFit="1" customWidth="1"/>
    <col min="34" max="34" width="14.00390625" style="0" bestFit="1" customWidth="1"/>
  </cols>
  <sheetData>
    <row r="3" ht="15">
      <c r="B3" t="s">
        <v>759</v>
      </c>
    </row>
    <row r="5" spans="2:6" ht="15">
      <c r="B5" t="s">
        <v>751</v>
      </c>
      <c r="C5" s="387" t="s">
        <v>758</v>
      </c>
      <c r="E5" t="s">
        <v>837</v>
      </c>
      <c r="F5" t="s">
        <v>838</v>
      </c>
    </row>
    <row r="6" spans="2:6" ht="15">
      <c r="B6" t="s">
        <v>753</v>
      </c>
      <c r="C6" s="387">
        <v>2430523029</v>
      </c>
      <c r="D6" s="389">
        <f>+C6/$C$10</f>
        <v>0.20969674359270574</v>
      </c>
      <c r="E6" s="436">
        <f>+'Meta 1'!AC22</f>
        <v>2430523029</v>
      </c>
      <c r="F6" s="437">
        <f>+C6-E6</f>
        <v>0</v>
      </c>
    </row>
    <row r="7" spans="2:6" ht="15">
      <c r="B7" t="s">
        <v>754</v>
      </c>
      <c r="C7" s="387">
        <v>6698541216</v>
      </c>
      <c r="D7" s="389">
        <f>+C7/$C$10</f>
        <v>0.5779259291341293</v>
      </c>
      <c r="E7" s="436">
        <f>+'Metas 2'!AC22</f>
        <v>6698541216</v>
      </c>
      <c r="F7" s="437">
        <f>+C7-E7</f>
        <v>0</v>
      </c>
    </row>
    <row r="8" spans="2:6" ht="15">
      <c r="B8" t="s">
        <v>755</v>
      </c>
      <c r="C8" s="387">
        <v>1523808689</v>
      </c>
      <c r="D8" s="389">
        <f>+C8/$C$10</f>
        <v>0.1314687069939176</v>
      </c>
      <c r="E8" s="436">
        <f>+'Meta 3'!AC22</f>
        <v>1523808689</v>
      </c>
      <c r="F8" s="437">
        <f>+C8-E8</f>
        <v>0</v>
      </c>
    </row>
    <row r="9" spans="2:6" ht="15">
      <c r="B9" t="s">
        <v>756</v>
      </c>
      <c r="C9" s="387">
        <v>937784066</v>
      </c>
      <c r="D9" s="389">
        <f>+C9/$C$10</f>
        <v>0.08090862027924733</v>
      </c>
      <c r="E9" s="436">
        <f>+'Meta 4'!AC22</f>
        <v>937784066</v>
      </c>
      <c r="F9" s="437">
        <f>+C9-E9</f>
        <v>0</v>
      </c>
    </row>
    <row r="10" spans="2:5" ht="15">
      <c r="B10" t="s">
        <v>757</v>
      </c>
      <c r="C10" s="387">
        <v>11590657000</v>
      </c>
      <c r="E10" s="437">
        <f>SUM(E6:E9)</f>
        <v>11590657000</v>
      </c>
    </row>
    <row r="13" spans="4:29" s="387" customFormat="1" ht="15">
      <c r="D13" s="788" t="s">
        <v>821</v>
      </c>
      <c r="E13" s="788"/>
      <c r="F13" s="788" t="s">
        <v>822</v>
      </c>
      <c r="G13" s="788"/>
      <c r="H13" s="788" t="s">
        <v>823</v>
      </c>
      <c r="I13" s="788"/>
      <c r="J13" s="788" t="s">
        <v>824</v>
      </c>
      <c r="K13" s="788"/>
      <c r="L13" s="788" t="s">
        <v>825</v>
      </c>
      <c r="M13" s="788"/>
      <c r="N13" s="788" t="s">
        <v>826</v>
      </c>
      <c r="O13" s="788"/>
      <c r="P13" s="788" t="s">
        <v>827</v>
      </c>
      <c r="Q13" s="788"/>
      <c r="R13" s="788" t="s">
        <v>828</v>
      </c>
      <c r="S13" s="788"/>
      <c r="T13" s="788" t="s">
        <v>829</v>
      </c>
      <c r="U13" s="788"/>
      <c r="V13" s="788" t="s">
        <v>830</v>
      </c>
      <c r="W13" s="788"/>
      <c r="X13" s="788" t="s">
        <v>831</v>
      </c>
      <c r="Y13" s="788"/>
      <c r="Z13" s="788" t="s">
        <v>832</v>
      </c>
      <c r="AA13" s="788"/>
      <c r="AB13" s="788" t="s">
        <v>63</v>
      </c>
      <c r="AC13" s="788"/>
    </row>
    <row r="14" spans="2:29" s="387" customFormat="1" ht="15">
      <c r="B14" s="433"/>
      <c r="C14" s="434" t="s">
        <v>836</v>
      </c>
      <c r="D14" s="434" t="s">
        <v>379</v>
      </c>
      <c r="E14" s="435" t="s">
        <v>381</v>
      </c>
      <c r="F14" s="434" t="s">
        <v>379</v>
      </c>
      <c r="G14" s="435" t="s">
        <v>381</v>
      </c>
      <c r="H14" s="434" t="s">
        <v>379</v>
      </c>
      <c r="I14" s="435" t="s">
        <v>381</v>
      </c>
      <c r="J14" s="434" t="s">
        <v>379</v>
      </c>
      <c r="K14" s="435" t="s">
        <v>381</v>
      </c>
      <c r="L14" s="434" t="s">
        <v>379</v>
      </c>
      <c r="M14" s="435" t="s">
        <v>381</v>
      </c>
      <c r="N14" s="434" t="s">
        <v>379</v>
      </c>
      <c r="O14" s="435" t="s">
        <v>381</v>
      </c>
      <c r="P14" s="434" t="s">
        <v>379</v>
      </c>
      <c r="Q14" s="435" t="s">
        <v>381</v>
      </c>
      <c r="R14" s="434" t="s">
        <v>379</v>
      </c>
      <c r="S14" s="435" t="s">
        <v>381</v>
      </c>
      <c r="T14" s="434" t="s">
        <v>379</v>
      </c>
      <c r="U14" s="435" t="s">
        <v>381</v>
      </c>
      <c r="V14" s="434" t="s">
        <v>379</v>
      </c>
      <c r="W14" s="435" t="s">
        <v>381</v>
      </c>
      <c r="X14" s="434" t="s">
        <v>379</v>
      </c>
      <c r="Y14" s="435" t="s">
        <v>381</v>
      </c>
      <c r="Z14" s="434" t="s">
        <v>379</v>
      </c>
      <c r="AA14" s="435" t="s">
        <v>381</v>
      </c>
      <c r="AB14" s="434" t="s">
        <v>379</v>
      </c>
      <c r="AC14" s="435" t="s">
        <v>381</v>
      </c>
    </row>
    <row r="15" spans="1:33" s="387" customFormat="1" ht="15">
      <c r="A15" s="792" t="s">
        <v>835</v>
      </c>
      <c r="B15" s="433" t="s">
        <v>24</v>
      </c>
      <c r="C15" s="433">
        <f>+C6</f>
        <v>2430523029</v>
      </c>
      <c r="D15" s="433">
        <v>525838496</v>
      </c>
      <c r="E15" s="433">
        <v>0</v>
      </c>
      <c r="F15" s="433">
        <v>142212061</v>
      </c>
      <c r="G15" s="433">
        <v>12534268</v>
      </c>
      <c r="H15" s="433">
        <f>649450759-D15-F15</f>
        <v>-18599798</v>
      </c>
      <c r="I15" s="433">
        <f>59840731-E15-G15</f>
        <v>47306463</v>
      </c>
      <c r="J15" s="433">
        <f>930184092-D15-F15-H15</f>
        <v>280733333</v>
      </c>
      <c r="K15" s="433">
        <f>114813861-E15-G15-I15</f>
        <v>54973130</v>
      </c>
      <c r="L15" s="433"/>
      <c r="M15" s="433"/>
      <c r="N15" s="433"/>
      <c r="O15" s="433"/>
      <c r="P15" s="433"/>
      <c r="Q15" s="433"/>
      <c r="R15" s="433"/>
      <c r="S15" s="433"/>
      <c r="T15" s="433"/>
      <c r="U15" s="433"/>
      <c r="V15" s="433"/>
      <c r="W15" s="433"/>
      <c r="X15" s="433"/>
      <c r="Y15" s="433"/>
      <c r="Z15" s="433"/>
      <c r="AA15" s="433"/>
      <c r="AB15" s="433">
        <f aca="true" t="shared" si="0" ref="AB15:AC18">+D15+F15+H15+J15</f>
        <v>930184092</v>
      </c>
      <c r="AC15" s="433">
        <f t="shared" si="0"/>
        <v>114813861</v>
      </c>
      <c r="AD15" s="387">
        <v>114813861</v>
      </c>
      <c r="AE15" s="452">
        <f>+AC15/AB15</f>
        <v>0.12343133148314474</v>
      </c>
      <c r="AG15" s="387">
        <v>649450759</v>
      </c>
    </row>
    <row r="16" spans="1:33" s="387" customFormat="1" ht="15">
      <c r="A16" s="792"/>
      <c r="B16" s="433" t="s">
        <v>25</v>
      </c>
      <c r="C16" s="433">
        <f>+C7</f>
        <v>6698541216</v>
      </c>
      <c r="D16" s="433">
        <v>6153982761</v>
      </c>
      <c r="E16" s="433">
        <v>7763070</v>
      </c>
      <c r="F16" s="433">
        <v>187249867</v>
      </c>
      <c r="G16" s="433">
        <v>354001805</v>
      </c>
      <c r="H16" s="433">
        <f>6353623948-D16-F16</f>
        <v>12391320</v>
      </c>
      <c r="I16" s="433">
        <f>887313432-E16-G16</f>
        <v>525548557</v>
      </c>
      <c r="J16" s="433">
        <f>6430070848-D16-F16-H16</f>
        <v>76446900</v>
      </c>
      <c r="K16" s="433">
        <f>1434537815-E16-G16-I16</f>
        <v>547224383</v>
      </c>
      <c r="L16" s="433"/>
      <c r="M16" s="433"/>
      <c r="N16" s="433"/>
      <c r="O16" s="433"/>
      <c r="P16" s="433"/>
      <c r="Q16" s="433"/>
      <c r="R16" s="433"/>
      <c r="S16" s="433"/>
      <c r="T16" s="433"/>
      <c r="U16" s="433"/>
      <c r="V16" s="433"/>
      <c r="W16" s="433"/>
      <c r="X16" s="433"/>
      <c r="Y16" s="433"/>
      <c r="Z16" s="433"/>
      <c r="AA16" s="433"/>
      <c r="AB16" s="433">
        <f t="shared" si="0"/>
        <v>6430070848</v>
      </c>
      <c r="AC16" s="433">
        <f t="shared" si="0"/>
        <v>1434537815</v>
      </c>
      <c r="AD16" s="387">
        <v>1434537815</v>
      </c>
      <c r="AE16" s="452">
        <f>+AC16/AB16</f>
        <v>0.22309829065821205</v>
      </c>
      <c r="AG16" s="436">
        <v>6353623948</v>
      </c>
    </row>
    <row r="17" spans="1:33" s="387" customFormat="1" ht="15">
      <c r="A17" s="792"/>
      <c r="B17" s="433" t="s">
        <v>26</v>
      </c>
      <c r="C17" s="433">
        <f>+C8</f>
        <v>1523808689</v>
      </c>
      <c r="D17" s="433">
        <v>1112475156</v>
      </c>
      <c r="E17" s="433">
        <v>0</v>
      </c>
      <c r="F17" s="433">
        <v>308525999</v>
      </c>
      <c r="G17" s="433">
        <v>45917998</v>
      </c>
      <c r="H17" s="433">
        <f>1500080199-D17-F17</f>
        <v>79079044</v>
      </c>
      <c r="I17" s="433">
        <f>155918395-E17-G17</f>
        <v>110000397</v>
      </c>
      <c r="J17" s="433">
        <f>1465602433-D17-F17-H17</f>
        <v>-34477766</v>
      </c>
      <c r="K17" s="433">
        <f>280178392-E17-G17-I17</f>
        <v>124259997</v>
      </c>
      <c r="L17" s="433"/>
      <c r="M17" s="433"/>
      <c r="N17" s="433"/>
      <c r="O17" s="433"/>
      <c r="P17" s="433"/>
      <c r="Q17" s="433"/>
      <c r="R17" s="433"/>
      <c r="S17" s="433"/>
      <c r="T17" s="433"/>
      <c r="U17" s="433"/>
      <c r="V17" s="433"/>
      <c r="W17" s="433"/>
      <c r="X17" s="433"/>
      <c r="Y17" s="433"/>
      <c r="Z17" s="433"/>
      <c r="AA17" s="433"/>
      <c r="AB17" s="433">
        <f t="shared" si="0"/>
        <v>1465602433</v>
      </c>
      <c r="AC17" s="433">
        <f t="shared" si="0"/>
        <v>280178392</v>
      </c>
      <c r="AD17" s="387">
        <v>280178392</v>
      </c>
      <c r="AE17" s="452">
        <f>+AC17/AB17</f>
        <v>0.19116943701198127</v>
      </c>
      <c r="AG17" s="436">
        <v>1500080199</v>
      </c>
    </row>
    <row r="18" spans="1:33" s="387" customFormat="1" ht="15">
      <c r="A18" s="792"/>
      <c r="B18" s="433" t="s">
        <v>27</v>
      </c>
      <c r="C18" s="433">
        <f>+C9</f>
        <v>937784066</v>
      </c>
      <c r="D18" s="433">
        <v>582044581</v>
      </c>
      <c r="E18" s="433">
        <v>0</v>
      </c>
      <c r="F18" s="433">
        <v>67850000</v>
      </c>
      <c r="G18" s="433">
        <v>24978180</v>
      </c>
      <c r="H18" s="433">
        <f>715793783-D18-F18</f>
        <v>65899202</v>
      </c>
      <c r="I18" s="433">
        <f>85150492-E18-G18</f>
        <v>60172312</v>
      </c>
      <c r="J18" s="433">
        <f>711713783-D18-F18-H18</f>
        <v>-4080000</v>
      </c>
      <c r="K18" s="433">
        <f>150902804-E18-G18-I18</f>
        <v>65752312</v>
      </c>
      <c r="L18" s="433"/>
      <c r="M18" s="433"/>
      <c r="N18" s="433"/>
      <c r="O18" s="433"/>
      <c r="P18" s="433"/>
      <c r="Q18" s="433"/>
      <c r="R18" s="433"/>
      <c r="S18" s="433"/>
      <c r="T18" s="433"/>
      <c r="U18" s="433"/>
      <c r="V18" s="433"/>
      <c r="W18" s="433"/>
      <c r="X18" s="433"/>
      <c r="Y18" s="433"/>
      <c r="Z18" s="433"/>
      <c r="AA18" s="433"/>
      <c r="AB18" s="433">
        <f t="shared" si="0"/>
        <v>711713783</v>
      </c>
      <c r="AC18" s="433">
        <f t="shared" si="0"/>
        <v>150902804</v>
      </c>
      <c r="AD18" s="387">
        <v>150902804</v>
      </c>
      <c r="AE18" s="452">
        <f>+AC18/AB18</f>
        <v>0.21202737336899374</v>
      </c>
      <c r="AG18" s="436">
        <v>715793783</v>
      </c>
    </row>
    <row r="19" spans="1:33" s="387" customFormat="1" ht="15">
      <c r="A19" s="792"/>
      <c r="B19" s="433"/>
      <c r="C19" s="434">
        <f>SUM(C15:C18)</f>
        <v>11590657000</v>
      </c>
      <c r="D19" s="434">
        <f>SUM(D15:D18)</f>
        <v>8374340994</v>
      </c>
      <c r="E19" s="434">
        <f>SUM(E15:E18)</f>
        <v>7763070</v>
      </c>
      <c r="F19" s="434">
        <f>SUM(F15:F18)</f>
        <v>705837927</v>
      </c>
      <c r="G19" s="434">
        <f>SUM(G15:G18)</f>
        <v>437432251</v>
      </c>
      <c r="H19" s="434">
        <f aca="true" t="shared" si="1" ref="H19:AA19">SUM(H15:H18)</f>
        <v>138769768</v>
      </c>
      <c r="I19" s="434">
        <f t="shared" si="1"/>
        <v>743027729</v>
      </c>
      <c r="J19" s="434">
        <f>SUM(J15:J18)</f>
        <v>318622467</v>
      </c>
      <c r="K19" s="434">
        <f t="shared" si="1"/>
        <v>792209822</v>
      </c>
      <c r="L19" s="434">
        <f t="shared" si="1"/>
        <v>0</v>
      </c>
      <c r="M19" s="434">
        <f t="shared" si="1"/>
        <v>0</v>
      </c>
      <c r="N19" s="434">
        <f t="shared" si="1"/>
        <v>0</v>
      </c>
      <c r="O19" s="434">
        <f t="shared" si="1"/>
        <v>0</v>
      </c>
      <c r="P19" s="434">
        <f t="shared" si="1"/>
        <v>0</v>
      </c>
      <c r="Q19" s="434">
        <f t="shared" si="1"/>
        <v>0</v>
      </c>
      <c r="R19" s="434">
        <f t="shared" si="1"/>
        <v>0</v>
      </c>
      <c r="S19" s="434">
        <f t="shared" si="1"/>
        <v>0</v>
      </c>
      <c r="T19" s="434">
        <f t="shared" si="1"/>
        <v>0</v>
      </c>
      <c r="U19" s="434">
        <f t="shared" si="1"/>
        <v>0</v>
      </c>
      <c r="V19" s="434">
        <f t="shared" si="1"/>
        <v>0</v>
      </c>
      <c r="W19" s="434">
        <f t="shared" si="1"/>
        <v>0</v>
      </c>
      <c r="X19" s="434">
        <f t="shared" si="1"/>
        <v>0</v>
      </c>
      <c r="Y19" s="434">
        <f t="shared" si="1"/>
        <v>0</v>
      </c>
      <c r="Z19" s="434">
        <f t="shared" si="1"/>
        <v>0</v>
      </c>
      <c r="AA19" s="434">
        <f t="shared" si="1"/>
        <v>0</v>
      </c>
      <c r="AB19" s="434">
        <f>SUM(AB15:AB18)</f>
        <v>9537571156</v>
      </c>
      <c r="AC19" s="434">
        <f>SUM(AC15:AC18)</f>
        <v>1980432872</v>
      </c>
      <c r="AG19" s="436"/>
    </row>
    <row r="20" spans="28:30" ht="15">
      <c r="AB20" s="442">
        <v>9537571156</v>
      </c>
      <c r="AC20" s="442">
        <v>1980432872</v>
      </c>
      <c r="AD20" s="443">
        <f>+AC20/AB20</f>
        <v>0.20764540988552704</v>
      </c>
    </row>
    <row r="22" ht="15">
      <c r="AD22" s="453" t="s">
        <v>841</v>
      </c>
    </row>
    <row r="26" spans="3:6" ht="15">
      <c r="C26">
        <v>2020</v>
      </c>
      <c r="D26">
        <v>2021</v>
      </c>
      <c r="E26">
        <v>2022</v>
      </c>
      <c r="F26">
        <v>2023</v>
      </c>
    </row>
    <row r="27" spans="2:6" ht="15">
      <c r="B27" s="444" t="s">
        <v>837</v>
      </c>
      <c r="C27" s="445">
        <v>0.1</v>
      </c>
      <c r="D27" s="445">
        <v>0.35</v>
      </c>
      <c r="E27" s="445">
        <v>0.6</v>
      </c>
      <c r="F27" s="445">
        <v>0.85</v>
      </c>
    </row>
    <row r="28" spans="3:6" ht="15">
      <c r="C28" s="446">
        <v>0.1</v>
      </c>
      <c r="D28" s="446">
        <v>0.35</v>
      </c>
      <c r="E28" s="446">
        <v>0.6</v>
      </c>
      <c r="F28" s="446">
        <v>0.85</v>
      </c>
    </row>
    <row r="29" spans="2:6" ht="15">
      <c r="B29" s="447" t="s">
        <v>839</v>
      </c>
      <c r="C29" s="448">
        <f>+C28</f>
        <v>0.1</v>
      </c>
      <c r="D29" s="449">
        <f>+D28-C28</f>
        <v>0.24999999999999997</v>
      </c>
      <c r="E29" s="449">
        <f>+E28-D28</f>
        <v>0.25</v>
      </c>
      <c r="F29" s="449">
        <f>+F28-E28</f>
        <v>0.25</v>
      </c>
    </row>
    <row r="30" spans="2:7" ht="15">
      <c r="B30" s="444"/>
      <c r="C30" s="444"/>
      <c r="D30" s="444"/>
      <c r="F30" s="450">
        <f>+'Meta 4'!P35</f>
        <v>0.6579999999999999</v>
      </c>
      <c r="G30" t="s">
        <v>840</v>
      </c>
    </row>
    <row r="31" spans="2:7" ht="15">
      <c r="B31" s="444"/>
      <c r="C31" s="444"/>
      <c r="D31" s="444"/>
      <c r="F31" s="451">
        <f>+F30-E27</f>
        <v>0.05799999999999994</v>
      </c>
      <c r="G31" t="s">
        <v>839</v>
      </c>
    </row>
  </sheetData>
  <sheetProtection/>
  <mergeCells count="14">
    <mergeCell ref="H13:I13"/>
    <mergeCell ref="J13:K13"/>
    <mergeCell ref="L13:M13"/>
    <mergeCell ref="N13:O13"/>
    <mergeCell ref="AB13:AC13"/>
    <mergeCell ref="A15:A19"/>
    <mergeCell ref="P13:Q13"/>
    <mergeCell ref="R13:S13"/>
    <mergeCell ref="T13:U13"/>
    <mergeCell ref="V13:W13"/>
    <mergeCell ref="X13:Y13"/>
    <mergeCell ref="Z13:AA13"/>
    <mergeCell ref="D13:E13"/>
    <mergeCell ref="F13:G13"/>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AO43"/>
  <sheetViews>
    <sheetView showGridLines="0" zoomScale="50" zoomScaleNormal="50" workbookViewId="0" topLeftCell="A1">
      <selection activeCell="F23" sqref="F23"/>
    </sheetView>
  </sheetViews>
  <sheetFormatPr defaultColWidth="10.8515625" defaultRowHeight="15"/>
  <cols>
    <col min="1" max="1" width="38.421875" style="246" customWidth="1"/>
    <col min="2" max="2" width="21.00390625" style="246" customWidth="1"/>
    <col min="3" max="14" width="20.7109375" style="246" customWidth="1"/>
    <col min="15" max="15" width="16.14062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thickBot="1">
      <c r="A1" s="915"/>
      <c r="B1" s="918" t="s">
        <v>16</v>
      </c>
      <c r="C1" s="919"/>
      <c r="D1" s="919"/>
      <c r="E1" s="919"/>
      <c r="F1" s="919"/>
      <c r="G1" s="919"/>
      <c r="H1" s="919"/>
      <c r="I1" s="919"/>
      <c r="J1" s="919"/>
      <c r="K1" s="919"/>
      <c r="L1" s="919"/>
      <c r="M1" s="919"/>
      <c r="N1" s="919"/>
      <c r="O1" s="919"/>
      <c r="P1" s="919"/>
      <c r="Q1" s="919"/>
      <c r="R1" s="919"/>
      <c r="S1" s="919"/>
      <c r="T1" s="919"/>
      <c r="U1" s="919"/>
      <c r="V1" s="919"/>
      <c r="W1" s="919"/>
      <c r="X1" s="919"/>
      <c r="Y1" s="919"/>
      <c r="Z1" s="919"/>
      <c r="AA1" s="920"/>
      <c r="AB1" s="921" t="s">
        <v>423</v>
      </c>
      <c r="AC1" s="922"/>
      <c r="AD1" s="923"/>
    </row>
    <row r="2" spans="1:30" ht="30.75" customHeight="1" thickBot="1">
      <c r="A2" s="916"/>
      <c r="B2" s="918" t="s">
        <v>17</v>
      </c>
      <c r="C2" s="919"/>
      <c r="D2" s="919"/>
      <c r="E2" s="919"/>
      <c r="F2" s="919"/>
      <c r="G2" s="919"/>
      <c r="H2" s="919"/>
      <c r="I2" s="919"/>
      <c r="J2" s="919"/>
      <c r="K2" s="919"/>
      <c r="L2" s="919"/>
      <c r="M2" s="919"/>
      <c r="N2" s="919"/>
      <c r="O2" s="919"/>
      <c r="P2" s="919"/>
      <c r="Q2" s="919"/>
      <c r="R2" s="919"/>
      <c r="S2" s="919"/>
      <c r="T2" s="919"/>
      <c r="U2" s="919"/>
      <c r="V2" s="919"/>
      <c r="W2" s="919"/>
      <c r="X2" s="919"/>
      <c r="Y2" s="919"/>
      <c r="Z2" s="919"/>
      <c r="AA2" s="920"/>
      <c r="AB2" s="924" t="s">
        <v>418</v>
      </c>
      <c r="AC2" s="925"/>
      <c r="AD2" s="926"/>
    </row>
    <row r="3" spans="1:30" ht="24" customHeight="1">
      <c r="A3" s="916"/>
      <c r="B3" s="854" t="s">
        <v>295</v>
      </c>
      <c r="C3" s="855"/>
      <c r="D3" s="855"/>
      <c r="E3" s="855"/>
      <c r="F3" s="855"/>
      <c r="G3" s="855"/>
      <c r="H3" s="855"/>
      <c r="I3" s="855"/>
      <c r="J3" s="855"/>
      <c r="K3" s="855"/>
      <c r="L3" s="855"/>
      <c r="M3" s="855"/>
      <c r="N3" s="855"/>
      <c r="O3" s="855"/>
      <c r="P3" s="855"/>
      <c r="Q3" s="855"/>
      <c r="R3" s="855"/>
      <c r="S3" s="855"/>
      <c r="T3" s="855"/>
      <c r="U3" s="855"/>
      <c r="V3" s="855"/>
      <c r="W3" s="855"/>
      <c r="X3" s="855"/>
      <c r="Y3" s="855"/>
      <c r="Z3" s="855"/>
      <c r="AA3" s="856"/>
      <c r="AB3" s="924" t="s">
        <v>424</v>
      </c>
      <c r="AC3" s="925"/>
      <c r="AD3" s="926"/>
    </row>
    <row r="4" spans="1:30" ht="21.75" customHeight="1" thickBot="1">
      <c r="A4" s="917"/>
      <c r="B4" s="927"/>
      <c r="C4" s="928"/>
      <c r="D4" s="928"/>
      <c r="E4" s="928"/>
      <c r="F4" s="928"/>
      <c r="G4" s="928"/>
      <c r="H4" s="928"/>
      <c r="I4" s="928"/>
      <c r="J4" s="928"/>
      <c r="K4" s="928"/>
      <c r="L4" s="928"/>
      <c r="M4" s="928"/>
      <c r="N4" s="928"/>
      <c r="O4" s="928"/>
      <c r="P4" s="928"/>
      <c r="Q4" s="928"/>
      <c r="R4" s="928"/>
      <c r="S4" s="928"/>
      <c r="T4" s="928"/>
      <c r="U4" s="928"/>
      <c r="V4" s="928"/>
      <c r="W4" s="928"/>
      <c r="X4" s="928"/>
      <c r="Y4" s="928"/>
      <c r="Z4" s="928"/>
      <c r="AA4" s="929"/>
      <c r="AB4" s="536" t="s">
        <v>777</v>
      </c>
      <c r="AC4" s="537"/>
      <c r="AD4" s="538"/>
    </row>
    <row r="5" spans="1:30" ht="9" customHeight="1" thickBot="1">
      <c r="A5" s="249"/>
      <c r="B5" s="311"/>
      <c r="C5" s="312"/>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 r="A7" s="539" t="s">
        <v>293</v>
      </c>
      <c r="B7" s="540"/>
      <c r="C7" s="890" t="s">
        <v>42</v>
      </c>
      <c r="D7" s="539" t="s">
        <v>71</v>
      </c>
      <c r="E7" s="545"/>
      <c r="F7" s="545"/>
      <c r="G7" s="545"/>
      <c r="H7" s="540"/>
      <c r="I7" s="907">
        <v>45054</v>
      </c>
      <c r="J7" s="908"/>
      <c r="K7" s="539" t="s">
        <v>67</v>
      </c>
      <c r="L7" s="540"/>
      <c r="M7" s="913" t="s">
        <v>70</v>
      </c>
      <c r="N7" s="914"/>
      <c r="O7" s="897"/>
      <c r="P7" s="898"/>
      <c r="Q7" s="252"/>
      <c r="R7" s="252"/>
      <c r="S7" s="252"/>
      <c r="T7" s="252"/>
      <c r="U7" s="252"/>
      <c r="V7" s="252"/>
      <c r="W7" s="252"/>
      <c r="X7" s="252"/>
      <c r="Y7" s="252"/>
      <c r="Z7" s="253"/>
      <c r="AA7" s="252"/>
      <c r="AB7" s="252"/>
      <c r="AC7" s="258"/>
      <c r="AD7" s="259"/>
    </row>
    <row r="8" spans="1:30" ht="15">
      <c r="A8" s="541"/>
      <c r="B8" s="542"/>
      <c r="C8" s="891"/>
      <c r="D8" s="541"/>
      <c r="E8" s="893"/>
      <c r="F8" s="893"/>
      <c r="G8" s="893"/>
      <c r="H8" s="542"/>
      <c r="I8" s="909"/>
      <c r="J8" s="910"/>
      <c r="K8" s="541"/>
      <c r="L8" s="542"/>
      <c r="M8" s="899" t="s">
        <v>68</v>
      </c>
      <c r="N8" s="900"/>
      <c r="O8" s="901"/>
      <c r="P8" s="902"/>
      <c r="Q8" s="252"/>
      <c r="R8" s="252"/>
      <c r="S8" s="252"/>
      <c r="T8" s="252"/>
      <c r="U8" s="252"/>
      <c r="V8" s="252"/>
      <c r="W8" s="252"/>
      <c r="X8" s="252"/>
      <c r="Y8" s="252"/>
      <c r="Z8" s="253"/>
      <c r="AA8" s="252"/>
      <c r="AB8" s="252"/>
      <c r="AC8" s="258"/>
      <c r="AD8" s="259"/>
    </row>
    <row r="9" spans="1:30" ht="15.75" thickBot="1">
      <c r="A9" s="543"/>
      <c r="B9" s="544"/>
      <c r="C9" s="892"/>
      <c r="D9" s="543"/>
      <c r="E9" s="547"/>
      <c r="F9" s="547"/>
      <c r="G9" s="547"/>
      <c r="H9" s="544"/>
      <c r="I9" s="911"/>
      <c r="J9" s="912"/>
      <c r="K9" s="543"/>
      <c r="L9" s="544"/>
      <c r="M9" s="903" t="s">
        <v>69</v>
      </c>
      <c r="N9" s="904"/>
      <c r="O9" s="905" t="s">
        <v>425</v>
      </c>
      <c r="P9" s="906"/>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539" t="s">
        <v>0</v>
      </c>
      <c r="B11" s="540"/>
      <c r="C11" s="881" t="s">
        <v>497</v>
      </c>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3"/>
    </row>
    <row r="12" spans="1:30" ht="15" customHeight="1">
      <c r="A12" s="541"/>
      <c r="B12" s="542"/>
      <c r="C12" s="884"/>
      <c r="D12" s="885"/>
      <c r="E12" s="885"/>
      <c r="F12" s="885"/>
      <c r="G12" s="885"/>
      <c r="H12" s="885"/>
      <c r="I12" s="885"/>
      <c r="J12" s="885"/>
      <c r="K12" s="885"/>
      <c r="L12" s="885"/>
      <c r="M12" s="885"/>
      <c r="N12" s="885"/>
      <c r="O12" s="885"/>
      <c r="P12" s="885"/>
      <c r="Q12" s="885"/>
      <c r="R12" s="885"/>
      <c r="S12" s="885"/>
      <c r="T12" s="885"/>
      <c r="U12" s="885"/>
      <c r="V12" s="885"/>
      <c r="W12" s="885"/>
      <c r="X12" s="885"/>
      <c r="Y12" s="885"/>
      <c r="Z12" s="885"/>
      <c r="AA12" s="885"/>
      <c r="AB12" s="885"/>
      <c r="AC12" s="885"/>
      <c r="AD12" s="886"/>
    </row>
    <row r="13" spans="1:30" ht="15" customHeight="1" thickBot="1">
      <c r="A13" s="543"/>
      <c r="B13" s="544"/>
      <c r="C13" s="887"/>
      <c r="D13" s="888"/>
      <c r="E13" s="888"/>
      <c r="F13" s="888"/>
      <c r="G13" s="888"/>
      <c r="H13" s="888"/>
      <c r="I13" s="888"/>
      <c r="J13" s="888"/>
      <c r="K13" s="888"/>
      <c r="L13" s="888"/>
      <c r="M13" s="888"/>
      <c r="N13" s="888"/>
      <c r="O13" s="888"/>
      <c r="P13" s="888"/>
      <c r="Q13" s="888"/>
      <c r="R13" s="888"/>
      <c r="S13" s="888"/>
      <c r="T13" s="888"/>
      <c r="U13" s="888"/>
      <c r="V13" s="888"/>
      <c r="W13" s="888"/>
      <c r="X13" s="888"/>
      <c r="Y13" s="888"/>
      <c r="Z13" s="888"/>
      <c r="AA13" s="888"/>
      <c r="AB13" s="888"/>
      <c r="AC13" s="888"/>
      <c r="AD13" s="889"/>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576" t="s">
        <v>77</v>
      </c>
      <c r="B15" s="577"/>
      <c r="C15" s="872" t="s">
        <v>426</v>
      </c>
      <c r="D15" s="873"/>
      <c r="E15" s="873"/>
      <c r="F15" s="873"/>
      <c r="G15" s="873"/>
      <c r="H15" s="873"/>
      <c r="I15" s="873"/>
      <c r="J15" s="873"/>
      <c r="K15" s="874"/>
      <c r="L15" s="515" t="s">
        <v>73</v>
      </c>
      <c r="M15" s="516"/>
      <c r="N15" s="516"/>
      <c r="O15" s="516"/>
      <c r="P15" s="516"/>
      <c r="Q15" s="517"/>
      <c r="R15" s="894" t="s">
        <v>622</v>
      </c>
      <c r="S15" s="895"/>
      <c r="T15" s="895"/>
      <c r="U15" s="895"/>
      <c r="V15" s="895"/>
      <c r="W15" s="895"/>
      <c r="X15" s="896"/>
      <c r="Y15" s="515" t="s">
        <v>72</v>
      </c>
      <c r="Z15" s="517"/>
      <c r="AA15" s="872" t="s">
        <v>623</v>
      </c>
      <c r="AB15" s="873"/>
      <c r="AC15" s="873"/>
      <c r="AD15" s="874"/>
    </row>
    <row r="16" spans="1:30" ht="9" customHeight="1" thickBot="1">
      <c r="A16" s="257"/>
      <c r="B16" s="252"/>
      <c r="C16" s="875"/>
      <c r="D16" s="875"/>
      <c r="E16" s="875"/>
      <c r="F16" s="875"/>
      <c r="G16" s="875"/>
      <c r="H16" s="875"/>
      <c r="I16" s="875"/>
      <c r="J16" s="875"/>
      <c r="K16" s="875"/>
      <c r="L16" s="875"/>
      <c r="M16" s="875"/>
      <c r="N16" s="875"/>
      <c r="O16" s="875"/>
      <c r="P16" s="875"/>
      <c r="Q16" s="875"/>
      <c r="R16" s="875"/>
      <c r="S16" s="875"/>
      <c r="T16" s="875"/>
      <c r="U16" s="875"/>
      <c r="V16" s="875"/>
      <c r="W16" s="875"/>
      <c r="X16" s="875"/>
      <c r="Y16" s="875"/>
      <c r="Z16" s="875"/>
      <c r="AA16" s="875"/>
      <c r="AB16" s="875"/>
      <c r="AC16" s="271"/>
      <c r="AD16" s="272"/>
    </row>
    <row r="17" spans="1:30" s="273" customFormat="1" ht="37.5" customHeight="1" thickBot="1">
      <c r="A17" s="576" t="s">
        <v>79</v>
      </c>
      <c r="B17" s="577"/>
      <c r="C17" s="876" t="s">
        <v>624</v>
      </c>
      <c r="D17" s="877"/>
      <c r="E17" s="877"/>
      <c r="F17" s="877"/>
      <c r="G17" s="877"/>
      <c r="H17" s="877"/>
      <c r="I17" s="877"/>
      <c r="J17" s="877"/>
      <c r="K17" s="877"/>
      <c r="L17" s="877"/>
      <c r="M17" s="877"/>
      <c r="N17" s="877"/>
      <c r="O17" s="877"/>
      <c r="P17" s="877"/>
      <c r="Q17" s="878"/>
      <c r="R17" s="515" t="s">
        <v>374</v>
      </c>
      <c r="S17" s="516"/>
      <c r="T17" s="516"/>
      <c r="U17" s="516"/>
      <c r="V17" s="517"/>
      <c r="W17" s="594">
        <v>0.16</v>
      </c>
      <c r="X17" s="595"/>
      <c r="Y17" s="516" t="s">
        <v>15</v>
      </c>
      <c r="Z17" s="516"/>
      <c r="AA17" s="516"/>
      <c r="AB17" s="517"/>
      <c r="AC17" s="879">
        <f>+VIGENCIA!D6</f>
        <v>0.20969674359270574</v>
      </c>
      <c r="AD17" s="880"/>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15" t="s">
        <v>1</v>
      </c>
      <c r="B19" s="516"/>
      <c r="C19" s="516"/>
      <c r="D19" s="516"/>
      <c r="E19" s="516"/>
      <c r="F19" s="516"/>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7"/>
      <c r="AE19" s="275"/>
      <c r="AF19" s="275"/>
    </row>
    <row r="20" spans="1:32" ht="31.5" customHeight="1" thickBot="1">
      <c r="A20" s="276"/>
      <c r="B20" s="258"/>
      <c r="C20" s="676" t="s">
        <v>376</v>
      </c>
      <c r="D20" s="677"/>
      <c r="E20" s="677"/>
      <c r="F20" s="677"/>
      <c r="G20" s="677"/>
      <c r="H20" s="677"/>
      <c r="I20" s="677"/>
      <c r="J20" s="677"/>
      <c r="K20" s="677"/>
      <c r="L20" s="677"/>
      <c r="M20" s="677"/>
      <c r="N20" s="677"/>
      <c r="O20" s="677"/>
      <c r="P20" s="678"/>
      <c r="Q20" s="673" t="s">
        <v>377</v>
      </c>
      <c r="R20" s="871"/>
      <c r="S20" s="871"/>
      <c r="T20" s="871"/>
      <c r="U20" s="871"/>
      <c r="V20" s="871"/>
      <c r="W20" s="871"/>
      <c r="X20" s="871"/>
      <c r="Y20" s="871"/>
      <c r="Z20" s="871"/>
      <c r="AA20" s="871"/>
      <c r="AB20" s="871"/>
      <c r="AC20" s="871"/>
      <c r="AD20" s="675"/>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809" t="s">
        <v>378</v>
      </c>
      <c r="B22" s="814"/>
      <c r="C22" s="197">
        <f>+RESERVA!C13</f>
        <v>78887973</v>
      </c>
      <c r="D22" s="195"/>
      <c r="E22" s="195"/>
      <c r="F22" s="195"/>
      <c r="G22" s="195"/>
      <c r="H22" s="195"/>
      <c r="I22" s="195"/>
      <c r="J22" s="195"/>
      <c r="K22" s="195"/>
      <c r="L22" s="195"/>
      <c r="M22" s="195"/>
      <c r="N22" s="195"/>
      <c r="O22" s="195"/>
      <c r="P22" s="198"/>
      <c r="Q22" s="197">
        <v>886943478</v>
      </c>
      <c r="R22" s="195">
        <v>104843400</v>
      </c>
      <c r="S22" s="195">
        <v>140587987</v>
      </c>
      <c r="T22" s="195">
        <v>1077819097</v>
      </c>
      <c r="U22" s="195">
        <v>46346970</v>
      </c>
      <c r="V22" s="195">
        <v>11000000</v>
      </c>
      <c r="W22" s="195">
        <v>0</v>
      </c>
      <c r="X22" s="195">
        <v>128375097</v>
      </c>
      <c r="Y22" s="195">
        <v>32607000</v>
      </c>
      <c r="Z22" s="195">
        <v>2000000</v>
      </c>
      <c r="AA22" s="195">
        <v>0</v>
      </c>
      <c r="AB22" s="195">
        <v>0</v>
      </c>
      <c r="AC22" s="195">
        <f>SUM(Q22:AB22)</f>
        <v>2430523029</v>
      </c>
      <c r="AD22" s="202"/>
      <c r="AE22" s="4"/>
      <c r="AF22" s="4"/>
    </row>
    <row r="23" spans="1:32" ht="31.5" customHeight="1">
      <c r="A23" s="810" t="s">
        <v>379</v>
      </c>
      <c r="B23" s="817"/>
      <c r="C23" s="192"/>
      <c r="D23" s="191"/>
      <c r="E23" s="191"/>
      <c r="F23" s="191"/>
      <c r="G23" s="191"/>
      <c r="H23" s="191"/>
      <c r="I23" s="191"/>
      <c r="J23" s="191"/>
      <c r="K23" s="191"/>
      <c r="L23" s="191"/>
      <c r="M23" s="191"/>
      <c r="N23" s="191"/>
      <c r="O23" s="191"/>
      <c r="P23" s="211"/>
      <c r="Q23" s="192">
        <f>+VIGENCIA!D15</f>
        <v>525838496</v>
      </c>
      <c r="R23" s="191">
        <f>+VIGENCIA!F15</f>
        <v>142212061</v>
      </c>
      <c r="S23" s="191">
        <f>+VIGENCIA!H15</f>
        <v>-18599798</v>
      </c>
      <c r="T23" s="191">
        <f>+VIGENCIA!J15</f>
        <v>280733333</v>
      </c>
      <c r="U23" s="191"/>
      <c r="V23" s="191"/>
      <c r="W23" s="191"/>
      <c r="X23" s="191"/>
      <c r="Y23" s="191"/>
      <c r="Z23" s="191"/>
      <c r="AA23" s="191"/>
      <c r="AB23" s="191"/>
      <c r="AC23" s="191">
        <f>SUM(Q23:AB23)</f>
        <v>930184092</v>
      </c>
      <c r="AD23" s="474">
        <f>+AC23/AC22</f>
        <v>0.38270943369037297</v>
      </c>
      <c r="AE23" s="4"/>
      <c r="AF23" s="4"/>
    </row>
    <row r="24" spans="1:32" ht="31.5" customHeight="1">
      <c r="A24" s="810" t="s">
        <v>380</v>
      </c>
      <c r="B24" s="817"/>
      <c r="C24" s="404">
        <v>10197469</v>
      </c>
      <c r="D24" s="344">
        <v>10197469</v>
      </c>
      <c r="E24" s="344">
        <v>10197466</v>
      </c>
      <c r="F24" s="344">
        <f>3380352+19782203</f>
        <v>23162555</v>
      </c>
      <c r="G24" s="191"/>
      <c r="H24" s="191">
        <v>25133014</v>
      </c>
      <c r="I24" s="191"/>
      <c r="J24" s="191"/>
      <c r="K24" s="191"/>
      <c r="L24" s="191"/>
      <c r="M24" s="191"/>
      <c r="N24" s="191"/>
      <c r="O24" s="191">
        <f>SUM(C24:N24)</f>
        <v>78887973</v>
      </c>
      <c r="P24" s="196"/>
      <c r="Q24" s="192"/>
      <c r="R24" s="191">
        <v>47869481</v>
      </c>
      <c r="S24" s="191">
        <v>86678163</v>
      </c>
      <c r="T24" s="191">
        <v>102312613</v>
      </c>
      <c r="U24" s="191">
        <v>1179131613</v>
      </c>
      <c r="V24" s="191">
        <v>134706355</v>
      </c>
      <c r="W24" s="191">
        <v>113312613</v>
      </c>
      <c r="X24" s="191">
        <v>104094801</v>
      </c>
      <c r="Y24" s="191">
        <v>229687633</v>
      </c>
      <c r="Z24" s="191">
        <v>134921663</v>
      </c>
      <c r="AA24" s="191">
        <v>103310563</v>
      </c>
      <c r="AB24" s="191">
        <v>194497531</v>
      </c>
      <c r="AC24" s="191">
        <f>SUM(Q24:AB24)</f>
        <v>2430523029</v>
      </c>
      <c r="AD24" s="474"/>
      <c r="AE24" s="4"/>
      <c r="AF24" s="4"/>
    </row>
    <row r="25" spans="1:32" ht="31.5" customHeight="1" thickBot="1">
      <c r="A25" s="860" t="s">
        <v>381</v>
      </c>
      <c r="B25" s="861"/>
      <c r="C25" s="193">
        <f>+RESERVA!E13</f>
        <v>10197469</v>
      </c>
      <c r="D25" s="194">
        <f>+RESERVA!G13</f>
        <v>10197468</v>
      </c>
      <c r="E25" s="194">
        <f>+RESERVA!I13</f>
        <v>10197468</v>
      </c>
      <c r="F25" s="194"/>
      <c r="G25" s="194"/>
      <c r="H25" s="194"/>
      <c r="I25" s="194"/>
      <c r="J25" s="194"/>
      <c r="K25" s="194"/>
      <c r="L25" s="194"/>
      <c r="M25" s="194"/>
      <c r="N25" s="194"/>
      <c r="O25" s="194">
        <f>SUM(C25:N25)</f>
        <v>30592405</v>
      </c>
      <c r="P25" s="473">
        <f>+O25/O24</f>
        <v>0.387795551547509</v>
      </c>
      <c r="Q25" s="193">
        <f>+VIGENCIA!E15</f>
        <v>0</v>
      </c>
      <c r="R25" s="194">
        <f>+VIGENCIA!G15</f>
        <v>12534268</v>
      </c>
      <c r="S25" s="194">
        <f>+VIGENCIA!I15</f>
        <v>47306463</v>
      </c>
      <c r="T25" s="194">
        <f>+VIGENCIA!K15</f>
        <v>54973130</v>
      </c>
      <c r="U25" s="194"/>
      <c r="V25" s="194"/>
      <c r="W25" s="194"/>
      <c r="X25" s="194"/>
      <c r="Y25" s="194"/>
      <c r="Z25" s="194"/>
      <c r="AA25" s="194"/>
      <c r="AB25" s="194"/>
      <c r="AC25" s="194">
        <f>SUM(Q25:AB25)</f>
        <v>114813861</v>
      </c>
      <c r="AD25" s="475">
        <f>+AC25/AC24</f>
        <v>0.04723833497156303</v>
      </c>
      <c r="AE25" s="4"/>
      <c r="AF25" s="4"/>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862" t="s">
        <v>76</v>
      </c>
      <c r="B27" s="863"/>
      <c r="C27" s="864"/>
      <c r="D27" s="864"/>
      <c r="E27" s="864"/>
      <c r="F27" s="864"/>
      <c r="G27" s="864"/>
      <c r="H27" s="864"/>
      <c r="I27" s="864"/>
      <c r="J27" s="864"/>
      <c r="K27" s="864"/>
      <c r="L27" s="864"/>
      <c r="M27" s="864"/>
      <c r="N27" s="864"/>
      <c r="O27" s="864"/>
      <c r="P27" s="864"/>
      <c r="Q27" s="864"/>
      <c r="R27" s="864"/>
      <c r="S27" s="864"/>
      <c r="T27" s="864"/>
      <c r="U27" s="864"/>
      <c r="V27" s="864"/>
      <c r="W27" s="864"/>
      <c r="X27" s="864"/>
      <c r="Y27" s="864"/>
      <c r="Z27" s="864"/>
      <c r="AA27" s="864"/>
      <c r="AB27" s="864"/>
      <c r="AC27" s="864"/>
      <c r="AD27" s="865"/>
    </row>
    <row r="28" spans="1:30" ht="15" customHeight="1">
      <c r="A28" s="866" t="s">
        <v>189</v>
      </c>
      <c r="B28" s="868" t="s">
        <v>6</v>
      </c>
      <c r="C28" s="869"/>
      <c r="D28" s="817" t="s">
        <v>398</v>
      </c>
      <c r="E28" s="818"/>
      <c r="F28" s="818"/>
      <c r="G28" s="818"/>
      <c r="H28" s="818"/>
      <c r="I28" s="818"/>
      <c r="J28" s="818"/>
      <c r="K28" s="818"/>
      <c r="L28" s="818"/>
      <c r="M28" s="818"/>
      <c r="N28" s="818"/>
      <c r="O28" s="870"/>
      <c r="P28" s="857" t="s">
        <v>8</v>
      </c>
      <c r="Q28" s="857" t="s">
        <v>84</v>
      </c>
      <c r="R28" s="857"/>
      <c r="S28" s="857"/>
      <c r="T28" s="857"/>
      <c r="U28" s="857"/>
      <c r="V28" s="857"/>
      <c r="W28" s="857"/>
      <c r="X28" s="857"/>
      <c r="Y28" s="857"/>
      <c r="Z28" s="857"/>
      <c r="AA28" s="857"/>
      <c r="AB28" s="857"/>
      <c r="AC28" s="857"/>
      <c r="AD28" s="859"/>
    </row>
    <row r="29" spans="1:30" ht="27" customHeight="1">
      <c r="A29" s="867"/>
      <c r="B29" s="822"/>
      <c r="C29" s="824"/>
      <c r="D29" s="281" t="s">
        <v>39</v>
      </c>
      <c r="E29" s="281" t="s">
        <v>40</v>
      </c>
      <c r="F29" s="281" t="s">
        <v>41</v>
      </c>
      <c r="G29" s="281" t="s">
        <v>42</v>
      </c>
      <c r="H29" s="281" t="s">
        <v>43</v>
      </c>
      <c r="I29" s="281" t="s">
        <v>44</v>
      </c>
      <c r="J29" s="281" t="s">
        <v>45</v>
      </c>
      <c r="K29" s="281" t="s">
        <v>46</v>
      </c>
      <c r="L29" s="281" t="s">
        <v>47</v>
      </c>
      <c r="M29" s="281" t="s">
        <v>48</v>
      </c>
      <c r="N29" s="281" t="s">
        <v>49</v>
      </c>
      <c r="O29" s="281" t="s">
        <v>50</v>
      </c>
      <c r="P29" s="870"/>
      <c r="Q29" s="857"/>
      <c r="R29" s="857"/>
      <c r="S29" s="857"/>
      <c r="T29" s="857"/>
      <c r="U29" s="857"/>
      <c r="V29" s="857"/>
      <c r="W29" s="857"/>
      <c r="X29" s="857"/>
      <c r="Y29" s="857"/>
      <c r="Z29" s="857"/>
      <c r="AA29" s="857"/>
      <c r="AB29" s="857"/>
      <c r="AC29" s="857"/>
      <c r="AD29" s="859"/>
    </row>
    <row r="30" spans="1:30" ht="65.25" customHeight="1" thickBot="1">
      <c r="A30" s="330" t="str">
        <f>C17</f>
        <v>Avanzar en el 80% en las políticas de Gobierno Digital y Seguridad Digital contenidas en la Dimensión Gestión con valores para Resultados</v>
      </c>
      <c r="B30" s="850" t="s">
        <v>450</v>
      </c>
      <c r="C30" s="851"/>
      <c r="D30" s="283" t="s">
        <v>450</v>
      </c>
      <c r="E30" s="283" t="s">
        <v>450</v>
      </c>
      <c r="F30" s="283" t="s">
        <v>450</v>
      </c>
      <c r="G30" s="283" t="s">
        <v>450</v>
      </c>
      <c r="H30" s="283" t="s">
        <v>450</v>
      </c>
      <c r="I30" s="283" t="s">
        <v>450</v>
      </c>
      <c r="J30" s="283" t="s">
        <v>450</v>
      </c>
      <c r="K30" s="283" t="s">
        <v>450</v>
      </c>
      <c r="L30" s="283" t="s">
        <v>450</v>
      </c>
      <c r="M30" s="283" t="s">
        <v>450</v>
      </c>
      <c r="N30" s="283" t="s">
        <v>450</v>
      </c>
      <c r="O30" s="283" t="s">
        <v>450</v>
      </c>
      <c r="P30" s="89">
        <f>SUM(D30:O30)</f>
        <v>0</v>
      </c>
      <c r="Q30" s="852"/>
      <c r="R30" s="852"/>
      <c r="S30" s="852"/>
      <c r="T30" s="852"/>
      <c r="U30" s="852"/>
      <c r="V30" s="852"/>
      <c r="W30" s="852"/>
      <c r="X30" s="852"/>
      <c r="Y30" s="852"/>
      <c r="Z30" s="852"/>
      <c r="AA30" s="852"/>
      <c r="AB30" s="852"/>
      <c r="AC30" s="852"/>
      <c r="AD30" s="853"/>
    </row>
    <row r="31" spans="1:30" ht="45" customHeight="1">
      <c r="A31" s="854" t="s">
        <v>292</v>
      </c>
      <c r="B31" s="855"/>
      <c r="C31" s="855"/>
      <c r="D31" s="855"/>
      <c r="E31" s="855"/>
      <c r="F31" s="855"/>
      <c r="G31" s="855"/>
      <c r="H31" s="855"/>
      <c r="I31" s="855"/>
      <c r="J31" s="855"/>
      <c r="K31" s="855"/>
      <c r="L31" s="855"/>
      <c r="M31" s="855"/>
      <c r="N31" s="855"/>
      <c r="O31" s="855"/>
      <c r="P31" s="855"/>
      <c r="Q31" s="855"/>
      <c r="R31" s="855"/>
      <c r="S31" s="855"/>
      <c r="T31" s="855"/>
      <c r="U31" s="855"/>
      <c r="V31" s="855"/>
      <c r="W31" s="855"/>
      <c r="X31" s="855"/>
      <c r="Y31" s="855"/>
      <c r="Z31" s="855"/>
      <c r="AA31" s="855"/>
      <c r="AB31" s="855"/>
      <c r="AC31" s="855"/>
      <c r="AD31" s="856"/>
    </row>
    <row r="32" spans="1:41" ht="22.5" customHeight="1">
      <c r="A32" s="810" t="s">
        <v>190</v>
      </c>
      <c r="B32" s="857" t="s">
        <v>62</v>
      </c>
      <c r="C32" s="857" t="s">
        <v>6</v>
      </c>
      <c r="D32" s="857" t="s">
        <v>60</v>
      </c>
      <c r="E32" s="857"/>
      <c r="F32" s="857"/>
      <c r="G32" s="857"/>
      <c r="H32" s="857"/>
      <c r="I32" s="857"/>
      <c r="J32" s="857"/>
      <c r="K32" s="857"/>
      <c r="L32" s="857"/>
      <c r="M32" s="857"/>
      <c r="N32" s="857"/>
      <c r="O32" s="857"/>
      <c r="P32" s="857"/>
      <c r="Q32" s="857" t="s">
        <v>85</v>
      </c>
      <c r="R32" s="857"/>
      <c r="S32" s="857"/>
      <c r="T32" s="857"/>
      <c r="U32" s="857"/>
      <c r="V32" s="857"/>
      <c r="W32" s="857"/>
      <c r="X32" s="857"/>
      <c r="Y32" s="857"/>
      <c r="Z32" s="857"/>
      <c r="AA32" s="857"/>
      <c r="AB32" s="857"/>
      <c r="AC32" s="857"/>
      <c r="AD32" s="859"/>
      <c r="AG32" s="90"/>
      <c r="AH32" s="90"/>
      <c r="AI32" s="90"/>
      <c r="AJ32" s="90"/>
      <c r="AK32" s="90"/>
      <c r="AL32" s="90"/>
      <c r="AM32" s="90"/>
      <c r="AN32" s="90"/>
      <c r="AO32" s="90"/>
    </row>
    <row r="33" spans="1:41" ht="27" customHeight="1">
      <c r="A33" s="810"/>
      <c r="B33" s="857"/>
      <c r="C33" s="858"/>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857" t="s">
        <v>403</v>
      </c>
      <c r="R33" s="857"/>
      <c r="S33" s="857"/>
      <c r="T33" s="857" t="s">
        <v>406</v>
      </c>
      <c r="U33" s="857"/>
      <c r="V33" s="857"/>
      <c r="W33" s="822" t="s">
        <v>81</v>
      </c>
      <c r="X33" s="823"/>
      <c r="Y33" s="823"/>
      <c r="Z33" s="824"/>
      <c r="AA33" s="822" t="s">
        <v>82</v>
      </c>
      <c r="AB33" s="823"/>
      <c r="AC33" s="823"/>
      <c r="AD33" s="825"/>
      <c r="AG33" s="90"/>
      <c r="AH33" s="90"/>
      <c r="AI33" s="90"/>
      <c r="AJ33" s="90"/>
      <c r="AK33" s="90"/>
      <c r="AL33" s="90"/>
      <c r="AM33" s="90"/>
      <c r="AN33" s="90"/>
      <c r="AO33" s="90"/>
    </row>
    <row r="34" spans="1:41" ht="132.75" customHeight="1">
      <c r="A34" s="826" t="s">
        <v>624</v>
      </c>
      <c r="B34" s="828">
        <f>+AC17</f>
        <v>0.20969674359270574</v>
      </c>
      <c r="C34" s="284" t="s">
        <v>9</v>
      </c>
      <c r="D34" s="177">
        <f>((D38*($B$38/$B$34))+(D40*($B$40/$B$34))+(D42*($B$42/$B$34)))*$P$34</f>
        <v>0.013619667864500619</v>
      </c>
      <c r="E34" s="177">
        <f aca="true" t="shared" si="0" ref="E34:O34">((E38*($B$38/$B$34))+(E40*($B$40/$B$34))+(E42*($B$42/$B$34)))*$P$34</f>
        <v>0.013619667864500619</v>
      </c>
      <c r="F34" s="177">
        <f t="shared" si="0"/>
        <v>0.015322126347563195</v>
      </c>
      <c r="G34" s="177">
        <f t="shared" si="0"/>
        <v>0.013619667864500619</v>
      </c>
      <c r="H34" s="177">
        <f t="shared" si="0"/>
        <v>0.013619667864500619</v>
      </c>
      <c r="I34" s="177">
        <f t="shared" si="0"/>
        <v>0.015322126347563195</v>
      </c>
      <c r="J34" s="177">
        <f t="shared" si="0"/>
        <v>0.013619667864500619</v>
      </c>
      <c r="K34" s="177">
        <f t="shared" si="0"/>
        <v>0.013619667864500619</v>
      </c>
      <c r="L34" s="177">
        <f t="shared" si="0"/>
        <v>0.015322126347563195</v>
      </c>
      <c r="M34" s="177">
        <f t="shared" si="0"/>
        <v>0.013619667864500619</v>
      </c>
      <c r="N34" s="177">
        <f t="shared" si="0"/>
        <v>0.013619667864500619</v>
      </c>
      <c r="O34" s="177">
        <f t="shared" si="0"/>
        <v>0.015322126347563195</v>
      </c>
      <c r="P34" s="177">
        <v>0.17</v>
      </c>
      <c r="Q34" s="830" t="s">
        <v>865</v>
      </c>
      <c r="R34" s="831"/>
      <c r="S34" s="832"/>
      <c r="T34" s="836" t="s">
        <v>857</v>
      </c>
      <c r="U34" s="837"/>
      <c r="V34" s="838"/>
      <c r="W34" s="842" t="s">
        <v>858</v>
      </c>
      <c r="X34" s="843"/>
      <c r="Y34" s="843"/>
      <c r="Z34" s="844"/>
      <c r="AA34" s="830" t="s">
        <v>880</v>
      </c>
      <c r="AB34" s="831"/>
      <c r="AC34" s="831"/>
      <c r="AD34" s="848"/>
      <c r="AG34" s="90"/>
      <c r="AH34" s="90"/>
      <c r="AI34" s="90"/>
      <c r="AJ34" s="90"/>
      <c r="AK34" s="90"/>
      <c r="AL34" s="90"/>
      <c r="AM34" s="90"/>
      <c r="AN34" s="90"/>
      <c r="AO34" s="90"/>
    </row>
    <row r="35" spans="1:41" ht="132.75" customHeight="1" thickBot="1">
      <c r="A35" s="827"/>
      <c r="B35" s="829"/>
      <c r="C35" s="285" t="s">
        <v>10</v>
      </c>
      <c r="D35" s="419">
        <f>((D39*($B$38/$B$34))+(D41*($B$40/$B$34))+(D43*($B$42/$B$34)))*$P$34</f>
        <v>0.013619667864500619</v>
      </c>
      <c r="E35" s="419">
        <f>((E39*($B$38/$B$34))+(E41*($B$40/$B$34))+(E43*($B$42/$B$34)))*$P$34</f>
        <v>0.011025445414119546</v>
      </c>
      <c r="F35" s="419">
        <f>((F39*($B$38/$B$34))+(F41*($B$40/$B$34))+(F43*($B$42/$B$34)))*$P$34</f>
        <v>0.01240362609088449</v>
      </c>
      <c r="G35" s="419">
        <f>((G39*($B$38/$B$34))+(G41*($B$40/$B$34))+(G43*($B$42/$B$34)))*$P$34</f>
        <v>0.011025445414119546</v>
      </c>
      <c r="H35" s="96"/>
      <c r="I35" s="96"/>
      <c r="J35" s="96"/>
      <c r="K35" s="96"/>
      <c r="L35" s="96"/>
      <c r="M35" s="96"/>
      <c r="N35" s="96"/>
      <c r="O35" s="96"/>
      <c r="P35" s="178">
        <f>SUM(D35:O35)</f>
        <v>0.0480741847836242</v>
      </c>
      <c r="Q35" s="833"/>
      <c r="R35" s="834"/>
      <c r="S35" s="835"/>
      <c r="T35" s="839"/>
      <c r="U35" s="840"/>
      <c r="V35" s="841"/>
      <c r="W35" s="845"/>
      <c r="X35" s="846"/>
      <c r="Y35" s="846"/>
      <c r="Z35" s="847"/>
      <c r="AA35" s="833"/>
      <c r="AB35" s="834"/>
      <c r="AC35" s="834"/>
      <c r="AD35" s="849"/>
      <c r="AE35" s="50"/>
      <c r="AG35" s="90"/>
      <c r="AH35" s="90"/>
      <c r="AI35" s="90"/>
      <c r="AJ35" s="90"/>
      <c r="AK35" s="90"/>
      <c r="AL35" s="90"/>
      <c r="AM35" s="90"/>
      <c r="AN35" s="90"/>
      <c r="AO35" s="90"/>
    </row>
    <row r="36" spans="1:41" ht="25.5" customHeight="1">
      <c r="A36" s="809" t="s">
        <v>191</v>
      </c>
      <c r="B36" s="811" t="s">
        <v>61</v>
      </c>
      <c r="C36" s="813" t="s">
        <v>11</v>
      </c>
      <c r="D36" s="813"/>
      <c r="E36" s="813"/>
      <c r="F36" s="813"/>
      <c r="G36" s="813"/>
      <c r="H36" s="813"/>
      <c r="I36" s="813"/>
      <c r="J36" s="813"/>
      <c r="K36" s="813"/>
      <c r="L36" s="813"/>
      <c r="M36" s="813"/>
      <c r="N36" s="813"/>
      <c r="O36" s="813"/>
      <c r="P36" s="813"/>
      <c r="Q36" s="814" t="s">
        <v>78</v>
      </c>
      <c r="R36" s="815"/>
      <c r="S36" s="815"/>
      <c r="T36" s="815"/>
      <c r="U36" s="815"/>
      <c r="V36" s="815"/>
      <c r="W36" s="815"/>
      <c r="X36" s="815"/>
      <c r="Y36" s="815"/>
      <c r="Z36" s="815"/>
      <c r="AA36" s="815"/>
      <c r="AB36" s="815"/>
      <c r="AC36" s="815"/>
      <c r="AD36" s="816"/>
      <c r="AG36" s="90"/>
      <c r="AH36" s="90"/>
      <c r="AI36" s="90"/>
      <c r="AJ36" s="90"/>
      <c r="AK36" s="90"/>
      <c r="AL36" s="90"/>
      <c r="AM36" s="90"/>
      <c r="AN36" s="90"/>
      <c r="AO36" s="90"/>
    </row>
    <row r="37" spans="1:41" ht="42.75" customHeight="1">
      <c r="A37" s="810"/>
      <c r="B37" s="812"/>
      <c r="C37" s="438" t="s">
        <v>12</v>
      </c>
      <c r="D37" s="438" t="s">
        <v>36</v>
      </c>
      <c r="E37" s="438" t="s">
        <v>37</v>
      </c>
      <c r="F37" s="438" t="s">
        <v>38</v>
      </c>
      <c r="G37" s="438" t="s">
        <v>51</v>
      </c>
      <c r="H37" s="438" t="s">
        <v>52</v>
      </c>
      <c r="I37" s="438" t="s">
        <v>53</v>
      </c>
      <c r="J37" s="438" t="s">
        <v>54</v>
      </c>
      <c r="K37" s="438" t="s">
        <v>55</v>
      </c>
      <c r="L37" s="438" t="s">
        <v>56</v>
      </c>
      <c r="M37" s="438" t="s">
        <v>57</v>
      </c>
      <c r="N37" s="438" t="s">
        <v>58</v>
      </c>
      <c r="O37" s="438" t="s">
        <v>59</v>
      </c>
      <c r="P37" s="438" t="s">
        <v>63</v>
      </c>
      <c r="Q37" s="817" t="s">
        <v>83</v>
      </c>
      <c r="R37" s="818"/>
      <c r="S37" s="818"/>
      <c r="T37" s="818"/>
      <c r="U37" s="818"/>
      <c r="V37" s="818"/>
      <c r="W37" s="818"/>
      <c r="X37" s="818"/>
      <c r="Y37" s="818"/>
      <c r="Z37" s="818"/>
      <c r="AA37" s="818"/>
      <c r="AB37" s="818"/>
      <c r="AC37" s="818"/>
      <c r="AD37" s="819"/>
      <c r="AG37" s="98"/>
      <c r="AH37" s="98"/>
      <c r="AI37" s="98"/>
      <c r="AJ37" s="98"/>
      <c r="AK37" s="98"/>
      <c r="AL37" s="98"/>
      <c r="AM37" s="98"/>
      <c r="AN37" s="98"/>
      <c r="AO37" s="98"/>
    </row>
    <row r="38" spans="1:41" ht="74.25" customHeight="1">
      <c r="A38" s="820" t="s">
        <v>625</v>
      </c>
      <c r="B38" s="821">
        <v>0.04</v>
      </c>
      <c r="C38" s="284" t="s">
        <v>9</v>
      </c>
      <c r="D38" s="99">
        <v>0.08</v>
      </c>
      <c r="E38" s="99">
        <v>0.08</v>
      </c>
      <c r="F38" s="99">
        <v>0.09</v>
      </c>
      <c r="G38" s="99">
        <v>0.08</v>
      </c>
      <c r="H38" s="99">
        <v>0.08</v>
      </c>
      <c r="I38" s="99">
        <v>0.09</v>
      </c>
      <c r="J38" s="99">
        <v>0.08</v>
      </c>
      <c r="K38" s="99">
        <v>0.08</v>
      </c>
      <c r="L38" s="99">
        <v>0.09</v>
      </c>
      <c r="M38" s="99">
        <v>0.08</v>
      </c>
      <c r="N38" s="99">
        <v>0.08</v>
      </c>
      <c r="O38" s="99">
        <v>0.09</v>
      </c>
      <c r="P38" s="286">
        <f aca="true" t="shared" si="1" ref="P38:P43">SUM(D38:O38)</f>
        <v>0.9999999999999998</v>
      </c>
      <c r="Q38" s="797" t="s">
        <v>856</v>
      </c>
      <c r="R38" s="798"/>
      <c r="S38" s="798"/>
      <c r="T38" s="798"/>
      <c r="U38" s="798"/>
      <c r="V38" s="798"/>
      <c r="W38" s="798"/>
      <c r="X38" s="798"/>
      <c r="Y38" s="798"/>
      <c r="Z38" s="798"/>
      <c r="AA38" s="798"/>
      <c r="AB38" s="798"/>
      <c r="AC38" s="798"/>
      <c r="AD38" s="799"/>
      <c r="AE38" s="287"/>
      <c r="AG38" s="102"/>
      <c r="AH38" s="102"/>
      <c r="AI38" s="102"/>
      <c r="AJ38" s="102"/>
      <c r="AK38" s="102"/>
      <c r="AL38" s="102"/>
      <c r="AM38" s="102"/>
      <c r="AN38" s="102"/>
      <c r="AO38" s="102"/>
    </row>
    <row r="39" spans="1:31" ht="74.25" customHeight="1">
      <c r="A39" s="803"/>
      <c r="B39" s="796"/>
      <c r="C39" s="288" t="s">
        <v>10</v>
      </c>
      <c r="D39" s="104">
        <v>0.08</v>
      </c>
      <c r="E39" s="104">
        <v>0</v>
      </c>
      <c r="F39" s="104">
        <v>0</v>
      </c>
      <c r="G39" s="104">
        <v>0</v>
      </c>
      <c r="H39" s="104"/>
      <c r="I39" s="104"/>
      <c r="J39" s="104"/>
      <c r="K39" s="104"/>
      <c r="L39" s="104"/>
      <c r="M39" s="104"/>
      <c r="N39" s="104"/>
      <c r="O39" s="104"/>
      <c r="P39" s="289">
        <f t="shared" si="1"/>
        <v>0.08</v>
      </c>
      <c r="Q39" s="800"/>
      <c r="R39" s="801"/>
      <c r="S39" s="801"/>
      <c r="T39" s="801"/>
      <c r="U39" s="801"/>
      <c r="V39" s="801"/>
      <c r="W39" s="801"/>
      <c r="X39" s="801"/>
      <c r="Y39" s="801"/>
      <c r="Z39" s="801"/>
      <c r="AA39" s="801"/>
      <c r="AB39" s="801"/>
      <c r="AC39" s="801"/>
      <c r="AD39" s="802"/>
      <c r="AE39" s="287"/>
    </row>
    <row r="40" spans="1:31" ht="124.5" customHeight="1">
      <c r="A40" s="793" t="s">
        <v>626</v>
      </c>
      <c r="B40" s="795">
        <v>0.12</v>
      </c>
      <c r="C40" s="290" t="s">
        <v>9</v>
      </c>
      <c r="D40" s="107">
        <v>0.08</v>
      </c>
      <c r="E40" s="107">
        <v>0.08</v>
      </c>
      <c r="F40" s="107">
        <v>0.09</v>
      </c>
      <c r="G40" s="107">
        <v>0.08</v>
      </c>
      <c r="H40" s="107">
        <v>0.08</v>
      </c>
      <c r="I40" s="107">
        <v>0.09</v>
      </c>
      <c r="J40" s="107">
        <v>0.08</v>
      </c>
      <c r="K40" s="107">
        <v>0.08</v>
      </c>
      <c r="L40" s="107">
        <v>0.09</v>
      </c>
      <c r="M40" s="107">
        <v>0.08</v>
      </c>
      <c r="N40" s="107">
        <v>0.08</v>
      </c>
      <c r="O40" s="107">
        <v>0.09</v>
      </c>
      <c r="P40" s="289">
        <f t="shared" si="1"/>
        <v>0.9999999999999998</v>
      </c>
      <c r="Q40" s="797" t="s">
        <v>859</v>
      </c>
      <c r="R40" s="798"/>
      <c r="S40" s="798"/>
      <c r="T40" s="798"/>
      <c r="U40" s="798"/>
      <c r="V40" s="798"/>
      <c r="W40" s="798"/>
      <c r="X40" s="798"/>
      <c r="Y40" s="798"/>
      <c r="Z40" s="798"/>
      <c r="AA40" s="798"/>
      <c r="AB40" s="798"/>
      <c r="AC40" s="798"/>
      <c r="AD40" s="799"/>
      <c r="AE40" s="287"/>
    </row>
    <row r="41" spans="1:31" ht="124.5" customHeight="1">
      <c r="A41" s="794"/>
      <c r="B41" s="796"/>
      <c r="C41" s="288" t="s">
        <v>10</v>
      </c>
      <c r="D41" s="104">
        <v>0.08</v>
      </c>
      <c r="E41" s="104">
        <v>0.08</v>
      </c>
      <c r="F41" s="104">
        <v>0.09</v>
      </c>
      <c r="G41" s="104">
        <v>0.08</v>
      </c>
      <c r="H41" s="104"/>
      <c r="I41" s="104"/>
      <c r="J41" s="104"/>
      <c r="K41" s="104"/>
      <c r="L41" s="108"/>
      <c r="M41" s="108"/>
      <c r="N41" s="108"/>
      <c r="O41" s="108"/>
      <c r="P41" s="289">
        <f t="shared" si="1"/>
        <v>0.33</v>
      </c>
      <c r="Q41" s="800"/>
      <c r="R41" s="801"/>
      <c r="S41" s="801"/>
      <c r="T41" s="801"/>
      <c r="U41" s="801"/>
      <c r="V41" s="801"/>
      <c r="W41" s="801"/>
      <c r="X41" s="801"/>
      <c r="Y41" s="801"/>
      <c r="Z41" s="801"/>
      <c r="AA41" s="801"/>
      <c r="AB41" s="801"/>
      <c r="AC41" s="801"/>
      <c r="AD41" s="802"/>
      <c r="AE41" s="287"/>
    </row>
    <row r="42" spans="1:31" ht="114.75" customHeight="1">
      <c r="A42" s="803" t="s">
        <v>627</v>
      </c>
      <c r="B42" s="795">
        <v>0.05</v>
      </c>
      <c r="C42" s="290" t="s">
        <v>9</v>
      </c>
      <c r="D42" s="107">
        <v>0.08</v>
      </c>
      <c r="E42" s="107">
        <v>0.08</v>
      </c>
      <c r="F42" s="107">
        <v>0.09</v>
      </c>
      <c r="G42" s="107">
        <v>0.08</v>
      </c>
      <c r="H42" s="107">
        <v>0.08</v>
      </c>
      <c r="I42" s="107">
        <v>0.09</v>
      </c>
      <c r="J42" s="107">
        <v>0.08</v>
      </c>
      <c r="K42" s="107">
        <v>0.08</v>
      </c>
      <c r="L42" s="107">
        <v>0.09</v>
      </c>
      <c r="M42" s="107">
        <v>0.08</v>
      </c>
      <c r="N42" s="107">
        <v>0.08</v>
      </c>
      <c r="O42" s="107">
        <v>0.09</v>
      </c>
      <c r="P42" s="289">
        <f t="shared" si="1"/>
        <v>0.9999999999999998</v>
      </c>
      <c r="Q42" s="797" t="s">
        <v>860</v>
      </c>
      <c r="R42" s="798"/>
      <c r="S42" s="798"/>
      <c r="T42" s="798"/>
      <c r="U42" s="798"/>
      <c r="V42" s="798"/>
      <c r="W42" s="798"/>
      <c r="X42" s="798"/>
      <c r="Y42" s="798"/>
      <c r="Z42" s="798"/>
      <c r="AA42" s="798"/>
      <c r="AB42" s="798"/>
      <c r="AC42" s="798"/>
      <c r="AD42" s="799"/>
      <c r="AE42" s="287"/>
    </row>
    <row r="43" spans="1:31" ht="114.75" customHeight="1" thickBot="1">
      <c r="A43" s="804"/>
      <c r="B43" s="805"/>
      <c r="C43" s="285" t="s">
        <v>10</v>
      </c>
      <c r="D43" s="110">
        <v>0.08</v>
      </c>
      <c r="E43" s="110">
        <v>0.08</v>
      </c>
      <c r="F43" s="110">
        <v>0.09</v>
      </c>
      <c r="G43" s="110">
        <v>0.08</v>
      </c>
      <c r="H43" s="110"/>
      <c r="I43" s="110"/>
      <c r="J43" s="110"/>
      <c r="K43" s="110"/>
      <c r="L43" s="111"/>
      <c r="M43" s="111"/>
      <c r="N43" s="111"/>
      <c r="O43" s="111"/>
      <c r="P43" s="291">
        <f t="shared" si="1"/>
        <v>0.33</v>
      </c>
      <c r="Q43" s="806"/>
      <c r="R43" s="807"/>
      <c r="S43" s="807"/>
      <c r="T43" s="807"/>
      <c r="U43" s="807"/>
      <c r="V43" s="807"/>
      <c r="W43" s="807"/>
      <c r="X43" s="807"/>
      <c r="Y43" s="807"/>
      <c r="Z43" s="807"/>
      <c r="AA43" s="807"/>
      <c r="AB43" s="807"/>
      <c r="AC43" s="807"/>
      <c r="AD43" s="808"/>
      <c r="AE43" s="287"/>
    </row>
  </sheetData>
  <sheetProtection/>
  <mergeCells count="79">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43 T34 Q34 W34 AA34">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Zareth Ivana Doncel Baracaldo</cp:lastModifiedBy>
  <cp:lastPrinted>2023-06-01T11:43:57Z</cp:lastPrinted>
  <dcterms:created xsi:type="dcterms:W3CDTF">2011-04-26T22:16:52Z</dcterms:created>
  <dcterms:modified xsi:type="dcterms:W3CDTF">2023-06-01T11:48:43Z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